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 state="visible" name="Twitter Archiver Logs" sheetId="2" r:id="rId4"/>
    <sheet state="visible" name="-filterretweets -filterreplies " sheetId="3" r:id="rId5"/>
  </sheets>
  <definedNames/>
  <calcPr/>
</workbook>
</file>

<file path=xl/sharedStrings.xml><?xml version="1.0" encoding="utf-8"?>
<sst xmlns="http://schemas.openxmlformats.org/spreadsheetml/2006/main" count="6108" uniqueCount="1700">
  <si>
    <t>Date</t>
  </si>
  <si>
    <t>Twitter Query: -filter:retweets -filter:replies from:narendramodi OR from:RahulGandhi OR from:ArvindKejriwal OR from:BJP4India OR from:INCIndia OR from:AamAadmiParty</t>
  </si>
  <si>
    <t>Event Log</t>
  </si>
  <si>
    <t>User Details</t>
  </si>
  <si>
    <t>The sheet will store the Twitter Logs</t>
  </si>
  <si>
    <t>Screen Name</t>
  </si>
  <si>
    <t>Full Name</t>
  </si>
  <si>
    <t>Tweet Text</t>
  </si>
  <si>
    <t>Fetched 871 tweets for -filter:retweets -filter:replies from:narendramodi OR from:RahulGandhi OR from:ArvindKejriwal OR from:BJP4India OR from:INCIndia OR from:AamAadmiParty</t>
  </si>
  <si>
    <t>Fetched 6 tweets for -filter:retweets -filter:replies from:narendramodi OR from:RahulGandhi OR from:ArvindKejriwal OR from:BJP4India OR from:INCIndia OR from:AamAadmiParty</t>
  </si>
  <si>
    <t>Tweet ID</t>
  </si>
  <si>
    <t>Link(s)</t>
  </si>
  <si>
    <t>Media</t>
  </si>
  <si>
    <t>Location</t>
  </si>
  <si>
    <t>Retweets</t>
  </si>
  <si>
    <t>Favorites</t>
  </si>
  <si>
    <t>App</t>
  </si>
  <si>
    <t>Followers</t>
  </si>
  <si>
    <t>Follows</t>
  </si>
  <si>
    <t>Listed</t>
  </si>
  <si>
    <t>Verfied</t>
  </si>
  <si>
    <t>User Since</t>
  </si>
  <si>
    <t>Bio</t>
  </si>
  <si>
    <t>Website</t>
  </si>
  <si>
    <t>Timezone</t>
  </si>
  <si>
    <t>Profile Image</t>
  </si>
  <si>
    <t>Narendra Modi</t>
  </si>
  <si>
    <t>स्वस्थ बिहार, विकसित बिहार।</t>
  </si>
  <si>
    <t>pic.twitter.com/6SoF08nRLS</t>
  </si>
  <si>
    <t>✅</t>
  </si>
  <si>
    <t>India</t>
  </si>
  <si>
    <t>Prime Minister of India</t>
  </si>
  <si>
    <t>http://www.narendramodi.in</t>
  </si>
  <si>
    <t>हमारा प्रयास: उत्तम इन्फ्रास्ट्रक्चर गरीब का पक्का घर हर घर में बिजली रसोई को धुएं से मुक्त करना- गैस कनेक्शन पीने का साफ पानी।</t>
  </si>
  <si>
    <t>pic.twitter.com/jMSfvjccNG</t>
  </si>
  <si>
    <t>आज कई ट्रेनों को हरी झंडी दिखाई। इनसे कनेक्टिविटी में सुधार आएगा। पटना रिवरफ्रंट बनने से पर्यटन को बढ़ावा मिलेगा।</t>
  </si>
  <si>
    <t>pic.twitter.com/H4g1hFkf0M</t>
  </si>
  <si>
    <t>प्रधानमंत्री ऊर्जा गंगा योजना पूर्वी भारत के विकास में महत्वपूर्ण भूमिका निभा रही है।</t>
  </si>
  <si>
    <t>pic.twitter.com/QGUKBbsZWk</t>
  </si>
  <si>
    <t>BJP</t>
  </si>
  <si>
    <t>Congress led UPA govt gave only Rs 79,000 crore under the 13th Finance Commission to Assam. However, in the 14th Finance Commission, BJP govt allocated Rs 1.55 lakh crore to Assam : Shri @AmitShah</t>
  </si>
  <si>
    <t>pic.twitter.com/sGxPvKldlV</t>
  </si>
  <si>
    <t>6-A, Deen Dayal Upadhyay Marg, Delhi 110002</t>
  </si>
  <si>
    <t>Official Twitter account of the Bharatiya Janata Party (BJP), world's largest political party. भारतीय जनता पार्टी (भाजपा) http://instagram.com/bjp4india</t>
  </si>
  <si>
    <t>http://www.bjp.org</t>
  </si>
  <si>
    <t>Misinformation is being spread about the Citizenship (Amendment) Bill. It's not only for Northeast alone, but for all refugees across the country. The way demography is changing in Assam, without the Citizenship Bill, the people of the state will be in danger : Shri @AmitShah</t>
  </si>
  <si>
    <t>pic.twitter.com/sA4Uo4qZdJ</t>
  </si>
  <si>
    <t>Internal democracy is quite strong in BJP because elections are held periodically for all internal positions. It’s not a party of a family, it’s a party of karyakartas : Shri @AmitShah</t>
  </si>
  <si>
    <t>https://pbs.twimg.com/media/Dzmn6FXU8Aghraq.png</t>
  </si>
  <si>
    <t>Shri @AmitShah is addressing a gathering at Assam BJP State office in Guwahati, Assam.</t>
  </si>
  <si>
    <t>https://www.pscp.tv/w/bzk2ezFZTEVKTlh4RG5ORU58MWRSS1pPbUJxVndHQvsuz4tDLGbB7x8qRQoJjm55owz1HBXFV8xTxpWPVDw1</t>
  </si>
  <si>
    <t>AAP</t>
  </si>
  <si>
    <t>The martyrdom of our soldiers should not be in vain. Their martyrdom should be revenge. Today we are safe because our soldiers sacrificed their lives for us: @ArvindKejriwal</t>
  </si>
  <si>
    <t>pic.twitter.com/Kqq7yzPJzo</t>
  </si>
  <si>
    <t>भ्रष्टाचार मुक्त भारत हमारी मांग नहीं हमारी जिद्द है । जय हिन्द । http://fb.com/AamAadmiParty</t>
  </si>
  <si>
    <t>http://www.aamaadmiparty.org</t>
  </si>
  <si>
    <t>Our country is attacked, we can not sit quiet You have to answer this. Standing above party and politics, today the whole country is standing with the Prime Minister and the soldiers of the army, Pakistan must teach a lesson: @ArvindKejriwal</t>
  </si>
  <si>
    <t>pic.twitter.com/KmYBcW0RB7</t>
  </si>
  <si>
    <t>We pay our tribute to the martyrs of the Pulwama terror attack. The sacrifices of our brave security personnel will not go in vain because India has a govt in the centre that takes decisive actions : Shri @AmitShah</t>
  </si>
  <si>
    <t>pic.twitter.com/JbML9fqgTH</t>
  </si>
  <si>
    <t>Eklavya Model schools are being opened in almost all tribal areas of the country, including Jharkhand. Here are about two dozen schools have started and 70 new schools are under process: PM Modi #JharkhandWithModi</t>
  </si>
  <si>
    <t>In order to provide clean drinking water in Jharkhand, our government has worked on 350 projects with the cost of thousands of crores and similar projects have been laid today: PM Modi #JharkhandWithModi</t>
  </si>
  <si>
    <t>3 years ago there were only 3 medical colleges in Jharkhand and today three medical colleges are being opened in the same day. This will give young people the chance to get medical education right here and at the same time health facilities will be better: PM Modi #JharkhandWithModi</t>
  </si>
  <si>
    <t>Severe illness of about 57 thousand people of Jharkhand has been treated under Ayushmann Bharat Scheme: PM Modi #JharkhandWithModi</t>
  </si>
  <si>
    <t>https://pbs.twimg.com/media/DzmbmUeVYAAd-Cm.png</t>
  </si>
  <si>
    <t>As a parent, as a thankful nation, we have to take care of the families of the martyrs of Pulwama and their children: PM Modi #JharkhandWithModi</t>
  </si>
  <si>
    <t>https://pbs.twimg.com/media/DzmbRNxUwAECyGx.png</t>
  </si>
  <si>
    <t>PM Shri @narendramodi gives beneficiaries the keys of their houses under Prime Minister's Housing Scheme in Hazaribagh. #JharkhandWithModi</t>
  </si>
  <si>
    <t>https://pbs.twimg.com/media/Dzmasz2UUAAJ5vc.png</t>
  </si>
  <si>
    <t>Behind the back, we are not in the blood of Hindustan. If we want to say to Pakistan then if you want to strike then face to face. : @ArvindKejriwal</t>
  </si>
  <si>
    <t>pic.twitter.com/0d5UJCNOTb</t>
  </si>
  <si>
    <t>Ensuring ‘Ease of Living’ for my sisters and brothers of Jharkhand.</t>
  </si>
  <si>
    <t>https://www.pscp.tv/w/bzkq_TMyMjExNTJ8MWVhSmJPdmRhTlJ4WGfLj3kDkDiyyNYoBcnYKNVgPaLJBCYpGV_Tz80BErXh</t>
  </si>
  <si>
    <t>Whole nations wants that Pakistan should face the consequences of this cowardly attack on our brave soliders. Today whole nations stand with the Centre Government. We need to teach Pakistan a lesson : @ArvindKejriwal</t>
  </si>
  <si>
    <t>pic.twitter.com/hSSFQhMAew</t>
  </si>
  <si>
    <t>PM Modi lays foundation stone &amp; inaugurates development projects at Hazaribagh. #JharkhandWithModi</t>
  </si>
  <si>
    <t>https://www.pscp.tv/w/bzknhzFZTEVKTlh4RG5ORU58MWdxeHZuVnZPRUF4Qizsgldh4p62LTwus0Dw8_h29y9gHjFTQWuOGI1mrD-9</t>
  </si>
  <si>
    <t>National Convenor and Delhi CM @ArvindKejriwal pays homage to the martyrs of Pulwama in Haryana. We bow down to the martyrs of #PulwamaAttack. They have laid down their lives for our beloved motherland. They will always be in our prayers. #RIPBraveSoldiers</t>
  </si>
  <si>
    <t>https://pbs.twimg.com/media/DzmVGj3W0AAQs9m.jpg</t>
  </si>
  <si>
    <t>Delhi CM @ArvindKejriwal addresses to a huge gathering of people in Haryana. Thousands of people have come together to pay to tribute the martyrs of #PulwamaAttack "We support PM Modi to action against Pakistan, we stand united for our soldiers" : Arvind Kejriwal</t>
  </si>
  <si>
    <t>https://pbs.twimg.com/media/DzmTjpXWkAA52sV.jpg</t>
  </si>
  <si>
    <t>Prime Minister Energy Ganga project will get gas from Barauni's fertilizer factory, gas will be provided through pipes in Patna and industries will get adequate gas: PM Shri Narendra Modi</t>
  </si>
  <si>
    <t>pic.twitter.com/4rCZkmpvX5</t>
  </si>
  <si>
    <t>I commemorate the martyrs who have been martyred for the country and express their sympathies with their families. I am feeling that there is so much fire in the heart of the countrymen. The fire that's in your heart is also blurred inside me: PM Shri Narendra Modi</t>
  </si>
  <si>
    <t>https://pbs.twimg.com/media/DzmOmPsUUAAiD8Q.jpg</t>
  </si>
  <si>
    <t>2,700 villages were unelectrified in Assam even after 70 years of independence. Now all the villages of Assam are electrified : Shri @AmitShah</t>
  </si>
  <si>
    <t>We are committed to the development of the entire North-East which is why the Congress has been wiped out of the region : Shri @AmitShah</t>
  </si>
  <si>
    <t>https://pbs.twimg.com/media/DzmDZYaU0AAoWQP.png</t>
  </si>
  <si>
    <t>If Citizen Amendment Bill isn't implemented, it will adversely impact the people of Assam : Shri @AmitShah</t>
  </si>
  <si>
    <t>https://pbs.twimg.com/media/DzmC70oUUAIcMsf.png</t>
  </si>
  <si>
    <t>The Congress and AGP govt were not able to anything about Clause 6 of Assam Accord, which was made to safeguard the interests of the Assamese culture : Shri @AmitShah</t>
  </si>
  <si>
    <t>The sacrifices of our brave security personnel shall not go in vain : Shri @AmitShah</t>
  </si>
  <si>
    <t>https://pbs.twimg.com/media/DzmBqD0UUAEopIi.png</t>
  </si>
  <si>
    <t>Boosting Bihar’s development. Inaugurating multiple projects in Barauni.</t>
  </si>
  <si>
    <t>https://www.pscp.tv/w/bzkH2DMyMjExNTJ8MWRSSlpPbXp2WXZ4QiAkTnGBEpSeGAtMXxhFe_5QizfLHTZv14il0z3SULj8</t>
  </si>
  <si>
    <t>PM Modi lays foundation stone and inaugurates development projects at Barauni, Bihar.</t>
  </si>
  <si>
    <t>https://www.pscp.tv/w/bzkB2TFZTEVKTlh4RG5ORU58MWt2SnBFT1BsVk94RfxH2u0uIN4Nx1k7Hh1UCwLGBT7yCOO77E-IdBLAlteY</t>
  </si>
  <si>
    <t>To pay tribute to the brave soldiers of the martyred martyrs in Pulwama today, the martyrs' rally will be held in Haryana today. Delhi Chief Minister @ArvindKejriwal Ji will also be present.</t>
  </si>
  <si>
    <t>https://pbs.twimg.com/media/DzlbTuhWkAAzVB1.jpg</t>
  </si>
  <si>
    <t>This month’s #MannKiBaat programme will take place on the 24th. Dial 1800-11-7800 to record a message for the programme. Express your wonderful ideas on either the MyGov Open Forum or the NaMo App.</t>
  </si>
  <si>
    <t>https://www.mygov.in/group-issue/inviting-ideas-pm-narendra-modis-mann-ki-baat-24th-february-2019/?utm_source=webcampaign&amp;group_issue&amp;278351</t>
  </si>
  <si>
    <t>Will be in Hazaribagh, Jharkhand today to inaugurate: Three medical college buildings. Four rural water supply schemes. Sahibganj Sewerage Treatment Plant Madhusudan Ghat. Foundation stone for many projects will also be laid. Know more.</t>
  </si>
  <si>
    <t>http://nm-4.com/dlg8</t>
  </si>
  <si>
    <t>I look forward to being in Bihar’s Barauni. The inauguration and laying of foundation stones for projects relating to urban development, sanitation, railways, oil and gas, healthcare as well as fertilisers will take place today.</t>
  </si>
  <si>
    <t>http://nm-4.com/glg8</t>
  </si>
  <si>
    <t>Greetings to Telangana’s Chief Minister, Shri K. Chandrashekar Rao Garu on his birthday. May Almighty bless him with a long life filled with good health. @TelanganaCMO</t>
  </si>
  <si>
    <t>Just because of one minor glitch you are asking for rethink on an initiative as critical as ‘Make in India’. Do you realise how deeply India is rethinking about a consistent failure like you? P.S: Does your deep thinking involve outsourcing our manufacturing to Italy? RT @RahulGandhi: Modi ji, i think Make in India needs a serious rethink. Most people feel it has failed. I assure you we in the Congress are thinking very deeply about how it will be done.</t>
  </si>
  <si>
    <t>https://twitter.com/rahulgandhi/status/1096805701954031617
https://indianexpress.com/article/india/train-18-breakdown-vande-bharat-express-engine-failure-5586740/</t>
  </si>
  <si>
    <t>Arvind Kejriwal</t>
  </si>
  <si>
    <t>The people of Delhi are in complete solidarity wid the people of Puducherry. Why r the people of Delhi and Puducherry being denied democracy even 70 yrs after independence? RT @VNarayanasami: Thank you @ArvindKejriwal ji for calling me and giving solid support for my fight against @thekiranbedi for her illegal unconstitutional act. I along with my Cabinet colleagues are sitting #Dharna for her recall since she is blocking welfare scheme the people. #BediGoback</t>
  </si>
  <si>
    <t>https://twitter.com/vnarayanasami/status/1096815902249517056</t>
  </si>
  <si>
    <t>सब इंसान बराबर हैं, चाहे वो किसी धर्म या जाति के हों। हमें ऐसा भारत बनाना है जहाँ सभी धर्म और जाति के लोगों में भाईचारा और मोहब्बत हो, न कि नफ़रत और बैर हो।</t>
  </si>
  <si>
    <t>http://www.AamAadmiParty.org</t>
  </si>
  <si>
    <t>Schedule of BJP National President Shri @AmitShah's public programs on 17 February 2019 in Assam. Watch at .</t>
  </si>
  <si>
    <t>http://facebook.com/BJP4India</t>
  </si>
  <si>
    <t>https://pbs.twimg.com/media/Dzi0f3cUYAExC9P.jpg</t>
  </si>
  <si>
    <t>PM Shri Narendra Modi will inaugurate and construct various development projects in Bihar and Jharkhand. See Live on</t>
  </si>
  <si>
    <t>https://pbs.twimg.com/media/DzigQGlU8AAdNIt.jpg</t>
  </si>
  <si>
    <t>"Kashmir is an integral part of India" When we say this, we must make sure we are talking about the people and not just the land. Come together against terrorism, not against fellow Indians. #JaiHind #PulwamaAttack</t>
  </si>
  <si>
    <t>https://pbs.twimg.com/media/DzimqQUW0AA3bpk.jpg</t>
  </si>
  <si>
    <t>Rahul Gandhi</t>
  </si>
  <si>
    <t>Modi ji, i think Make in India needs a serious rethink. Most people feel it has failed. I assure you we in the Congress are thinking very deeply about how it will be done.</t>
  </si>
  <si>
    <t>https://indianexpress.com/article/india/train-18-breakdown-vande-bharat-express-engine-failure-5586740/</t>
  </si>
  <si>
    <t>12, Tughlak Lane, New Delhi</t>
  </si>
  <si>
    <t>This is the official account of Rahul Gandhi | Member of Parliament | President, Indian National Congress</t>
  </si>
  <si>
    <t>http://www.inc.in</t>
  </si>
  <si>
    <t>Congress</t>
  </si>
  <si>
    <t>The Congress government is committed to fulfill the promises and we are committed to fulfilling every dream of Chhattisgarh. #CongressForTribalRights</t>
  </si>
  <si>
    <t>https://pbs.twimg.com/media/DziB34PVAAEuR-z.jpg</t>
  </si>
  <si>
    <t>New Delhi, India</t>
  </si>
  <si>
    <t>The Official Twitter Account of India's Most Vibrant Political Movement - The Indian National Congress</t>
  </si>
  <si>
    <t>http://www.inc.in/</t>
  </si>
  <si>
    <t>In Yavatmal, talked about landmark decisions for the benefit of farmers and nomadic communities.</t>
  </si>
  <si>
    <t>pic.twitter.com/X6uqbxs1mT</t>
  </si>
  <si>
    <t>Connecting people, furthering aspirations. The foundation stones and inaugurations took place for many connectivity related projects, which will improve convenience for people in Yavatmal and surrounding areas. Several people also got their own new homes.</t>
  </si>
  <si>
    <t>pic.twitter.com/JwlDusVs46</t>
  </si>
  <si>
    <t>Ayushman Bharat is having a positive impact among the poor, SC and ST communities of Maharashtra. Thanks to Ayushman Bharat, good quality and affordable healthcare is no longer a dream…</t>
  </si>
  <si>
    <t>pic.twitter.com/vGrhh90vIv</t>
  </si>
  <si>
    <t>Dhule and Gau Mata have a glorious history. The proposed Kamdhenu Aayog will have a transformative impact as far as the animal husbandry sector is concerned.</t>
  </si>
  <si>
    <t>pic.twitter.com/1nIv4q0aLg</t>
  </si>
  <si>
    <t>A significant effort has been made today to overcome the issue of water scarcity in Maharashtra. At the same time, there is emphasis on ensuring better irrigation and improving sewer systems.</t>
  </si>
  <si>
    <t>pic.twitter.com/DBnMW09UlD</t>
  </si>
  <si>
    <t>The dastardly attack in Pulwama has anguished the nation. Yes, this is a time of great sadness. But, I assure every family that a befitting reply will be given!</t>
  </si>
  <si>
    <t>pic.twitter.com/k9eSlfAePf</t>
  </si>
  <si>
    <t>It was good interacting with my sisters and brothers of Maharashtra during programmes at Yavatmal and Dhule. Here are some glimpses.</t>
  </si>
  <si>
    <t>https://pbs.twimg.com/media/Dzhzd65VYAEWG6D.jpg</t>
  </si>
  <si>
    <t>A chance for outstanding youth to be engaged directly with the revolutionary Delhi Governance. Become a #DelhiAssemblyFellow under the Delhi Assembly Research Centre Fellowship Programme Apply before 25th Feb at  Read below for more details👇</t>
  </si>
  <si>
    <t>http://www.darc.dtu.ac.in</t>
  </si>
  <si>
    <t>https://pbs.twimg.com/media/DzhxGPPX4AAjgc_.jpg</t>
  </si>
  <si>
    <t>India is a country of new policy and new custom. These worlds will also experience. A gunfighter or a gun catcher, bomb smoker or bombman, our brave security forces will not let anyone sleep with peace: PM Shri Narendra Modi</t>
  </si>
  <si>
    <t>pic.twitter.com/b3lu8gkB3e</t>
  </si>
  <si>
    <t>About a decade ago, the file of widening of Udhna-Jalgaon rail line was started, which can now be completed and completed. Along with the doubling of this line, its electrification has also been completed: PM Modi</t>
  </si>
  <si>
    <t>The stream of Tapi river that passes through the smoke, has long been craving for water. Today, a great effort has been made to reduce the water for drinking water and irrigation: PM Modi</t>
  </si>
  <si>
    <t>There is a complete possibility of becoming an industrial city in Dhule city. It is located in such a place where there is a possibility of business in different cities of the country. Many large national highways pass through here. Today, the strengthening of connectivity has laid the foundation stone for two railway lines: PM Modi</t>
  </si>
  <si>
    <t>https://pbs.twimg.com/media/DzhYb2ZU0AMYeI1.png</t>
  </si>
  <si>
    <t>India is a country of new custom and new policy, now the world will also experience it. This is the policy of India that we do not tease anybody, but if someone wanders the new India, then it does not even leave it: PM Modi</t>
  </si>
  <si>
    <t>https://pbs.twimg.com/media/DzhWYNbVYAAMNi1.png</t>
  </si>
  <si>
    <t>As a country, our work starts from here. Those who have neglected everything, we always stand with their family. It is time for restraint, time for sensitivity, it is time to mourn, it is time for mourning. But I assure every family that every tear will be answered: PM Modi</t>
  </si>
  <si>
    <t>https://pbs.twimg.com/media/DzhV7UGUcAEKccm.png</t>
  </si>
  <si>
    <t>Today, at a time when I have come among all of you, the country is upset about the attack on our soldiers in Pulwama. On one hand, the country is angry and on the other hand, every eye is moist: PM Modi</t>
  </si>
  <si>
    <t>https://pbs.twimg.com/media/DzhVqLUV4AAK_Jy.png</t>
  </si>
  <si>
    <t>Improving irrigation and connectivity in Maharashtra.</t>
  </si>
  <si>
    <t>https://www.pscp.tv/w/bzfeuDMyMjExNTJ8MWxQS3FkZExNeVd4YuuSIVNuEI7Nd2koLOyIqacbpi_SimTPsld1pogMuWTQ</t>
  </si>
  <si>
    <t>PM Modi lays foundation stone and inaugurates development projects at Dhule, Maharashtra.</t>
  </si>
  <si>
    <t>https://www.pscp.tv/w/bzfbZTFZTEVKTlh4RG5ORU58MWRSS1pPT05OTm1HQuj2xq2qgYnn2tlUn35jbMHIsAuhcZz_KCV5YAvR5non</t>
  </si>
  <si>
    <t>Congress party fulfills yet another poll promise to the tribals in Chhattisgarh by returning their land. #CongressForTribalRights</t>
  </si>
  <si>
    <t>https://pbs.twimg.com/media/DzhRHWHVsAAmDJS.jpg</t>
  </si>
  <si>
    <t>Congress President @RahulGandhi inaugurated a food park in Dhuragaon in Chhattisgarh. It has been Congress President's promise to create Food Parks in every district as one of the ways to improve farmers income.</t>
  </si>
  <si>
    <t>https://pbs.twimg.com/media/DzhMB1DU0AE8PYp.jpg</t>
  </si>
  <si>
    <t>The Congress government has fulfilled another promise. Today, there is shine on the faces of farmers of Bastar. After 11 years, they are getting land back. The land was taken from landless farmers in 'Land Bank' for 'Saheb's friends'. This decision is the voice of tribal farmers. I welcome it.</t>
  </si>
  <si>
    <t>https://pbs.twimg.com/media/DzhLmoSVsAE0xbh.jpg</t>
  </si>
  <si>
    <t>Earlier today Congress President @RahulGandhi greeted Aadivasis who came to receive him. #CongressForTribalRights</t>
  </si>
  <si>
    <t>pic.twitter.com/f5OmUndNNg</t>
  </si>
  <si>
    <t>The promises we have made will be our rule. Chhattisgarh will be a work, not just speech. #CongressForTribalRights</t>
  </si>
  <si>
    <t>https://pbs.twimg.com/media/DzhCXPFWoAEEwv6.jpg</t>
  </si>
  <si>
    <t>In the name of Prime Minister Kisan Adhash Nidhi, the government has planned to make direct financial support for the farmers. Under this, 6 thousand rupees will be deposited in bank account of farmers having less than 5 acres of land. About 1.2 crore farmers of Maharashtra will get direct benefit from this: PM</t>
  </si>
  <si>
    <t>pic.twitter.com/H3duyMEMhf</t>
  </si>
  <si>
    <t>Congress President @RahulGandhi, Chhattisgarh CM @bhupeshbaghel and senior leaders of the Congress party observe a moment of silence in the memory of soldiers fallen in the Pulwama terrorist attack. #CongressForTribalRights</t>
  </si>
  <si>
    <t>https://pbs.twimg.com/media/DzhA4iJUcAAzeTR.jpg</t>
  </si>
  <si>
    <t>LIVE: Congress President @RahulGandhi addresses Public Rally in Dhuragaon, Chhattisgarh. #CongressForTribalRights</t>
  </si>
  <si>
    <t>https://www.pscp.tv/w/bzfKfDFYSmpra1lZYU5Yakx8MVprSnpra2RNV3l4dj3oyKXNmqrxIoAi5_CpDT0TSRqvUKShjl7l1FByD-V2</t>
  </si>
  <si>
    <t>The houses built under the Prime Minister's Housing Scheme are giving confidence to the poor and the means of empowerment of women are also being made. For the first time in history, caretaker community has been taken care of. This time the government has decided to make development welfare board for these communities in the budget: PM Modi</t>
  </si>
  <si>
    <t>pic.twitter.com/pDRvIcNUyw</t>
  </si>
  <si>
    <t>In AAP vs Centre, Supreme Court seems to have forgotten that Delhi has an elected govt</t>
  </si>
  <si>
    <t>https://theprint.in/opinion/in-aap-vs-centre-supreme-court-seems-to-have-forgotten-that-delhi-has-an-elected-govt/193807/</t>
  </si>
  <si>
    <t>Congress President @RahulGandhi arrives in Dhuragaon to address a public meeting. #CongressForTribalRights</t>
  </si>
  <si>
    <t>https://pbs.twimg.com/media/Dzg_4C6VYAA1Ily.jpg</t>
  </si>
  <si>
    <t>The first right on water, forest and land belongs to tribals and the Chhattisgarh Congress government is clear about its objectives. It is just beginning, every disadvantaged person in Chhattisgarh will be given his right. #CongressForTribalRights</t>
  </si>
  <si>
    <t>https://pbs.twimg.com/media/Dzg9a6pUcAE7sw0.jpg</t>
  </si>
  <si>
    <t>The families who have lost their red in the Pulwama terror attack, I am experiencing them. I had said yesterday and today I repeat that their sacrifice will not be wasted. Anyone who attempts to hide the terrorists responsible for this attack will be punished: PM Shri Narendra Modi</t>
  </si>
  <si>
    <t>pic.twitter.com/bAw0UV9eav</t>
  </si>
  <si>
    <t>Final journey of #Pulwama martyr turned into a roadshow for BJP MP @drsakshimaharaj They released the terrorist. They stole coffins They even stole their rations They failed to protect our soldiers They campaigned and danced when we mourned. Now they ride the coffins. #Shame</t>
  </si>
  <si>
    <t>pic.twitter.com/emZ9t4jlET</t>
  </si>
  <si>
    <t>Working for people of tribal community with the help of Janhana and Vardhan Yojana: PM Modi</t>
  </si>
  <si>
    <t>Our government, committed to social security, has increased this budget of about 30 percent for the welfare of tribal society. This verdict is proof of allegiance of BJP government for tribal society: PM Modi</t>
  </si>
  <si>
    <t>https://pbs.twimg.com/media/Dzgd6zqVsAMVnq_.png</t>
  </si>
  <si>
    <t>In this budget, our government has made a big decision for the nomad community. For the first time in history, a community has taken care of this community. Government has decided to make development welfare board for this community: PM Modi</t>
  </si>
  <si>
    <t>The Central Government has targeted to provide a permanent house to every homeless by 2022 and our government is increasingly increasing towards its goal. Those families who have not yet got home, they have my word that every family will have their own house by 2022: PM Modi</t>
  </si>
  <si>
    <t>https://pbs.twimg.com/media/DzgcluFU0AA2OvP.png</t>
  </si>
  <si>
    <t>Today hundreds of millions of projects related to the development of Yavatmal have been laid. Among them are projects related to the poor, connected to the railways, railway related projects: PM Modi</t>
  </si>
  <si>
    <t>https://pbs.twimg.com/media/DzgcRVaVsAABbCh.png</t>
  </si>
  <si>
    <t>The anger in the soldiers, and especially in the CRPF, is also understood by the country. So the security forces have been spared: PM Modi</t>
  </si>
  <si>
    <t>The sacrifices of these martyrs will not be wasted Terrorist organizations, who have committed guilt by terrorists, try as much as they hide, they will be punished: PM Modi</t>
  </si>
  <si>
    <t>Its a bird... Its a plane.... No Mr. @PiyushGoyalOffc its a broken train!</t>
  </si>
  <si>
    <t>https://khabar.ndtv.com/news/india/indias-fastest-train-vande-bharat-express-breaks-down-day-after-launch-1994445</t>
  </si>
  <si>
    <t>I know what all of us are going through deep pain. I understand your resentment about what happened in Pulwama. I can experience the pain of the families who have lost their Lal, PM: PM Modi</t>
  </si>
  <si>
    <t>https://pbs.twimg.com/media/DzgaxmKUcAEYwee.png</t>
  </si>
  <si>
    <t>Enhancing education, housing and financial inclusion for the poor.</t>
  </si>
  <si>
    <t>https://www.pscp.tv/w/bzehdDMyMjExNTJ8MUJSS2pYWHluWWVKd1wqQ36qhxVvxM44KLaipbcUmUuDBHJoE3FWT6rin0yT</t>
  </si>
  <si>
    <t>LIVE : PM Modi lays foundation stone and inaugurates development projects in Yavatmal, Maharashtra.</t>
  </si>
  <si>
    <t>https://www.pscp.tv/w/bzedTjFZTEVKTlh4RG5ORU58MVlxSkR5eXBFZ3d4VkALubUNutlR5k9_TtVyykhiXQ9A1Nfbx5iKQ7Hdv36Y</t>
  </si>
  <si>
    <t>The 2019 Lok Sabha election in Delhi can potentially change the political narrative of our country. Can we prove to the political establishment that elections can be fought and won on the issue of education? Volunteer for @AtishiAAP's campaign now:</t>
  </si>
  <si>
    <t>http://www.atishi.in/volunteer</t>
  </si>
  <si>
    <t>pic.twitter.com/Z0HJEbhTu1</t>
  </si>
  <si>
    <t>An elected CM @vnarayanasami is being forced to sleep on road since last three nights. What kind of democracy is this? Those elected by the voters are begging in front of those defeated. Why is vote of those living in Delhi n Puducherry inferior to other states?</t>
  </si>
  <si>
    <t>This is shocking... RT @ANI: Satyendra Jain, Delhi Minister on Karol Bagh hotel fire which killed 17 people: Surprising that owner of the hotel has not been arrested yet by police, looks like he belongs to some political party. He probably belongs to BJP that is why has not been arrested till now. (15.2.19)</t>
  </si>
  <si>
    <t>https://twitter.com/ANI/status/1096596358839132160</t>
  </si>
  <si>
    <t>https://pbs.twimg.com/media/DzfisKxVYAABeKI.jpg</t>
  </si>
  <si>
    <t>Congress President Rahul Gandhi will be in Chhattisgarh today for a public rally in Dhuragaon. You can catch him live on our social media platforms, Facebook:  Youtube:</t>
  </si>
  <si>
    <t>https://www.facebook.com/IndianNationalCongress/
https://www.youtube.com/user/indiacongress/</t>
  </si>
  <si>
    <t>https://pbs.twimg.com/media/DzcaD9-V4AA0AiY.jpg</t>
  </si>
  <si>
    <t>Delhi Chief Minister @ArvindKejriwal pays homage to the martyrs of Pulwama attack. #RIPBraveHearts</t>
  </si>
  <si>
    <t>https://pbs.twimg.com/media/DzdlcEBXQAIqEqd.jpg</t>
  </si>
  <si>
    <t>We salute you, brave sons of Mother India. You lived for the nation and served the country with unparalleled valour. We stand in solidarity with the bereaved families.</t>
  </si>
  <si>
    <t>https://pbs.twimg.com/media/DzdcFA6WoAAtZcW.jpg</t>
  </si>
  <si>
    <t>Congress President @RahulGandhi pays his respects to the fallen soldiers in the terrorist attack in Pulwama</t>
  </si>
  <si>
    <t>https://pbs.twimg.com/media/DzdZJ5rXcAAnJDr.jpg</t>
  </si>
  <si>
    <t>No @ BJP4India no @INCIndia no @AamAadmiParty One country. One mission. #RIPBraveHearts</t>
  </si>
  <si>
    <t>https://pbs.twimg.com/media/DzdXvHQXcAAEtOT.jpg</t>
  </si>
  <si>
    <t>PM Shri Narendra Modi paying tribute to the soldiers who were killed in the terrorist attack of Pulwama.</t>
  </si>
  <si>
    <t>https://pbs.twimg.com/media/DzdKPYuVAAAuNZS.png</t>
  </si>
  <si>
    <t>Delhi CM @ArvindKejriwal to visit Delhi Airport to pay last homage to the martyrs. #RIPBraveHearts RT @ndtv: Bodies of soldiers who lost their lives in #PulwamaTerrorAttack yesterday flown to Delhi Follow special coverage on  and NDTV 24x7 #KashmirAttack</t>
  </si>
  <si>
    <t>https://twitter.com/ndtv/status/1096412686399680512
http://ndtv.com/live</t>
  </si>
  <si>
    <t>https://pbs.twimg.com/media/Dzc9Rr8VsAE_04-.jpg</t>
  </si>
  <si>
    <t>On my way to airport to pay respects to martyrs...</t>
  </si>
  <si>
    <t>Where the mind is without fear and the head is held high... Salute to the brave sons of Mother India. #RIPBraveHearts</t>
  </si>
  <si>
    <t>https://pbs.twimg.com/media/Dzc4rgmUYAAVESO.jpg</t>
  </si>
  <si>
    <t>Pulwama attack is an act of cowardliness. We stand with the centre government and our jawans for the required action against this terror attack. : @ArvindKejriwal #RIPBraveHearst</t>
  </si>
  <si>
    <t>pic.twitter.com/Q20y5QX4Zy</t>
  </si>
  <si>
    <t>AAP family mourns the death of 40 CRPF soldiers. We bow down to the martyrs of #Pulwama attack. Today whole nation share the grief of the martyrs' family. #RIPBraveHearts #CRPFJawans</t>
  </si>
  <si>
    <t>https://pbs.twimg.com/media/DzciD5_VAAAXEDF.jpg</t>
  </si>
  <si>
    <t>Delhi Chief Minister @arvindkejriwal pays homage to the 40 #CRPFJawans who laid down their lives in #Pulwama The nation is in debt of the martyrs' sacrifice. Lest we forget! #RIPBraveHearts</t>
  </si>
  <si>
    <t>https://pbs.twimg.com/media/DzcdvHeVYAAL-KZ.jpg</t>
  </si>
  <si>
    <t>Our brave soldiers have sacrificed their lives in defense of the country. Their sacrifice will not go in vain; I want to give this confidence to 130 crore people from the land of Jhansi, from the land of heroes and heroes: PM Shri Narendra Modi</t>
  </si>
  <si>
    <t>pic.twitter.com/BBBz7ZgfzY</t>
  </si>
  <si>
    <t>Our enemies sitting in Pakistan understand that the way you have adopted, you have seen your waste. The way we have adopted, our day is witnessing the four-day progress of the world: PM Shri Narendra Modi</t>
  </si>
  <si>
    <t>pic.twitter.com/RT0ux6Ikn5</t>
  </si>
  <si>
    <t>Pallavama's martyrdom in the terrorist attack ...</t>
  </si>
  <si>
    <t>https://pbs.twimg.com/media/DzcEo32VsAE4Xra.jpg</t>
  </si>
  <si>
    <t>National Convenor and Delhi Chief Minister @ArvindKejriwal to pay homage to the 40 brave sons of India who laid down their lives in #Pulwama. CM Arvind Kejriwal to attend the mourning at party head office at 5 PM.</t>
  </si>
  <si>
    <t>https://pbs.twimg.com/media/DzcH1w8XcAEZnIv.jpg</t>
  </si>
  <si>
    <t>Today, the foundation stone of Pipeline constructed at a cost of 9 thousand crores has been done by moving forward the effort to get rid of Bundelkhand water problem: PM Shri Narendra Modi</t>
  </si>
  <si>
    <t>When large industries seem to be small industries also they are around. The small industries in Jhansi and surrounding areas are going to get huge benefits from this corridor. Millions of young people will get direct employment from this corridor: PM Shri Narendra Modi</t>
  </si>
  <si>
    <t>We stand with our jawans today, tomorrow and forever. Watch &amp; share this video with highlights of our Press Conference on the attack on our jawans.</t>
  </si>
  <si>
    <t>pic.twitter.com/2krrgzqI8V</t>
  </si>
  <si>
    <t>Now Bundelkhand has started a campaign to build a corridor for the security and development of the country. The Defense Corridor, which is going from Jhansi to Agra, will empower the country as well as provide new employment opportunities to the people of Bundelkhand and Uttar Pradesh: PM Shri Narendra Modi</t>
  </si>
  <si>
    <t>https://pbs.twimg.com/media/Dzb0-0EV4AUMKyv.png</t>
  </si>
  <si>
    <t>It is difficult for our neighboring country to run everyday expenses, he is walking around the world with a bowl. By trying to uproot like Pulwama, she wants to make us even worse. But all of us will agree with this conspiracy: PM Shri Narendra Modi</t>
  </si>
  <si>
    <t>The punishment that culprits of the Pulwama attack will surely get them. Our neighboring country has forgotten that this is a new method and India with a new policy. The harmony that terrorist organizations and their bosses have shown will be accounted for: PM Shri Narendra Modi</t>
  </si>
  <si>
    <t>For the further action taken by the security forces, the timing, what the place is and what the nature is, has been allowed to complete: PM Shri Narendra Modi</t>
  </si>
  <si>
    <t>https://pbs.twimg.com/media/DzbyQ_nUwAAr6Vz.png</t>
  </si>
  <si>
    <t>Today the country is very excited and unhappy. I understand the feelings of all of you well. Our soldiers have sacrificed their lives in defense of the country. Their sacrifice will not be wasted: PM Shri Narendra Modi</t>
  </si>
  <si>
    <t>https://pbs.twimg.com/media/DzbxRq9UYAAEVh_.png</t>
  </si>
  <si>
    <t>PM Modi lays foundation stone and inaugurates development projects at Jhansi, Uttar Pradesh.</t>
  </si>
  <si>
    <t>https://www.periscope.tv/BJP4India/1kvJpEEjyDbxE?t=2m4s</t>
  </si>
  <si>
    <t>They dined, while we died. #RIPBraveHearts</t>
  </si>
  <si>
    <t>https://pbs.twimg.com/media/DzbiXk8U0AEaBpr.jpg</t>
  </si>
  <si>
    <t>Our neighboring country thinks that they can ruin India by making such a catastrophe, then they will leave such a dream. These plans are never going to be complete. 130 crore Hindustani will give all such conspiracies in the face of such every attack: Prime Minister Shrinarendramodi</t>
  </si>
  <si>
    <t>pic.twitter.com/hE9jgsWwBx</t>
  </si>
  <si>
    <t>The whole nation of attacks like Pulwama will fight bitterly I bow down to the soul of all the brave martyrs and assure the nation that we will spend the moment of our life to fulfill their dreams: Prime Minister Shri @narendramodi</t>
  </si>
  <si>
    <t>pic.twitter.com/SN65bqtysW</t>
  </si>
  <si>
    <t>Our security forces have been given complete independence. I want to tell the terrorist organizations and their guardians that they have done a great mistake. Those who are guilty of this assault, they will surely get the punishment: Prime Minister Mr.Narendramodi</t>
  </si>
  <si>
    <t>pic.twitter.com/4vjm56Gjp2</t>
  </si>
  <si>
    <t>LIVE: Former PM Dr. Manmohan Singh and Congress President @RahulGandhi address media on terror attacks in Pulwama.</t>
  </si>
  <si>
    <t>https://www.pscp.tv/w/bzZSBTFYSmpra1lZYU5Yakx8MXJteFBRUVJRcERLTq3zdyUMsr7torwZrbj9MWwYH9UEd-0y0-ocU7Rdmc2N</t>
  </si>
  <si>
    <t>A grateful nation bows to the martyrs of Pulwama. A befitting reply will be given to the perpetrators of the heinous attack and their patrons. No force will succeed in disturbing peace, progress and stability of India.</t>
  </si>
  <si>
    <t>pic.twitter.com/hFq0pUByVJ</t>
  </si>
  <si>
    <t>LIVE: Media briefing by Dr. @sambitswaraj</t>
  </si>
  <si>
    <t>https://www.pscp.tv/w/1vAxRyyNvoZJl</t>
  </si>
  <si>
    <t>PM @narendramodi flags off India's first semi-high speed train Vande Bharat Express in New Delhi.</t>
  </si>
  <si>
    <t>https://pbs.twimg.com/media/DzbJuUiU8AAlWpT.jpg</t>
  </si>
  <si>
    <t>Many big countries have condemned this terrorist attack in very strict terms and have expressed the sense of standing with India. I am grateful to all and invoke that all humanist powers against terror should be defeated by defeating it: Prime Minister Shri @narendramodi</t>
  </si>
  <si>
    <t>The time has proved that the way they are gone is a path of catastrophe. The path we have chosen is being promoted every moment: Prime Minister Shri @narendramodi</t>
  </si>
  <si>
    <t>https://pbs.twimg.com/media/DzbI-eUUUAAICem.jpg</t>
  </si>
  <si>
    <t>When the country was in the Diwali they were playing Holi when we were sitting in the houses they were catching the bullets were the blessed young men, they were blessed that they remember their youth who have been martyred Kurbani 🙏🙏 #Pulwama</t>
  </si>
  <si>
    <t>https://pbs.twimg.com/media/DzbHr4QWoAA-HKw.jpg</t>
  </si>
  <si>
    <t>Our neighboring country has been isolated in the whole world if it understands that such a horrible act is doing it and the kind of conspiracy it is creating will succeed in creating instability in our country, then it is a big mistake Is doing: Prime Minister Mr.Narendramodi</t>
  </si>
  <si>
    <t>All my colleagues are requested, that this is a very sensitive and emotional time, so stay away from political splinter groups. The country of this attack is fighting unitedly, this tone should go to the world: Prime Minister Mr.Narendramodi</t>
  </si>
  <si>
    <t>"I want to tell the terrorist organizations and their guardians that they have done a great mistake. I trust the country that those who are behind the attack, whatever crime of this attack, they will be punished for their actions. ": Prime Minister Mr.Narendramodi</t>
  </si>
  <si>
    <t>https://pbs.twimg.com/media/DzbFy61UwAAujUw.jpg</t>
  </si>
  <si>
    <t>Our security forces have been given complete independence. We have full confidence in the bravery of our soldiers: Prime Minister Mr.Narendramodi</t>
  </si>
  <si>
    <t>I am understanding as much as the resentment in the country due to this attack, people are bleeding. What is the country's expectations at this time, there are some emotions to go through, it is natural: Prime Minister Shri @narendramodi</t>
  </si>
  <si>
    <t>I pay homage to the martyrs in the terrorist attack of Pulwama. He has offered his life while serving the country. My condolences in this hour of grief are with their families: Prime Minister Mr.Narendramodi</t>
  </si>
  <si>
    <t>https://pbs.twimg.com/media/DzbFKLuVYAAUiUY.jpg</t>
  </si>
  <si>
    <t>India gets the first Semi High Speed Train, 'Vande Bharat Express.'</t>
  </si>
  <si>
    <t>https://www.pscp.tv/w/bzZFOTMyMjExNTJ8MVlxR29ycm1STHpLdortV88RJbsOUV4aD27OXULKo3EEUzQiBfd0VfI_Q6hW</t>
  </si>
  <si>
    <t>LIVE: PM @narendramodi flags off Vande Bharat Express</t>
  </si>
  <si>
    <t>https://www.pscp.tv/w/1mnxeOOmlqaGX</t>
  </si>
  <si>
    <t>Warm greetings to the people of Manipur on the occasion of Lui Ngai Ni. The festival marks the start of the new year for many Naga tribes in the region.</t>
  </si>
  <si>
    <t>https://pbs.twimg.com/media/DzXcgKGU0AAysmE.jpg</t>
  </si>
  <si>
    <t>Condolence message by UPA Chairperson Smt Sonia Gandhi on the terror attacks on our jawans at Pulwama, J&amp;K.</t>
  </si>
  <si>
    <t>https://pbs.twimg.com/media/DzYtctaVAAAQMh8.jpg</t>
  </si>
  <si>
    <t>I condemn the cowardly terrorist attack on the CRPF's brave soldiers by Pakistan-trained and protected terrorist organization Jaish-e-Mohammed in Kashmir. The country is united to give proper answer to this attack: Home Minister Shri Rajnath Singh</t>
  </si>
  <si>
    <t>pic.twitter.com/fJLFfS6F3c</t>
  </si>
  <si>
    <t>The entire country stands as a rock with the families of the soldiers who were killed in the terrorist attack of Pulwama: Mr. Amit Shah</t>
  </si>
  <si>
    <t>https://pbs.twimg.com/media/DzYD9wMV4AIAeKe.png</t>
  </si>
  <si>
    <t>This is Indian democracy. Those whom people elected are subordinate to those whom people defeated. Those whom people elected are powerless and those whom people defeated enjoy complete powers. RT @SidharthPandey: Irony hard 2 miss Delhi CM @ArvindKejriwal battling 4 more powers 2 run Delhi BJP CM nominee Kiran Bedi who lost battle 2 Kejriwal, now running Puducherry says @CMPuducherry Puducherry CM now sleeping outside Kiran Bedi's home in protest, seeking greater powers 2Run Puducherry</t>
  </si>
  <si>
    <t>https://twitter.com/sidharthpandey/status/1096036326317658112</t>
  </si>
  <si>
    <t>https://pbs.twimg.com/media/DzXnNf5WkAE3XTL.jpg</t>
  </si>
  <si>
    <t>Shri @AmitShah is addressing intellectuals meet in Hospet, Karnataka.</t>
  </si>
  <si>
    <t>https://www.pscp.tv/w/bzV7fzFZTEVKTlh4RG5ORU58MU95S0F5eU9Ndk1LYtDSHTigTypTOrVeNDchqyyR63d08KGxUp-FGh2aHFrm</t>
  </si>
  <si>
    <t>On a day when 40 of our soldiers have been brutally killed in a terror attack, this is all @BJP4India could think of. Don't let down the Indian Armed Forces. RT @BJP4India: I would like to ensure everyone from here that Ram Mandir will be constructed in Ayodhya: Shri @AmitShah</t>
  </si>
  <si>
    <t>https://twitter.com/BJP4India/status/1096031547428196352
https://www.facebook.com/BJP4India/videos/354219705424000/</t>
  </si>
  <si>
    <t>https://pbs.twimg.com/media/DzXi2X6UcAA8zCq.jpg</t>
  </si>
  <si>
    <t>LIVE: @priyankagandhi and @JM_Scindia addresses media in Lucknow, Uttar Pradesh. #NayiUmeedNayaDesh</t>
  </si>
  <si>
    <t>https://www.pscp.tv/w/bzVo_DFYSmpra1lZYU5Yakx8MXlOR2FPT2VPdnJ4asAQVQC8jtuZncHmhHTUMZx2F1hWzuulykVFPNXj3rzZ</t>
  </si>
  <si>
    <t>Spoke to Home Minister Rajnath Singh Ji and other top officials regarding the situation in the wake of the attack in Pulwama.</t>
  </si>
  <si>
    <t>Attack on CRPF personnel in Pulwama is despicable. I strongly condemn this dastardly attack. The sacrifices of our brave security personnel shall not go in vain. The entire nation stands shoulder to shoulder with the families of the brave martyrs. May the injured recover quickly.</t>
  </si>
  <si>
    <t>I would like to ensure everyone from here that Ram Mandir will be constructed in Ayodhya: Shri @AmitShah</t>
  </si>
  <si>
    <t>https://www.facebook.com/BJP4India/videos/354219705424000/</t>
  </si>
  <si>
    <t>Rahul Gandhi has promised to waive loans of farmers of Karnataka. Congress govt waived off only Rs 1,100 crore out of Rs 41,000 crore. You have betrayed the farmers of Karnataka : Shri @AmitShah</t>
  </si>
  <si>
    <t>Why is it that every time Anil Ambani is involved with the courts, there's a typo?</t>
  </si>
  <si>
    <t>https://www.telegraphindia.com/india/supreme-court-sacks-2-of-its-own-over-change-in-order-on-ambani/cid/1684489</t>
  </si>
  <si>
    <t>Rs. 53,000 crore worth of loans were waived off by Congress in ten years. However, our govt will be providing Rs. 7.5 lakh crore in the next ten years: Shri @AmitShah</t>
  </si>
  <si>
    <t>https://pbs.twimg.com/media/DzXhsIcV4AAX8Yy.jpg</t>
  </si>
  <si>
    <t>CM of Karnataka says that I am CM not because of the people but because of Sonia Gandhi: Shri @AmitShah</t>
  </si>
  <si>
    <t>I want to ask Rahul Baba, who is the leader of 'Mahaghatbandhan': Shri @AmitShah in Karnataka</t>
  </si>
  <si>
    <t>https://pbs.twimg.com/media/DzXe8_FUUAANh-0.jpg</t>
  </si>
  <si>
    <t>LIVE: Mr. @AmitShah addressing Shakti Center in Central Samachar, Karnataka.</t>
  </si>
  <si>
    <t>https://www.pscp.tv/w/1OyKAyyvndqKb</t>
  </si>
  <si>
    <t>I’m deeply disturbed by the cowardly attack on a #CRPF convoy in J&amp;K in which many of our brave CRPF men have been martyred and a large number wounded, some critically. My condolences to the families of our martyrs. I pray for the speedy recovery of the injured.</t>
  </si>
  <si>
    <t>We are deeply saddened and angered by the terrorist attack that took the lives of our CRPF jawans in #Pulwama. We strongly condemn this violence and stand with the martyrs. Our thoughts &amp; prayers are with their friends and families in this time of grief.</t>
  </si>
  <si>
    <t>Condolences to the family of the soldiers who were martyred today in the horrific terror attack in #Pulwama Their sacrifice will not go in vain. Lets stand united in this moment of grief.</t>
  </si>
  <si>
    <t>https://pbs.twimg.com/media/DzXWapnVsAIBGbi.jpg</t>
  </si>
  <si>
    <t>Congress President @RahulGandhi meets with the Farmers &amp; Advisory Samaj delegation in Gujarat #GujaratJanAakroshRally</t>
  </si>
  <si>
    <t>https://pbs.twimg.com/media/DzXUrArUUAABOZ8.jpg</t>
  </si>
  <si>
    <t>Extremely shocking news coming from Pulwama (J&amp;K). I strongly condemn the terror attack on CRPF convoy in which many casualties are feared. India must stand united in this moment of grief</t>
  </si>
  <si>
    <t>An incredible amount of love &amp; support showered on Congress President @RahulGandhi in Valsad, Gujarat after his rally. #GujaratJanAakroshRally</t>
  </si>
  <si>
    <t>pic.twitter.com/hagJ3GAdJM</t>
  </si>
  <si>
    <t>Alliance of DMK and Congress is not for the development of Tamil Nadu but it’s an alliance for scams and corruption. Watch this space to know what NDA government has done for Tamil Nadu : Shri @AmitShah</t>
  </si>
  <si>
    <t>pic.twitter.com/0j2x2x7z91</t>
  </si>
  <si>
    <t>Rs. 1,213 crore and Rs. 161 crore has been allocated by NDA govt for the development of textile industry and upgradation of powerloom sector respectively in Tamil Nadu : Shri @AmitShah in Erode, Tamil Nadu.</t>
  </si>
  <si>
    <t>https://pbs.twimg.com/media/DzXGwKFU0AAN8SN.jpg</t>
  </si>
  <si>
    <t>We move ahead with a vision of “Corporate Social Responsibility”. For DMK CSR is “Corruption Scam Raj” : Shri @AmitShah</t>
  </si>
  <si>
    <t>Under the scheme, 29 lakh free gas connections have been given in Tamil Nadu: Shri @AmitShah</t>
  </si>
  <si>
    <t>https://pbs.twimg.com/media/DzXDcgSV4AIMx6v.png</t>
  </si>
  <si>
    <t>Modi govt gave AIIMS to Madurai, Rs. 1,213 crore for the development of Textile industry, Rs, 20,000 crore for railways, Rs. 3,600 crore under PMAY, Rs. 828 crore for smart cities : Shri @AmitShah</t>
  </si>
  <si>
    <t>In Tamil Nadu, OBC is in large number. The Constitutional approval for OBC was pending from 50 years. However, Modi govt gave Constitutional status to the OBC : Shri @AmitShah</t>
  </si>
  <si>
    <t>Tamil Nadu is a state of small scale manufactures. Modi govt gave relief to small businessman and doubled the GST exemption limit to Rs 40 lakh : Shri @AmitShah</t>
  </si>
  <si>
    <t>https://pbs.twimg.com/media/DzXBvcjVYAEakqs.png</t>
  </si>
  <si>
    <t>DMK and Congress is an alliance of parties that follows the dynastic politics. It’s an alliance of corruption. They have come together to create wealth for their families : Shri @AmitShah</t>
  </si>
  <si>
    <t>https://pbs.twimg.com/media/DzXAC_UUcAEvYMq.png</t>
  </si>
  <si>
    <t>"If the people of Delhi need to change the law and the people of Delhi need a complete state for their rights, then the people of Delhi will have to vote for the Aam Aadmi Party and send Parliament to seven MPs, so that the voice of Delhi will go to Parliament. Can reach ": @AtishiAAP</t>
  </si>
  <si>
    <t>https://pbs.twimg.com/media/DzW_lujXQAU2XX5.jpg</t>
  </si>
  <si>
    <t>Entire nation has decided that in May 2019, once again a government will be formed under the leadership of PM Shri @narendramodi : Shri @AmitShah</t>
  </si>
  <si>
    <t>BJP is the only political party which is recognized not because of its leaders but because of its Karyakartas : Shri @AmitShah, watch at</t>
  </si>
  <si>
    <t>https://www.facebook.com/BJP4India/videos/406360606805365</t>
  </si>
  <si>
    <t>https://pbs.twimg.com/media/DzW-xLFU8AEpEzd.png</t>
  </si>
  <si>
    <t>"The concerned Patra ji says that Arvind Kejriwal does not have faith in the Constitution, whereas Arvind ji has shown the most trust in the Constitution and has demanded the people of the country to bring changes based on the constitutional process of this country as the law of the country Makes Parliament ": @AtishiAAP #DelhiVsCenter</t>
  </si>
  <si>
    <t>https://pbs.twimg.com/media/DzW-3cCUUAUmuKZ.jpg</t>
  </si>
  <si>
    <t>Shri @AmitShah addresses Shakti Kendra Sammelan in Erode, Tamil Nadu.</t>
  </si>
  <si>
    <t>https://www.pscp.tv/w/bzU4pjFZTEVKTlh4RG5ORU58MXZBeFJ5eXpXZVhKbB-1p-CfNt6OzH-bx_xrYEGWy-UwV82L1ztQq48bPFvf</t>
  </si>
  <si>
    <t>How will the government of Delhi run now? : @ArvindKejriwal #DelhiGovtVsCentre</t>
  </si>
  <si>
    <t>pic.twitter.com/tqfAUm6grM</t>
  </si>
  <si>
    <t>I want to ask the concerned letter @sambitswaraj ji, "Is it in favor of a judicial process in which a common man gets dates and dates for years, and can not get justice?" - @AtishiAAP #DelhiGovtVsCentre</t>
  </si>
  <si>
    <t>https://pbs.twimg.com/media/DzW58v8W0AEOSMD.jpg</t>
  </si>
  <si>
    <t>LIVE: Congress President @RahulGandhi addresses Jan Aakrosh Rally in Valsad, Gujarat #GujaratJanAakroshRally</t>
  </si>
  <si>
    <t>https://www.pscp.tv/w/bzUxBjFYSmpra1lZYU5Yakx8MW1yeG1ZWXprWWd4ebT1TvI6RzwRYNrFQcsru3yZdFUV2tVNZxba03PepKYD</t>
  </si>
  <si>
    <t>Congress President @RahulGandhi receives the warmest of welcomes from the people of Valsad, Gujarat ahead of his rally. #GujaratJanAakroshRally</t>
  </si>
  <si>
    <t>https://pbs.twimg.com/media/DzW2tPGVsAEVdbk.jpg</t>
  </si>
  <si>
    <t>AAP Press Conference Live 👇</t>
  </si>
  <si>
    <t>https://www.pscp.tv/w/bzUvuDFBbWp6eG5ha0pRZXd8MXZPeHdaWnBPRERKQimKy0qsDOiy7g7-xMl5YiuhR2hu58cDt9-rgLZWuVrE</t>
  </si>
  <si>
    <t>Whopping Rs 30,000 crore loans have been sanctioned since the launch of , a transformative initiative in MSME credit space. It has been successful in encouraging and nurturing entrepreneurship in the country.</t>
  </si>
  <si>
    <t>http://psbloansin59minutes.com</t>
  </si>
  <si>
    <t>https://pbs.twimg.com/media/DzWyh6UUYAA_WH3.jpg</t>
  </si>
  <si>
    <t>Alliance of DMK and Congress is not for the development of Tamil Nadu but it's an alliance for scams and corruption : Shri @AmitShah in Erode, Tamil Nadu.</t>
  </si>
  <si>
    <t>https://pbs.twimg.com/media/DzWrFtmUwAA_fGI.png</t>
  </si>
  <si>
    <t>The suggestions provided by you are valuable for us and we will try our best that all these are included in our manifesto and we are able to bring more development in textile and powerloom industry : Shri @AmitShah</t>
  </si>
  <si>
    <t>https://www.youtube.com/watch?v=j7Ph_g3Awok</t>
  </si>
  <si>
    <t>The verdict says ACB doesn't come under the Delhi Govt. For the past 40 years the ACB was under Delhi Govt. How do we curb the corruption now ? :@ArvindKejriwal #DelhiGovtVsCentre</t>
  </si>
  <si>
    <t>pic.twitter.com/5M2FHvq0id</t>
  </si>
  <si>
    <t>12% extra EPF for workers in textile and powerloom industry under Pradhan Mantri Paridhan Yojana has been announced : Shri @AmitShah</t>
  </si>
  <si>
    <t>https://pbs.twimg.com/media/DzWqL1VVYAAxjkJ.png</t>
  </si>
  <si>
    <t>Under the technology upgradation scheme, Rs. 826 crore has been allocation for Tamil Nadu, which is 11% of the total fund : Shri @AmitShah</t>
  </si>
  <si>
    <t>For the upgradation of powerloom in Tamil Nadu, Rs.161 crore has been given by the NDA government : Shri @AmitShah</t>
  </si>
  <si>
    <t>https://pbs.twimg.com/media/DzWo5l_VYAEdJa1.png</t>
  </si>
  <si>
    <t>NDA govt has made several efforts to bring the textile industry out of the slowdown that came during UPA tenure. Rs 1,213 crore has been allocated for Textile Industry by the NDA govt which is 12% more than what was allocated by the UPA govt : Shri @AmitShah</t>
  </si>
  <si>
    <t>https://pbs.twimg.com/media/DzWoZZxV4AER95f.png</t>
  </si>
  <si>
    <t>Find someone who looks at you the way PM Modi looks at Anil Ambani. #Valentines #LoveNotHate</t>
  </si>
  <si>
    <t>https://pbs.twimg.com/media/DzWnhRcV4AAMdNe.jpg</t>
  </si>
  <si>
    <t>BJP is the only party in the nation which has started an exercise to collect the suggestions of the people for the creation of election manifesto : Shri @AmitShah in Erode, Tamil Nadu.</t>
  </si>
  <si>
    <t>https://pbs.twimg.com/media/DzWn6g0U0AAv515.png</t>
  </si>
  <si>
    <t>BJP is clear that a government should run as per the wishes of the people. For this, it is very important to know about your wishes : Shri @AmitShah</t>
  </si>
  <si>
    <t>I have gathered your suggestions for BJP’s manifesto and this programme will be carried by various BJP leaders in every region of the country : Shri @AmitShah while addressing the representatives of Handloom &amp; Powerloom Associations in Erode. Watch at</t>
  </si>
  <si>
    <t>https://www.facebook.com/BJP4India/videos/2250924341834679</t>
  </si>
  <si>
    <t>https://pbs.twimg.com/media/DzWmo82VYAA69Nl.png</t>
  </si>
  <si>
    <t>Congress party's spinal cord, the guardian of ideology of the Congress Party is Sevdal: Congress President @RahulGandhi #SevadalAdhiveshan</t>
  </si>
  <si>
    <t>pic.twitter.com/9GSILQyu3y</t>
  </si>
  <si>
    <t>Shri @AmitShah addresses Handloom &amp; Powerloom Associations in Erode, Tamil Nadu.</t>
  </si>
  <si>
    <t>https://www.pscp.tv/w/bzUf3zFZTEVKTlh4RG5ORU58MXpxSlZPT3pET1d4Qn8ZdwNv2FFLfHm-Cr2QhmZtebLTJlFSdJZYYo17vi7I</t>
  </si>
  <si>
    <t>If you have to go for 10 days to go to LG's house to clear a file, how will such a government work? How will the development of Delhi? : @ArvindKejriwal #DelhiVsCenter</t>
  </si>
  <si>
    <t>pic.twitter.com/alNhrUyEoK</t>
  </si>
  <si>
    <t>We say that the country is all and justice should be met. All the farmers, poor and small shopkeepers should get justice: Congress President @RahulGandhi #SevadalAdhiveshan</t>
  </si>
  <si>
    <t>pic.twitter.com/xGs8FBCFeS</t>
  </si>
  <si>
    <t>Congress President @RahulGandhi will be addressing a public rally in Gujarat. Follow our social media handles to watch him live. Facebook:  YouTube:</t>
  </si>
  <si>
    <t>https://www.facebook.com/IndianNationalCongress
https://www.youtube.com/user/indiacongress</t>
  </si>
  <si>
    <t>https://pbs.twimg.com/media/DzWkIRDUcAAdaHg.jpg</t>
  </si>
  <si>
    <t>The Chief Minister who got elected with a thumping majority, doesn't have the power to transfer even a single peon. How will he function the government after this judgement : @ArvindKejriwal #DelhiVsCenter</t>
  </si>
  <si>
    <t>pic.twitter.com/9hKgb09lI1</t>
  </si>
  <si>
    <t>Hate not hate, love can be bitten: Congress President @RahulGandhi #LoveNotHate</t>
  </si>
  <si>
    <t>pic.twitter.com/RePTZyKSxC</t>
  </si>
  <si>
    <t>The BJP remains a silent spectator in the Supreme Court, where the Forest Rights Act is being challenged. He is indicating his intentions to remove lakhs of tribals and poor farmers out of the forests. Congress is standing with our deprived siblings and will fight against this injustice wholeheartedly. RT @scroll_in: Forest Rights Act: Politicians, adivasi groups ask Center if it wants to 'sacrifice' the law</t>
  </si>
  <si>
    <t>https://twitter.com/scroll_in/status/1092389303919861760
https://scroll.in/latest/911989/forest-rights-act-politicians-adivasi-groups-ask-centre-if-it-wants-to-sacrifice-the-law</t>
  </si>
  <si>
    <t>The Accidental Chowkidar: Chori Chori, Chupke Chupke ❤🤗 #LoveNotHate</t>
  </si>
  <si>
    <t>https://pbs.twimg.com/media/DzWaej2UwAAojHV.jpg</t>
  </si>
  <si>
    <t>Delhi chief minister can not even transfer a peon to the chief minister If the Chief Minister does not have the power to transfer till a peon, how will the chief minister work? : @ArvindKejriwal #DelhiGovtVsCentre #SupremeCourt</t>
  </si>
  <si>
    <t>https://pbs.twimg.com/media/DzWbCktVsAAeWRb.jpg</t>
  </si>
  <si>
    <t>ACB had been with the Delhi Government for 40 years, now it is not. So, if anyone complains about corruption, then how will the proceedings take place? - @ArvindKejriwal #DelhiVsCenter</t>
  </si>
  <si>
    <t>https://pbs.twimg.com/media/DzWY2BcXcAEsYU2.jpg</t>
  </si>
  <si>
    <t>Delhi CM @ArvindKejriwal live on Supreme Court's Judgement on #DelhiVsCenter Link:</t>
  </si>
  <si>
    <t>https://m.facebook.com/story.php?story_fbid=251772019096567&amp;id=347939248636912</t>
  </si>
  <si>
    <t>"The decision for the people of Delhi is unfortunate" - @Saurabh_MLAgk #DelhiVsCenter</t>
  </si>
  <si>
    <t>https://pbs.twimg.com/media/DzWIEfiVAAEZLj3.jpg</t>
  </si>
  <si>
    <t>Earlier when somebody from the Indians asked from where did they come from? Then we gradually used to rescue him from his hand. But we have made such a place in the world that if you go somewhere and proudly take the name of your country, then the front person does not leave your hand: PM @narendramodi</t>
  </si>
  <si>
    <t>pic.twitter.com/dwKY1scOlU</t>
  </si>
  <si>
    <t>The purpose of the houses that were built earlier, instead of the people living in them, only the name of the Namdari was disseminated. 10 years ago in Amethi, after the Parliamentary fund was set up in the name of the houses, the walls on which they had plaised their names, the walls are not the same today: Prime Minister Shri @narendramodi</t>
  </si>
  <si>
    <t>pic.twitter.com/FGGMyve3Ym</t>
  </si>
  <si>
    <t>Delhi Chief Minister @ArvindKejriwal to address a press conference at 1 PM.</t>
  </si>
  <si>
    <t>https://pbs.twimg.com/media/DzWGI4wUcAUsqJQ.jpg</t>
  </si>
  <si>
    <t>LIVE: CP @RahulGandhi addresses the gathering at the national convention of @CongressSevadal. #SevadalAdhiveshan</t>
  </si>
  <si>
    <t>https://www.pscp.tv/w/bzT88DFYSmpra1lZYU5Yakx8MW1yR21ZWWRCQkxHeW_WN2UMUtMPY_qa9LXqt_NDbwVfq3srf-HEe1NRHKFj</t>
  </si>
  <si>
    <t>Congress President @RahulGandhi arrives at the @CongressSevadal National Convention in Ajmer, along with Rajasthan CM @ashokgehlot51 &amp; Deputy CM @SachinPilot #SevadalAdhiveshan</t>
  </si>
  <si>
    <t>https://pbs.twimg.com/media/DzWB-kXUcAE1-5l.jpg</t>
  </si>
  <si>
    <t>BJP National President Shri @AmitShah will address Shakti Kendra Pramukh's Samavesh at Sindhanur and Intellectuals' meet at Hospet, Karnataka today. Watch LIVE on all digital platforms @ BJP4India</t>
  </si>
  <si>
    <t>https://pbs.twimg.com/media/DzV-UttUUAApMKX.jpg</t>
  </si>
  <si>
    <t>Date on date ... #DelhiVsCenter #Services</t>
  </si>
  <si>
    <t>pic.twitter.com/9ol2II7AA5</t>
  </si>
  <si>
    <t>Is this the Gujarat model Modiji has been trying to promote - Where students are stripped of their fundamental right to justice &amp; expression, only to protect the image of the govt.</t>
  </si>
  <si>
    <t>https://indianexpress.com/article/education/gujarat-varsity-gags-saarc-students-relocates-afghans-over-food-habit-5582925/</t>
  </si>
  <si>
    <t>World’s biggest Financial Inclusion scheme, Pradhan Mantri Jan Dhan Yojana has empowered the poor and rural people by bringing a change in their saving behavior.</t>
  </si>
  <si>
    <t>https://pbs.twimg.com/media/DzV8R2UUcAALTvA.jpg</t>
  </si>
  <si>
    <t>Since @BJP4India has trouble understanding SC judgements, we'll explain it again - the Court has said it is outside their jurisdiction to probe defence deals. The only body that can investigate the #RafaleScam is a JPC. Coming soon to a Parliament near you. RT @BJP4India: Like a fish out of water, Rahul's fellow scamster, P Chidambaram suffers a meltdown when asked about his corruption cases. Mr PC, thanks for clarifying that courts have final authority to decide corruption charges! Now go tutor your master on SC dismissing false Rafale charges!</t>
  </si>
  <si>
    <t>https://twitter.com/BJP4India/status/1095736475361177602</t>
  </si>
  <si>
    <t>pic.twitter.com/R0oQifd4Y1</t>
  </si>
  <si>
    <t>Prime Minister Mr.Narendramodi will address Vijay Sankalp Maharali in Devakhumi Uttarakhand today at 3 pm this afternoon. #NaMoInDevBhumi Live View: ➞ ➞ ➞</t>
  </si>
  <si>
    <t>http://facebook.com/BJP4India
http://bit.ly/2ofH4S4
http://bjplive.org</t>
  </si>
  <si>
    <t>https://pbs.twimg.com/media/DzVgLqvWoAA4sak.jpg</t>
  </si>
  <si>
    <t>Remove dictatorship, save democracy ... BJP shove! #SaveIndianDemocracy</t>
  </si>
  <si>
    <t>https://pbs.twimg.com/media/DzVpFrqWoAAIBvK.jpg</t>
  </si>
  <si>
    <t>Schedule of Shri @AmitShah’s public programs in Tamil Nadu today. Stay tuned for LIVE updates. @BJP4TamilNadu #TNWithAmitShah</t>
  </si>
  <si>
    <t>https://pbs.twimg.com/media/DzVgLpGXcAExf28.jpg</t>
  </si>
  <si>
    <t>Congress President @RahulGandhi will be addressing a public meeting in Rajasthan today to address the @CongressSevadal National Convention. You can watch him live across our social media channels. Facebook:  YouTube:</t>
  </si>
  <si>
    <t>https://www.facebook.com/IndianNationalCongress/
https://www.youtube.com/user/indiacongress</t>
  </si>
  <si>
    <t>https://pbs.twimg.com/media/DzVk7CMVAAAxyma.jpg</t>
  </si>
  <si>
    <t>Greetings to @SushmaSwaraj Ji on her birthday. Sushma Ji is one of the most remarkable leaders of our nation. She has distinguished herself as an outstanding Minister and her oratory is par excellence. Her role in strengthening BJP is key. Praying for her long and healthy life.</t>
  </si>
  <si>
    <t>Media is scared to question the PM on #Rafale. We appreciate @the_hindu for their expose on #RafaleScam. We Salute @nramind who didn't turn a blind eye to the #RafaleScam. : @ArvindKejriwal #SaveIndianDemocracy</t>
  </si>
  <si>
    <t>pic.twitter.com/s05y5xIyZx</t>
  </si>
  <si>
    <t>This is how it is like explaining Rafale deal to Rahul Gandhi and his cronies.</t>
  </si>
  <si>
    <t>pic.twitter.com/7ani7fBtuq</t>
  </si>
  <si>
    <t>Accamma Cherian was an Indian Independence Activist who fought bravely against the British to help India gain Independence. She is popularly known as Jhansi Rani of Travancore. We honour her service to the country.</t>
  </si>
  <si>
    <t>https://pbs.twimg.com/media/DzShyziU0AE42lB.jpg</t>
  </si>
  <si>
    <t>K. Hanumanthaiah was the second Chief Minister of Karnataka (formerly Mysore State) and is credited for contributing to the construction of Vidhana Soudha. He was also an active member of Indian freedom struggle. We honour his service today.</t>
  </si>
  <si>
    <t>https://pbs.twimg.com/media/DzShArGVsAE-TW4.jpg</t>
  </si>
  <si>
    <t>Damodaram Sanjivayya was the first Dalit Chief Minister of Andhra Pradesh. He also served as the Minister of Labour &amp; Employment under Shri Lal Bahadur Shastri. We honour his service today.</t>
  </si>
  <si>
    <t>https://pbs.twimg.com/media/DzSfOC2U0AIacyD.jpg</t>
  </si>
  <si>
    <t>Shiv Charan Mathur was a two time Chief Minister for the State of Rajasthan and also served as the Governor of Assam. On his birth anniversary we honour his service to the country.</t>
  </si>
  <si>
    <t>https://pbs.twimg.com/media/DzSetAeVYAAhgos.jpg</t>
  </si>
  <si>
    <t>Like a fish out of water, Rahul's fellow scamster, P Chidambaram suffers a meltdown when asked about his corruption cases. Mr PC, thanks for clarifying that courts have final authority to decide corruption charges! Now go tutor your master on SC dismissing false Rafale charges!</t>
  </si>
  <si>
    <t>Productivity of the 16th Lok Sabha is exceptionally high, with the average being over 85%. The House took landmark decisions in the interest of the poor, farmers, youth and in eliminating corruption. These will have a transformative impact on India’s growth in the years to come.</t>
  </si>
  <si>
    <t>Earlier today, spoke at the last sitting of the 16th Lok Sabha. I congratulate all my fellow Lok Sabha MPs who enriched the proceedings with their insights. I also congratulate Speaker Sumitra Mahajan Ji for her outstanding efforts as the Speaker of the House. @S_MahajanLS</t>
  </si>
  <si>
    <t>Press Release from AICC General Secretary Shri K.C. Venugopal on Congress President @RahulGandhi's meeting with AICC Frontal organisations &amp; Departments and AICC Secretaries.</t>
  </si>
  <si>
    <t>https://pbs.twimg.com/media/DzTD3cQX4AAXjnO.jpg</t>
  </si>
  <si>
    <t>Here, Liberal preached, let me explain why only 13 of the 13 Prime Ministers have written the name of the plate ?: Prime Minister @narendramodi #DeshKaLeaderModi</t>
  </si>
  <si>
    <t>pic.twitter.com/C17I7sv2xs</t>
  </si>
  <si>
    <t>The Rag India had to wait for decades! "Banda Apna Sahi Hai ... Banda is right ..." Download from</t>
  </si>
  <si>
    <t>http://bit.ly/BandaApnaSahiHai</t>
  </si>
  <si>
    <t>https://pbs.twimg.com/media/DzSmrBpV4AAFHxg.jpg</t>
  </si>
  <si>
    <t>Crores of people are working in this area, which is part of most unorganized sector. In this budget for the families engaged in the construction of the house, the government has come up with a very big scheme, under which people earning less than 15 thousand rupees per month will be given a pension of Rs 3,000 per month after 60 years.</t>
  </si>
  <si>
    <t>https://pbs.twimg.com/media/DzSzVH7UwAIJFr9.jpg</t>
  </si>
  <si>
    <t>Earlier, there was a tax of 15-18% on the construction sector. Things which are more like 30% of the goods, such as pants, tiles, toilet goods, cable, wires, were taxed more than 30%. After GST tax has been reduced for middle class households: PM @narendramodi</t>
  </si>
  <si>
    <t>Congress President @RahulGandhi's letter to HRD Minister @PrakashJavdekar on the new system for appointment of teachers in colleges/universities.</t>
  </si>
  <si>
    <t>https://pbs.twimg.com/media/DzSwcqnWwAA3WLn.jpg</t>
  </si>
  <si>
    <t>First you have to go somewhere abroad and shake hands with someone, so when they asked you where you came from, you used to say slowly India But now if you go anywhere and proudly take the name of your country, then the person will not give up your hand: Prime Minister Mr.Narendramodi</t>
  </si>
  <si>
    <t>One of my specialty of my tenure has been that every decision has to face the difficulties first, because I always had to go before time and used to face trouble before understanding: Prime Minister Mr.Narendramodi</t>
  </si>
  <si>
    <t>https://www.facebook.com/BJP4India/videos/2210974785821698/</t>
  </si>
  <si>
    <t>https://pbs.twimg.com/media/DzSu28KVYAUL90j.jpg</t>
  </si>
  <si>
    <t>Protect scamsters, steal from the public. What kind of lies are the princes of the lie? #JanKiBaat</t>
  </si>
  <si>
    <t>https://pbs.twimg.com/media/DzSjoUkUYAI57ln.jpg</t>
  </si>
  <si>
    <t>Taxes were not levied on rent for the first 1 lakh 80 thousand rupees. But this limit has been increased to Rs 2 lakh 40 thousand in this budget: Prime Minister Mr.Narendramodi</t>
  </si>
  <si>
    <t>For the first time in the middle class home of the country a government has thought. For this, we have expanded the CLSS scheme. In which the middle class families having income up to 18 lakh under the Prime Minister's Housing Scheme are being given a discount in the home loan: Prime Minister Shri @narendramodi</t>
  </si>
  <si>
    <t>In the last ten years of the previous government, only 8 lakh households were prepared for the urban poor, while 15 lakh houses were given in the last 4 years of our government: Prime Minister Shri @narendramodi</t>
  </si>
  <si>
    <t>https://pbs.twimg.com/media/DzSrm0nV4AA0IAf.jpg</t>
  </si>
  <si>
    <t>Narendra Modi is nervous from inside and knows now that Rafael's case will reach his own conclusion: Congress President @RahulGandhi #AntiNationalModi</t>
  </si>
  <si>
    <t>pic.twitter.com/MsYRc6hwuj</t>
  </si>
  <si>
    <t>Under Pradhan Mantri Awas Yojana, houses have been set up in the villages and cities of the country for about 1.5 crore poor, out of which 15 lakh houses have been made for the urban poor: Prime Minister Shri @narendramodi</t>
  </si>
  <si>
    <t>When you remove the name or selfishness from any plan, the policy becomes clear, so also remove corruption, self-esteem. Now the selection of beneficiaries is done using the technique, at the behest of someone, the work of cutting or adding names in the list has been closed: PM</t>
  </si>
  <si>
    <t>https://pbs.twimg.com/media/DzSpYFQU8AA4NQc.jpg</t>
  </si>
  <si>
    <t>The CAG report is a cover-up. It ignores the cost of the missing Bank Guarantee &amp; glosses over the suspect costs for "India Specific Enhancements". But even the CAG couldn't hide that it may take upto 10 yrs. for the 36 RAFALE jets to be delivered! Watch &amp;amp;.Share this video.</t>
  </si>
  <si>
    <t>pic.twitter.com/yegK4wg9CS</t>
  </si>
  <si>
    <t>The present government of the center is engaged in expanding the efforts of Atal ji. By 2022, every homeless gets a firm house, work is being done in this direction: Prime Minister Mr.Narendramodi</t>
  </si>
  <si>
    <t>Prime Minister @narendramodi are addressing the 'Youthcon-19' Conference of CREDAI.</t>
  </si>
  <si>
    <t>https://pbs.twimg.com/media/DzSo05hU0AA-9-u.jpg</t>
  </si>
  <si>
    <t>The quality and the weaponry of Rafale are not in doubt. The country's compelling need to have fighter aircraft is not in doubt. The process has been examined by the SC and CAG and found to be correct. The price is lower than the UPA: Shri @rsprasad</t>
  </si>
  <si>
    <t>https://pbs.twimg.com/media/DzSodPfUwAAek4G.jpg</t>
  </si>
  <si>
    <t>The quality of Rafael Ship is fine, the ship is the best. HAL did not have the capability to make Rafael as it had enough time and money. Our government deals with Rafael in a lot of money: Mr. @rsprasad</t>
  </si>
  <si>
    <t>Addressing the #CREDAIYouthCon2019. Watch.</t>
  </si>
  <si>
    <t>https://www.pscp.tv/w/bzQa3DMyMjExNTJ8MW5BS0V5eWxMTW9LTDOc56L9xqMe_snLVp_--3EPRDu_ckhyHoIe-osFNXDf</t>
  </si>
  <si>
    <t>As per the CAG's report, man-hours required by HAL to manufacture in India were 2.7 times suggested by Dassault: Shri @rsprasad</t>
  </si>
  <si>
    <t>There is no deal for procurement of weapons in the UPA without a deal: Union Law Minister Shri @rsprasad</t>
  </si>
  <si>
    <t>https://www.youtube.com/watch?v=72_syJFLy9o</t>
  </si>
  <si>
    <t>https://pbs.twimg.com/media/DzSkjN-U8AEggix.jpg</t>
  </si>
  <si>
    <t>The India Specific Enhancements for 36 Rafale aircrafts is same as 126 aircrafts. €25mn per aircraft is the excess amount paid in new deal to make the same enhancements. That is exactly where the corruption has taken place: Congress President @RahulGandhi #AntiNationalModi</t>
  </si>
  <si>
    <t>pic.twitter.com/aRNE1tdGLB</t>
  </si>
  <si>
    <t>All defense experts in the country said that Raphael is essential. Serving Air Force officials also said that Raphael is essential for the security of the country: Mr. @rsprasad</t>
  </si>
  <si>
    <t>https://pbs.twimg.com/media/DzSkIHNUUAAn8M2.jpg</t>
  </si>
  <si>
    <t>Rahul Gandhi does not talk seriously in the House but lie out and speak: Mr. @rsprasad View Live on.</t>
  </si>
  <si>
    <t>https://pbs.twimg.com/media/DzSi_E6UYAAPyqV.jpg</t>
  </si>
  <si>
    <t>LIVE: PM Shri @narendramodi at the 'CREDAI YouthCon 2019' in New Delhi. # CREDAIYouthCon2019</t>
  </si>
  <si>
    <t>https://www.pscp.tv/w/1MnGnNNoZMoGO</t>
  </si>
  <si>
    <t>The fact of the matter is, the new deal signed by @narendramodi gets India the aircrafts later than the original deal: Congress President @RahulGandhi #AntiNationalModi</t>
  </si>
  <si>
    <t>pic.twitter.com/A21HFlOSRy</t>
  </si>
  <si>
    <t>I want to tell from all the countries that this time to vote, then vote for a well-educated prime minister. Regarding the country, not one person: @ArvindKejriwal #SaveIndianDemocracy</t>
  </si>
  <si>
    <t>https://pbs.twimg.com/media/DzSXk8SXgAA8iBF.jpg</t>
  </si>
  <si>
    <t>This House made many laws against black money and corruption. This same house passed the GST bill too. In addition, a lot of public importance was passed in this House. At the same time, this House has also worked to eliminate more than 1,400 laws: PM Shri @narendramodi #DeshKaLeaderModi</t>
  </si>
  <si>
    <t>pic.twitter.com/ZjzGsmThCu</t>
  </si>
  <si>
    <t>I want to tell Narendra Modi that he should stop behaving like a Prime Minister of Pakistan. By breaking the country, Modi is fulfilling the dream of Pakistan. : @ArvindKejriwal #SaveIndianDemocracy</t>
  </si>
  <si>
    <t>https://pbs.twimg.com/media/DzSV9FkVAAE6mVb.jpg</t>
  </si>
  <si>
    <t>In the work of humanity, India has played a very big role in the world. Yoga has become a topic of pride all over the world today. Within the UN, the birth anniversary of Babasaheb Ambedkar and Mahatma Gandhi is being celebrated: PM Shri @narendramodi #DeshKaLeaderModi</t>
  </si>
  <si>
    <t>pic.twitter.com/U6phKAlmS2</t>
  </si>
  <si>
    <t>I want to ask @narendramodi whether he is the Prime Minister of India or the Prime Minister of Pakistan? : @ArvindKejriwal #SaveIndianDemocracy</t>
  </si>
  <si>
    <t>https://pbs.twimg.com/media/DzSU-ciX4AAabNE.jpg</t>
  </si>
  <si>
    <t>Today, the height of India's rise in the world, in its original 2014, is the absolute majority government formed in 30 years. Its achievement goes entirely to the 100 million people of the country: Prime Minister Shri @narendramodi, #DeshKaLeaderModi in the Lok Sabha</t>
  </si>
  <si>
    <t>pic.twitter.com/fkfREDqIld</t>
  </si>
  <si>
    <t>#JantarMantar echoes with "Bharat Mata ki Jai" as Delhi CM @ArvindKejriwal receives a thunderous applause from the massive crowd at #JantarMantar #SaveIndianDemocracy</t>
  </si>
  <si>
    <t>pic.twitter.com/6l6haChm8M</t>
  </si>
  <si>
    <t>Chants of "watchmen are thieves" reverberating at #JantarMantar #SaveIndianDemocracy</t>
  </si>
  <si>
    <t>pic.twitter.com/lTq3aCytua</t>
  </si>
  <si>
    <t>My younger brother, Delhi's Chief Minister, @ArvindKejriwal, is very supportive, full support of this great coalition of South India's hero Chandra Babu Ji and our Mamta Didi. To save the country, save the constitution: @ShatruganSinha #SaveIndianDemocracy</t>
  </si>
  <si>
    <t>https://pbs.twimg.com/media/DzSQFxYXgAARu6w.jpg</t>
  </si>
  <si>
    <t>Congress President @RahulGandhi leads a meeting with AICC Secretaries.</t>
  </si>
  <si>
    <t>https://pbs.twimg.com/media/DzSO1tLUYAAfAnZ.jpg</t>
  </si>
  <si>
    <t>The first time I came to this house, I came to know that what is the difference between getting throat and hugging? In this house I also saw the game of eyes with the eyes of the eyes: Prime Minister Shri Narendra Modi, #DeshKaLeaderModi in the Lok Sabha</t>
  </si>
  <si>
    <t>pic.twitter.com/XBOwS7Td7U</t>
  </si>
  <si>
    <t>In the house we used to hear that an earthquake would occur, but the term of 5 years is now complete and no earthquake occurred. Airplanes were sometimes flown, but the democracy and the Lok Sabha's limitations were so high that it did not make any difference: Prime Minister Shri Narendra Modi, #DeshKaLeaderModi in the Lok Sabha</t>
  </si>
  <si>
    <t>https://pbs.twimg.com/media/DzSNt6AVYAAKENL.jpg</t>
  </si>
  <si>
    <t>In Delhi, Aam Aadmi Party won 7 of 7 seats. We have to make United India, we have to save the country from Amit Shah and Modi. They want to break the country, we have to add the country: @MamataOfficial #SaveIndianDemocracy</t>
  </si>
  <si>
    <t>https://pbs.twimg.com/media/DzSLlk9UcAAydku.jpg</t>
  </si>
  <si>
    <t>All the parties in the country have become one to remove Modi from Delhi, so that the country can be saved: Delhi Dy CM @msisodia #SaveIndianDemocracy</t>
  </si>
  <si>
    <t>https://pbs.twimg.com/media/DzSKVwBWoAYnNpG.jpg</t>
  </si>
  <si>
    <t>Today is the last day of parliament. The expiry date of Modi Sarkar is over : @MamataOfficial #JantarMantar #SaveIndianDemocracy</t>
  </si>
  <si>
    <t>https://pbs.twimg.com/media/DzSJPFyU8AA8roz.jpg</t>
  </si>
  <si>
    <t>.@ArvindKejriwal is the first man who reaches out to us when we are harassed by the Centre. Kejriwal ji always protect us, we must suport him and save the democracy : @ncbn #SaveIndianDemocracy</t>
  </si>
  <si>
    <t>https://pbs.twimg.com/media/DzSHqhkV4AEmOGd.jpg</t>
  </si>
  <si>
    <t>Our Kejriwal ji, Mamta ji are very effective leaders. They've been harassed for no reason by the Modi Sarkar. I strongly condemn the attitude of Narendra Modi. He must not forget, once he himself was CM of a state : @ncbn #SaveIndianDemocracy</t>
  </si>
  <si>
    <t>https://pbs.twimg.com/media/DzSHHMwU8AEzNBt.jpg</t>
  </si>
  <si>
    <t>AAP Senior Leader and Rajyasabha MP @SanjayAzadSln addressing the huge crowd at #JantarMantar. To save Indian Democracy, Narendra Modi has to be defeated - Sanjay Singh #SaveIndianDemocracy</t>
  </si>
  <si>
    <t>https://pbs.twimg.com/media/DzSGQncWkAEuIMS.jpg</t>
  </si>
  <si>
    <t>Picture of the day! Opposition united for "dictatorships remove - democracy save Satyagraha" at #JantarMantar #SaveIndianDemocracy</t>
  </si>
  <si>
    <t>https://pbs.twimg.com/media/DzSEngHUYAIQ-du.jpg</t>
  </si>
  <si>
    <t>New MPs like me have learned a lot from all of you. I have never felt that I am new, I thank all of you for this: Prime Minister Shri Narendra Modi #DeshKaLeaderModi</t>
  </si>
  <si>
    <t>https://pbs.twimg.com/media/DzSDAmMU8AA3m16.png</t>
  </si>
  <si>
    <t>When I came here for the first time, I came to know what is 'Getting Neck and Hugging': Prime Minister Shri Narendra Modi #DeshKaLeaderModi</t>
  </si>
  <si>
    <t>https://pbs.twimg.com/media/DzSCdApU0AMuWV3.png</t>
  </si>
  <si>
    <t>Loksabha MP @SatruganSinha arrives at #JantarMantar extends his support to the "dictatorships - democracies Save Satyagraha" #SaveIndianDemocracy</t>
  </si>
  <si>
    <t>https://pbs.twimg.com/media/DzSCXKwUYAAgGne.jpg</t>
  </si>
  <si>
    <t>Members of this House have also done the work of abolishing more than 1,400 inactive laws: Prime Minister Shri Narendra Modi #DeshKaLeaderModi</t>
  </si>
  <si>
    <t>https://pbs.twimg.com/media/DzSBh3NUYAEv8h9.png</t>
  </si>
  <si>
    <t>When members of this House go among the people, they can proudly tell about the laws made against the money made by the House against black money and corruption in these five years: Prime Minister Shri Narendra Modi #DeshKaLeaderModi</t>
  </si>
  <si>
    <t>https://pbs.twimg.com/media/DzSAWxdVsAAw6Ac.png</t>
  </si>
  <si>
    <t>In the past 5 years, India has played a major role in the work of humanity: Prime Minister Shri Narendra Modi #DeshKaLeaderModi</t>
  </si>
  <si>
    <t>Today, India has become a separate place in the world, whose entire achievement goes to the hundred million people of the country who form the government of the whole majority: Prime Minister Shri Narendra Modi #DeshKaLeaderModi</t>
  </si>
  <si>
    <t>https://pbs.twimg.com/media/DzR-dFxVsAYUGI_.png</t>
  </si>
  <si>
    <t>In our tenure the country has become the sixth largest economy in the world. All the members sitting here are eligible for congratulations, as the work of policy making is here: Prime Minister Shri Narendra Modi #DeshKaLeaderModi</t>
  </si>
  <si>
    <t>The 16th Lok Sabha will be known for the highest number of women MPs out of which 44 women MPs have been elected for the first time: Prime Minister Shri Narendra Modi #DeshKaLeaderModi</t>
  </si>
  <si>
    <t>https://pbs.twimg.com/media/DzR9TYqUUAAUlQn.png</t>
  </si>
  <si>
    <t>I thank all the members of the House on behalf of the Chairman for running the proceedings of the House smoothly: Prime Minister Shri Narendra Modi #DeshKaLeaderModi</t>
  </si>
  <si>
    <t>https://pbs.twimg.com/media/DzR8uA5VAAY4Uak.png</t>
  </si>
  <si>
    <t>WATCH: Congress President @RahulGandhi addresses media on Rafale Scam. #AntiNationalModi</t>
  </si>
  <si>
    <t>https://www.pscp.tv/w/bzPuVTFYSmpra1lZYU5Yakx8MXluSk9PWURxZHdKUvyFCxIr0e3lI4FLv8VJdvy7Sx5K7iCta6RtPCYLU_Oo</t>
  </si>
  <si>
    <t>LIVE: PM Shri @ narendramodi's speech in Lok Sabha #DeshKaLeaderModi</t>
  </si>
  <si>
    <t>https://www.pscp.tv/w/bzPuLDFZTEVKTlh4RG5ORU58MU95SkF5eVhXbVdKYst4zuvW_QvVB0BbdIxv8K8FgHX2aO4YtvF41FQ3olQg</t>
  </si>
  <si>
    <t>Should remember the blood that was lying in Jallianwala Kand, it can not be divided into religion. No Hindus and Muslims, it is India of every Hindustani: Farooq Abdullah, Former Chief Minister - Jammu Kashmir #SaveIndianDemocracy</t>
  </si>
  <si>
    <t>https://pbs.twimg.com/media/DzR7fp1WwAE2qNM.jpg</t>
  </si>
  <si>
    <t>Speaking in the Lok Sabha. Watch.</t>
  </si>
  <si>
    <t>https://www.pscp.tv/w/bzPuBDMyMjExNTJ8MWpNSmdPT3pxeUFKTK79BlDAD8GK-Vr8uSMpBhJ2odFpIvWneweGCjwSyAZj</t>
  </si>
  <si>
    <t>BJP made elections very exorbitant, that if Lal Bahadur Shastri and Jay Prakash Narayan will contest elections they won't be successful. Time has come to show them the doors. India needs to be saved - @SharadYadavMP #SaveIndianDemocracy</t>
  </si>
  <si>
    <t>https://pbs.twimg.com/media/DzR3mZdU0AASxDj.jpg</t>
  </si>
  <si>
    <t>All political parties have come together to "dictatorships - democracy save truth satyagraha" of @ArvindKejriwal at #JantarMantar #SaveIndianDemocracy #UnitedOpposition</t>
  </si>
  <si>
    <t>https://pbs.twimg.com/media/DzR2xJJXcAACYgS.jpg</t>
  </si>
  <si>
    <t>West Bengal CM @MamataOfficial who stood firm and faught against the tyranny of the Modi Sarkar receives a huge cheer from the massive crowd at #JantarMantar #SaveIndianDemocracy</t>
  </si>
  <si>
    <t>https://pbs.twimg.com/media/DzRzWJiU0AExj8B.jpg</t>
  </si>
  <si>
    <t>Modi government is committed to the all-round development of India. Check out how our nation stands on a strong foundation to build a New India by 2022 today. #Modi4NewIndia</t>
  </si>
  <si>
    <t>https://twitter.com/i/moments/1095588737180884992</t>
  </si>
  <si>
    <t>This is the first time in history that a CAG report to Parliament has redacted numbers. This in itself raises a big question mark on the report. The comparison of the prices is based on the Aligned Price, the calculation of which is opaque. 1/5 #RafaleCAGReport</t>
  </si>
  <si>
    <t>Sea of ​​people at #JantarMantar to challenge the dictatorship of @narendramodi "Remove dictatorships - save democracy" #SaveIndianDemocracy</t>
  </si>
  <si>
    <t>pic.twitter.com/QAPQ5U7yu6</t>
  </si>
  <si>
    <t>National Convenor and Delhi CM @ArvindKejriwal reached #JantarMantar for "Dictatorial withdrawal-democracy save Satyagraha" Almost one lakh people have joined the movement to #SaveIndianDemocracy</t>
  </si>
  <si>
    <t>https://pbs.twimg.com/media/DzRkWS0UUAE06Kf.jpg</t>
  </si>
  <si>
    <t>100 million rupees for mid day meal program for school children illegally given to a private builder in BJP ruled Jharkhand #JharkhandBachao</t>
  </si>
  <si>
    <t>https://pbs.twimg.com/media/DzRkAJLVYAElBqH.jpg</t>
  </si>
  <si>
    <t>BJP National President Shri Amit Shah Prayagraj, performing sacred baths in Kumbh and worshiping. # Kumbh2019</t>
  </si>
  <si>
    <t>https://pbs.twimg.com/media/DzRetSRVYAAh_2F.jpg</t>
  </si>
  <si>
    <t>BJP National President Shri @AmitShah ji held sacred bath with spiritual gurus and saints in the Divine and Magnificent Aquarius at Sangam Nagri Prayagraj. # Kumbh2019</t>
  </si>
  <si>
    <t>https://pbs.twimg.com/media/DzRaTXIU8AAGTSA.jpg</t>
  </si>
  <si>
    <t>Save the democracy #SaveDemocracy #Walk_Valter</t>
  </si>
  <si>
    <t>https://pbs.twimg.com/media/DzRUpQ2UwAAydWp.jpg</t>
  </si>
  <si>
    <t>#AntvantKejriwal Government of Delhi started the government school for the first time in the country at the school level to increase interest on entrepreneurship #EntrepreneurshipCurriculum Padmabhushan Dharmapal Gulati, the founder of Delhi's Deputy Chief Minister @msisodia, MDH, released the course!</t>
  </si>
  <si>
    <t>https://pbs.twimg.com/media/DzRT1EXWoAE8rOM.jpg</t>
  </si>
  <si>
    <t>The great thing about Modi bhakts, is their blind following and as is obvious from the thread below, their blind tweeting. RT @free_thinker: How do you get a Union Minister to tweet what you want? Well, you go and edit the trending document made by BJP IT cell, and then you control what they tweet. Thread. Here's the video of this morning when their trending document got automagically updated :-) 1/n</t>
  </si>
  <si>
    <t>https://twitter.com/free_thinker/status/1095571793233043456</t>
  </si>
  <si>
    <t>pic.twitter.com/6DLwDPg2CV</t>
  </si>
  <si>
    <t>"The reasons for the fire are yet to be ascertained, we will give the assistance of Rs 25 thousand to the people living here to rehabilitate their slum, and by then the Delhi government will arrange for their living and dining" : @ArvindKejriwal</t>
  </si>
  <si>
    <t>pic.twitter.com/C3Dn1kxwpu</t>
  </si>
  <si>
    <t>The Chief Minister of the public, for the public! Chief Minister @ArvindKejriwal, who came to take stock of the fire caused in the slum colony of Westpuri, gave all the help to the victims!</t>
  </si>
  <si>
    <t>https://pbs.twimg.com/media/DzRBJ7KX4AA5p2c.jpg</t>
  </si>
  <si>
    <t>Chief Guest Founder of MDH Masale ― Padma Bhushan Mahashay Dharampal Gulati, CM @ArvindKejriwal &amp; Dy CM @msisodia to launch Entrepreneurship 'Mindset' Curriculum today Facebook LIVE Telecast:  Do Watch &amp;amp; Share</t>
  </si>
  <si>
    <t>https://m.facebook.com/story.php?story_fbid=1022989001236137&amp;id=530767340283701</t>
  </si>
  <si>
    <t>https://pbs.twimg.com/media/DzQ_65-WoAAEzso.jpg</t>
  </si>
  <si>
    <t>Congress President @RahulGandhi leads a meeting with heads of AICC Departments &amp; frontal organisations.</t>
  </si>
  <si>
    <t>https://pbs.twimg.com/media/DzQ-0YLUYAAQarS.jpg</t>
  </si>
  <si>
    <t>Moments captured from the protest outside the Gandhi statue this morning. The chants of #ChowkidarChorHai could be heard loud &amp; clear through the halls of Parliament.</t>
  </si>
  <si>
    <t>https://pbs.twimg.com/media/DzQ8783UYAA0ddh.jpg</t>
  </si>
  <si>
    <t>For a self-reliant New India, from job seekers to job creator. #Modi4NewIndia</t>
  </si>
  <si>
    <t>https://pbs.twimg.com/media/DzQ4GuUUcAEkDjE.jpg</t>
  </si>
  <si>
    <t>Former PM Dr. Manmohan Singh, UPA Chairperson Smt. Sonia Gandhi, Congress President @RahulGandhi &amp; senior leaders from the party hold a protest against the PM's lies on the #RafaleScam outside the Gandhi statue in Parliament. #ChowkidarChorHai</t>
  </si>
  <si>
    <t>pic.twitter.com/NQd4U1UEfs</t>
  </si>
  <si>
    <t>Clean energy and a sustainable future for New India. #Modi4NewIndia</t>
  </si>
  <si>
    <t>https://pbs.twimg.com/media/DzQ3oCYU8AE8QSX.jpg</t>
  </si>
  <si>
    <t>A healthy New India in the making. #Modi4NewIndia</t>
  </si>
  <si>
    <t>https://pbs.twimg.com/media/DzQ3XweUUAAByrH.jpg</t>
  </si>
  <si>
    <t>A journey from entitlement to empowerment for a New India. #Modi4NewIndia</t>
  </si>
  <si>
    <t>https://pbs.twimg.com/media/DzQ27ISU0AANkmp.jpg</t>
  </si>
  <si>
    <t>Growth of poor farmers in New India, increase in annual income of Rs 6,000 (PM-KISAN) # Modi4NewIndia</t>
  </si>
  <si>
    <t>https://pbs.twimg.com/media/DzQ2WQVVYAAlQaC.jpg</t>
  </si>
  <si>
    <t>UPA Chairperson Smt. Sonia Gandhi's full speech from the joint meeting of the Lok Sabha &amp; Rajya Sabha CPP in Parliament earlier today.</t>
  </si>
  <si>
    <t>https://pbs.twimg.com/media/DzQ2NUnUUAAfWha.png</t>
  </si>
  <si>
    <t>Shikshit Bharat, Saksham Bharat. # Modi4NewIndia</t>
  </si>
  <si>
    <t>https://pbs.twimg.com/media/DzQ17kBUcAEMHsL.jpg</t>
  </si>
  <si>
    <t>Anandpura's income will be doubled. # Modi4NewIndia</t>
  </si>
  <si>
    <t>https://pbs.twimg.com/media/DzQ12cYU8AAgIQf.jpg</t>
  </si>
  <si>
    <t>Former PM Dr. Manmohan Singh, UPA Chairperson Smt. Sonia Gandhi, Congress President @RahulGandhi &amp; senior leaders attend the joint meeting of the Lok Sabha &amp;amp; Rajya Sabha Congress Parliamentary Party in Parliament.</t>
  </si>
  <si>
    <t>https://pbs.twimg.com/media/DzQwVFJU0AEmv7K.jpg</t>
  </si>
  <si>
    <t>Why Modi-Shah need to be defeated! #SaveDemocracy</t>
  </si>
  <si>
    <t>pic.twitter.com/hLHlZI3sCJ</t>
  </si>
  <si>
    <t>Zero tolerance towards corruption. Modi govt's crackdown on more than 3.30 lakh shell companies. #Modi4NewIndia</t>
  </si>
  <si>
    <t>https://pbs.twimg.com/media/DzQYgP2WsAAhfCa.jpg</t>
  </si>
  <si>
    <t>A New India where free treatment guaranteed to poor. #Modi4NewIndia</t>
  </si>
  <si>
    <t>https://pbs.twimg.com/media/DzQYhf0W0AARGJ0.jpg</t>
  </si>
  <si>
    <t>A New India which takes care of our Annadata. #Modi4NewIndia</t>
  </si>
  <si>
    <t>https://pbs.twimg.com/media/DzQYZGBX0AAM5zz.jpg</t>
  </si>
  <si>
    <t>PM @narendramodi, RM @nsitharaman and half a dozen ministers have been brazenly lying to the people of India. This latest revelation comprehensively shows that interference by the PMO led to poorer terms on the #Rafale deal. Jor se bolo #ChowkidarChorHai</t>
  </si>
  <si>
    <t>https://www.thehindu.com/news/national/rafale-deal-not-on-better-terms-than-upa-era-offer/article26253566.ece/amp/?__twitter_impression=true</t>
  </si>
  <si>
    <t>A New India where rivers do not choke due to sewage discharge. #Modi4NewIndia</t>
  </si>
  <si>
    <t>https://pbs.twimg.com/media/DzQZC5NX0AAbGI5.jpg</t>
  </si>
  <si>
    <t>The PM defended his personal RAFALE bypass deal on 2 counts : 1. Better Price 2. Faster Delivery Both have been demolished by the revelations in the Hindu today. Watch my LIVE Press Conference on the #RafaleScam at 3.30 PM today.</t>
  </si>
  <si>
    <t>https://www.thehindu.com/news/national/rafale-deal-not-on-better-terms-than-upa-era-offer/article26253566.ece</t>
  </si>
  <si>
    <t>Marching towards a New India where citizen's welfare is first. #Modi4NewIndia</t>
  </si>
  <si>
    <t>https://pbs.twimg.com/media/DzQYgQIWkAAx0Ul.jpg</t>
  </si>
  <si>
    <t>I wholeheartedly support the #DrugFreeIndia movement organised by @SriSri Ji and his team. Their efforts will spread great awareness on the menace of substance abuse. Efforts like these reflect the collective will of our society towards a better and healthier future. @ArtofLiving</t>
  </si>
  <si>
    <t>M. Bhaktavatsalam was a lawyer by profession and part of the Indian freedom movement. He served as the Chief Minister of Madras state. We honour his contributions today.</t>
  </si>
  <si>
    <t>https://pbs.twimg.com/media/DzQnhWcU0AAucWl.jpg</t>
  </si>
  <si>
    <t>Sarojini Naidu, better known as Nightingale of India, was a renowned freedom fighter and a great poet. She was also the first Indian woman to be the Congress President and served the people with humility. We honour her contributions to the nation today.</t>
  </si>
  <si>
    <t>https://pbs.twimg.com/media/DzQnTd4UUAACbSk.jpg</t>
  </si>
  <si>
    <t>The Modi Government pledged to work for the all-round progress of a New India in 2014. Here is how a New India is emerging on the path of development for all. #Modi4NewIndia</t>
  </si>
  <si>
    <t>https://pbs.twimg.com/media/DzQUAWiWkAE1R-v.jpg</t>
  </si>
  <si>
    <t>A New India where India is safe and secured with terror on a back foot. #Modi4NewIndia</t>
  </si>
  <si>
    <t>https://pbs.twimg.com/media/DzQYgQxW0AIO4CE.jpg</t>
  </si>
  <si>
    <t>A New India which is open defecation free. #Modi4NewIndia</t>
  </si>
  <si>
    <t>https://pbs.twimg.com/media/DzQYPypWoAAfSIB.jpg</t>
  </si>
  <si>
    <t>A New India where women are empowered. #Modi4NewIndia</t>
  </si>
  <si>
    <t>https://pbs.twimg.com/media/DzQYgRoWoAA7V5B.jpg</t>
  </si>
  <si>
    <t>A New India with ease of living for the common man. #Modi4NewIndia</t>
  </si>
  <si>
    <t>https://pbs.twimg.com/media/DzQYhVgWoAQXxKP.jpg</t>
  </si>
  <si>
    <t>A New India with improved education opportunities. • Providing education in tribal areas. • Providing world class education infrastructure. • Strengthening the foundation of research in education in school through Atal Tinkering Labs. #Modi4NewIndia</t>
  </si>
  <si>
    <t>https://pbs.twimg.com/media/DzQXcwrXcAA54ah.jpg</t>
  </si>
  <si>
    <t>Daredevil from the money scheme, increased business # Modi4NewIndia</t>
  </si>
  <si>
    <t>https://pbs.twimg.com/media/DzQXtqQW0AEkxet.jpg</t>
  </si>
  <si>
    <t>New India's dream will come true, Modi government again and again. # Modi4NewIndia</t>
  </si>
  <si>
    <t>https://pbs.twimg.com/media/DzOA4gcXgAEBAL_.jpg</t>
  </si>
  <si>
    <t>A New India of safety and security for Women. #Modi4NewIndia</t>
  </si>
  <si>
    <t>https://pbs.twimg.com/media/DzQZmEsXcAAWUUL.jpg</t>
  </si>
  <si>
    <t>✓ Over 17 crore women got bank accounts under Jan Dhan Yojana. ✓ 10 crore women benefitted by MUDRA loan. ✓ 6 crore women living smoke-free lives under Ujjwala. ✓ More than 9 crore toilets built under Swachh Bharat. #Modi4NewIndia</t>
  </si>
  <si>
    <t>https://pbs.twimg.com/media/DzQXYufXcAEhbbH.jpg</t>
  </si>
  <si>
    <t>Today CM @arvindkejriwal &amp; will launch the education reform ― Entrepreneurship 'Mindset' Curriculum'―to make students strive to become job givers instead of job seekers, think new, think big @Minister_Edu @msisodia's interaction with students about the same before its launch―</t>
  </si>
  <si>
    <t>pic.twitter.com/IdTZd47w8N</t>
  </si>
  <si>
    <t>A passion to transform... A pro-active government... A futuristic approach... An unmatched vision... We have every reason to believe that PM @narendramodi’s vision of a New India will indeed be a reality. #Modi4NewIndia</t>
  </si>
  <si>
    <t>https://pbs.twimg.com/media/DzOBIlIX0AI_glS.jpg</t>
  </si>
  <si>
    <t>• For the first time, MSP of 22 crops set at 1.5 times the production cost. • More than 17 crore Soil Health Cards distributed. • Record food grain production in 2017-18. • Assured income support of Rs. 6,000/ year to small and marginal farmers. #Modi4NewIndia</t>
  </si>
  <si>
    <t>https://pbs.twimg.com/media/DzQW8IrXgAAsQrF.jpg</t>
  </si>
  <si>
    <t>The only principle of the Modi government: the creation of the new India. # Modi4NewIndia</t>
  </si>
  <si>
    <t>https://pbs.twimg.com/media/DzOAlPuWoAA9n9A.jpg</t>
  </si>
  <si>
    <t>Securing New India for a secure future. • Pakistani terrorists has been answered in the language they understand with surgical strikes. • 44 districts freed from the LWE-affected tag. • India successfully test-fired nuclear-capable missile Agni-5 #Modi4NewIndia</t>
  </si>
  <si>
    <t>https://pbs.twimg.com/media/DzQWmTkWoAEiFAb.jpg</t>
  </si>
  <si>
    <t>Modi govt’s New India is a healthy India where everyone has access to affordable and quality healthcare services. Ayushman Bharat, price capping of essential medicines &amp; implants and Jan Aushadhi are helping in realising this dream of New India. #Modi4NewIndia</t>
  </si>
  <si>
    <t>https://pbs.twimg.com/media/DzQTrq2WoAAKRFX.jpg</t>
  </si>
  <si>
    <t>Countless freedom fighters laid down their lives for our freedom and democracy. We cannot forget their sacrifices and remain silent to the tyranny of any dictator. Join us for the Save Democracy Satyagraha at the historic Jantar Mantar today afternoon</t>
  </si>
  <si>
    <t>Turning aspirations into achievements, Modi govt has brought about many economic, political &amp; societal transformations in the last 4.5 years. The nation stands on a strong foundation to build a New India by 2022. Find out more on #Modi4NewIndia in Your Voice section in NaMo App.</t>
  </si>
  <si>
    <t>https://pbs.twimg.com/media/DzQTUAUXcAUFHLP.jpg</t>
  </si>
  <si>
    <t>Remove dictatorship - save democracy Satyagraha to save the country's constitution and democracy #LoveDateTime: 13 February time: 12 noon</t>
  </si>
  <si>
    <t>https://pbs.twimg.com/media/DzQOfUKUcAAbHVn.jpg</t>
  </si>
  <si>
    <t>"The ‘no integrity pact’ argument is belied by the fact that even in earlier purchases through inter-governmental agreement with Russia and the US, such pacts were not there." Shri @arunjaitley demolishes falsehoods manufactured daily on Rafale. Read at</t>
  </si>
  <si>
    <t>http://bit.ly/Mahajhootbandhan</t>
  </si>
  <si>
    <t>https://pbs.twimg.com/media/DzOHdBxXcAA8E7t.jpg</t>
  </si>
  <si>
    <t>"The entire pricing argument was factually wrong. The Rs. 30,000 crore favour to a private company is non-existent. The use of sliced document by a newspaper is unprecedented in the history." Read Shri @arunjaitley's blog</t>
  </si>
  <si>
    <t>https://pbs.twimg.com/media/DzOGLLCWwAA4n0N.jpg</t>
  </si>
  <si>
    <t>“The dynast knows that his 500 crore vs 1600 crore kindergarten argument was a fictional story. Even before the contents of CAG report are known, a ‘Peshbandi’ attack on the institution of the CAG is launched." From the desk of Shri @arunjaitley</t>
  </si>
  <si>
    <t>https://pbs.twimg.com/media/DzOGCUNWkAE9wWm.jpg</t>
  </si>
  <si>
    <t>“In modern world, aspirational societies abhor kingdoms. But the grand old party of Indian politics has sadly become a captive of a dynasty. When the dynast speaks lies, the ‘slave’ mentality of senior leaders join the chorus.” - Shri @arunjaitley</t>
  </si>
  <si>
    <t>https://pbs.twimg.com/media/DzOF24IXgAAcR_w.jpg</t>
  </si>
  <si>
    <t>How many lies are necessary to be peddled to save a sinking dynasty? The latest is in relation to the present CAG and his participation in the decision making process of Rafale deal. Read Shri @arunjaitley’s blog demolishing this falsehood at</t>
  </si>
  <si>
    <t>https://pbs.twimg.com/media/DzOFooQWoAAFfJv.jpg</t>
  </si>
  <si>
    <t>In Kurukshetra today, I had the opportunity to see glimpses of some of the toilets that have been painted. I was impressed, both by the dexterity of the artists and the passion towards cleanliness. Such awareness and efforts add valuable strength to the Swachh Bharat Mission.</t>
  </si>
  <si>
    <t>https://pbs.twimg.com/media/DzOBViDXcAMj4Fv.jpg</t>
  </si>
  <si>
    <t>You’ve heard of many competitions but we’ve been having a unique one called the Swachh Sundar Shauchalaya, where toilets are to be painted. This fusion of art with cleanliness is commendable. In January, almost 1.3 crore toilets were painted. Well done to all those who took part!</t>
  </si>
  <si>
    <t>The BJP National President Shri @AmitShah ji will take holy baths at 11:30 in the morning and will participate in various Pujhan bases and programs with spiritual gurus and saints in the divine and grand kumbh in the city Prayagraj.</t>
  </si>
  <si>
    <t>https://pbs.twimg.com/media/DzN4k-CWwAEwpq1.jpg</t>
  </si>
  <si>
    <t>⚡ नारी तू नारायणी, where women are honoured, divinity blossoms. A compilation of how Modi government has been #EmpoweringNariShakti.</t>
  </si>
  <si>
    <t>https://twitter.com/i/moments/1094555518981435394</t>
  </si>
  <si>
    <t>Where no work was done for 30 years, there are 149 lanes together in 3 colonies. : @ArvindKejriwal</t>
  </si>
  <si>
    <t>https://pbs.twimg.com/media/DzNcI0XUwAAzb1t.jpg</t>
  </si>
  <si>
    <t>Delhi CM @ArvindKejriwal inaugurates development work in unauthorized colonies of Rohtas Nagar.</t>
  </si>
  <si>
    <t>https://pbs.twimg.com/media/DzNSmjuV4AA0cqV.jpg</t>
  </si>
  <si>
    <t>I am really happy to see @BJP4India leaders and Karyakartas strengthen the #MeraParivarBhajapaParivar movement across India. It is wonderful to see the BJP endearing itself to all sections of society and being at the forefront of raising issues of public welfare.</t>
  </si>
  <si>
    <t>On the way to Kurukshetra, captured a picture of the sacred Brahma Sarovar. Next time you are travelling to Haryana, do make it a point to see this iconic place and the other tourist places in the state. #IncredibleIndia</t>
  </si>
  <si>
    <t>https://pbs.twimg.com/media/DzNNaquU0AEapW3.jpg</t>
  </si>
  <si>
    <t>Who is corrupt, he is suffering from Modi!</t>
  </si>
  <si>
    <t>pic.twitter.com/BxWuzXmySY</t>
  </si>
  <si>
    <t>A commitment towards the development of Haryana, including better healthcare and education opportunities.</t>
  </si>
  <si>
    <t>pic.twitter.com/3VAtx0lTFj</t>
  </si>
  <si>
    <t>Increased maternity leave. Fulfilling entreprenurial dreams through Mudra Yojana. Focus on maternal health. The efforts of the NDA Government are contributing towards empowerment of women.</t>
  </si>
  <si>
    <t>pic.twitter.com/F2ZAzrgNmY</t>
  </si>
  <si>
    <t>The Swachh Shakti- 2019 in Haryana’s Kurukshetra was a wonderful occasion to honour the outstanding people who are making the Swachh Bharat Movement stronger at the grassroots level. In Kurukshetra, also inaugurated and laid foundation stones for various development works.</t>
  </si>
  <si>
    <t>https://pbs.twimg.com/media/DzNMy-rU8AAlbZp.jpg</t>
  </si>
  <si>
    <t>This morning, Atal Ji’s portrait at Parliament’s Central Hall was unveiled by Rashtrapati Ji. India is proud of Atal Ji’s landmark contribution to the nation. His leadership took India to newer heights of progress. @rashtrapatibhvn</t>
  </si>
  <si>
    <t>https://pbs.twimg.com/media/DzNL7EVUYAIeDy1.jpg</t>
  </si>
  <si>
    <t>Today our message to the BJP is simple: Hug, don't hate ❤ #HugDay</t>
  </si>
  <si>
    <t>pic.twitter.com/KaVSUPMMET</t>
  </si>
  <si>
    <t>There was a trap of lying, even the grandson of the zamlas was shown, but still the birds came, nothing came of hand. #JanKiBaat</t>
  </si>
  <si>
    <t>https://pbs.twimg.com/media/DzNDc_aUwAAxCbH.jpg</t>
  </si>
  <si>
    <t>Rafael has been discussed in parliament. The SC has also given a decision in this regard. What is this irony is that the leader is trying to prove the truth by telling the opposite party untrue. In a healthy democracy, if anyone has to do politics, then the public must not do dust by stinging in the eye: Mr. @rajnathsingh</t>
  </si>
  <si>
    <t>pic.twitter.com/iGozcuEJi3</t>
  </si>
  <si>
    <t>BJP National President Shri @AmitShah doing Jan Samarkar and gathering feedbacks under 'Bharat Ke Mann Ki Baat - Modi ke Saath' campaign in Godhra, Gujarat.</t>
  </si>
  <si>
    <t>https://pbs.twimg.com/media/DzNFvdNVAAMU1Su.jpg</t>
  </si>
  <si>
    <t>Beti Bachao-Beti Teacho has improved the population of the girls. The National Nutrition Campaign and Safe Maternity Campaign have reduced the risk of life expectancy of nurses. Our government has also given the provision of death penalty for those who have committed rape like girls: PM</t>
  </si>
  <si>
    <t>pic.twitter.com/4cX6GlyMAX</t>
  </si>
  <si>
    <t>Today, Swachh Bharat Abhiyan, sisters and daughters are getting rid of humiliation and suffering, and it is also being proved as a great medium of employment. Due to this campaign, nearly 45 lakh people have got employment opportunities: PM Shri @narendramodi</t>
  </si>
  <si>
    <t>pic.twitter.com/2Czm9SaYC3</t>
  </si>
  <si>
    <t>Nasima Begum of the Arina village of Jammu and Kashmir inspires people to go to the villages to make toilets in the house. Today people are so pleased with him that people have chosen Sarpanch to Nasima ji: PM Shri @narendramodi</t>
  </si>
  <si>
    <t>pic.twitter.com/Iv8AfjwxWl</t>
  </si>
  <si>
    <t>The peoples' right to breathe &amp; live a healthy life appears a lot lower on Modiji's list of priorities compared to what's right on top - helping his suit boot friends make tons of money.</t>
  </si>
  <si>
    <t>https://www.huffingtonpost.in/entry/modi-govt-s-obsession-with-world-bank-ranking-led-to-weaker-green-laws_in_5c61ab7fe4b0910c63f39ced?8b9%20&amp;utm_hp_ref=in-homepage</t>
  </si>
  <si>
    <t>I care about the sufferings of sister daughters of the country and crores of sisters and daughters. Therefore, I never bash the people born with a spoon of gold: PM Shri @narendramodi</t>
  </si>
  <si>
    <t>pic.twitter.com/7r2uZe8cPG</t>
  </si>
  <si>
    <t>#MeraParivarBhajapaParivar, Mahanakampak Abhiyan, Kamal Jyoti and Vijay Sankalp Rally, reaching out to these people from these four programs is not only our responsibility but also responsibility. My family-BJP family's goal of 5 crore is to complete 10 days and we have to bring the BJP to a new height: Mr. @AmitShah</t>
  </si>
  <si>
    <t>pic.twitter.com/6sW4iXAh7Z</t>
  </si>
  <si>
    <t>UPA Chairperson Smt. Sonia Gandhi &amp; Lok Sabha MP Dr. @ShashiTharoor launch a set of essays on the encroachment of individual freedoms under PM Modi's facist regime, written by Lok Sabha MP, Anto Antony.</t>
  </si>
  <si>
    <t>https://pbs.twimg.com/media/DzMt6sfUwAAKPIj.jpg</t>
  </si>
  <si>
    <t>Modi is going to live in 2019, the good days of the country are coming! RT @Twitter: Yesssssss</t>
  </si>
  <si>
    <t>https://twitter.com/Twitter/status/1094756643689164804</t>
  </si>
  <si>
    <t>Spoke to Akhilesh ji. We strongly condemn BJP’s conduct. This is yet another example of BJP’s dictatorial attitude. RT @ndtvvideos: Akhilesh Yadav tries to board plane to Prayagraj, "detained" at airport</t>
  </si>
  <si>
    <t>https://twitter.com/ndtvvideos/status/1095259077775478784
https://www.ndtv.com/india-news/akhilesh-yadav-tries-to-board-plane-to-prayagraj-says-cops-stopped-him-at-lucknow-airport-1992168</t>
  </si>
  <si>
    <t>https://pbs.twimg.com/media/DzMkSr9VsAApsuT.jpg</t>
  </si>
  <si>
    <t>LIVE: Mr. @AmitShah addressing Karyakarta Sammelan at SRP ground, Godhra, Gujarat.</t>
  </si>
  <si>
    <t>https://www.pscp.tv/w/1yNxaOXLmaNGj</t>
  </si>
  <si>
    <t>Mr. Modi is under oath to protect secrets. He has given these secrets to Anil Ambani, who knew about the biggest defence deal in the world 10 days before. This itself is criminal. This itself will put the Prime Minister in jail: Congress President @RahulGandhi #ChowkidarChorHai</t>
  </si>
  <si>
    <t>pic.twitter.com/LcfrjrCwxw</t>
  </si>
  <si>
    <t>By leaking information on the RAFALE MOU in advance to Anil Ambani, the PM has broken the Official Secrets Act and compromised National Security, opening himself up to criminal prosecution. Please WATCH &amp; SHARE this video with highlights from my press conference today.</t>
  </si>
  <si>
    <t>pic.twitter.com/jb1pcQkqXY</t>
  </si>
  <si>
    <t>Rafale - A Nationalist Corruption. #RafaleScam</t>
  </si>
  <si>
    <t>https://pbs.twimg.com/media/DzMaXM2WwAAhULA.jpg</t>
  </si>
  <si>
    <t>Those who are corrupt, they have trouble with Modi. All these faces of maternal grandfather are in compliance with investigating agencies and threatening the court: PM @narendramodi</t>
  </si>
  <si>
    <t>https://pbs.twimg.com/media/DzMZyOgVYAA5sSu.jpg</t>
  </si>
  <si>
    <t>The central government is spreading the network of big hospitals in the country, it can be estimated from the fact that today 21 AIIMS is working either in the country or the work of construction is in progress. 14 of these AIIMS work started after 2014: PM @narendramodi</t>
  </si>
  <si>
    <t>Whether there is a network of big hospitals, there is a campaign to make 1.5 lakh wellness centers in villages across the country, or Ayushman India, which offers free treatment to the poor, many things are happening together: PM @narendramodi</t>
  </si>
  <si>
    <t>The first daughters therefore left the school because there was no toilet arrangement. The suffering of millions of sisters shocked me. Therefore, from Red Fort, I resolved to rid the country's sister daughters of this insult: PM @narendramodi</t>
  </si>
  <si>
    <t>http://fb.com/BJP4India/videos/299173987416075/</t>
  </si>
  <si>
    <t>https://pbs.twimg.com/media/DzMYrg9UcAArQ2X.jpg</t>
  </si>
  <si>
    <t>If daughters are empowered then the society will be empowered. Therefore, in the last four and a half years, the program has been created in which women empowerment has been given prominence: PM @narendramodi</t>
  </si>
  <si>
    <t>Haryana is engaged in empowering the country's tradition, which has the female power at its roots. Here the earth has given birth to many such daughters who contributed to the creation of modern India and are now empowering New India's dreams: PM @narendramodi</t>
  </si>
  <si>
    <t>Women entrepreneurs have received about 75% of the 15 crore loans in the money scheme. Under 'Deen Dayal Antyodaya Yojana', about 6 crore women are associated with Self Help Groups: PM @narendramodi</t>
  </si>
  <si>
    <t>https://pbs.twimg.com/media/DzMWLqsUwAEwRtR.jpg</t>
  </si>
  <si>
    <t>For the first time in our country daughters have become fighter pilots. Maternity leave has been increased from 12 weeks to 26 weeks for women to get enough time to properly groom their newborns: PM @narendramodi</t>
  </si>
  <si>
    <t>Nobody can make history by cutting out the history of human history, history can make those who flourish with the roots of history: PM @narendramodi</t>
  </si>
  <si>
    <t>https://pbs.twimg.com/media/DzMVvxEVYAAoXXN.jpg</t>
  </si>
  <si>
    <t>Our government has also made provision for the punishment of girls who have been raped and raped like girls. In the houses provided under the Prime Minister's Housing Scheme, the names of women in the name of the registry should be given priority: PM @narendramodi</t>
  </si>
  <si>
    <t>Beti Bachao Beti Teacho has improved the population of the girls, the Ujjwala scheme has got rid of the sisters, the National Nutrition Campaign and the Prime Minister's Safe Maternity Campaign have threatened the life of mother-of-child mothers: PM @narendramodi</t>
  </si>
  <si>
    <t>Whatever major goals we have set up from Haryana, we have achieved the one rank, forest pension promised here and who fulfilled the daughter, save the daughter's scheme from here and it was launched as a mass movement in the whole country. The first beneficiary of the spread of Ayushman India is also a bit of Haryana: PM</t>
  </si>
  <si>
    <t>https://pbs.twimg.com/media/DzMT54eU8AA9MTJ.jpg</t>
  </si>
  <si>
    <t>Today, the Swachh Bharat campaign is being followed by other countries of the world too. This is the power of your determination and dedication: PM Shri @narendramodi</t>
  </si>
  <si>
    <t>On the same earth of Kurukshetra, a campaign of sanitation started thousands of years ago under the leadership of Shri Krishna. Then there was a campaign to clean up immorality. Today's era has changed, we are fighting to clean up everyday life: PM Shri @narendramodi</t>
  </si>
  <si>
    <t>https://pbs.twimg.com/media/DzMSA7PUUAIjSX1.jpg</t>
  </si>
  <si>
    <t>Addressing a programme in the historic land of Kurukshetra in Haryana. Watch.</t>
  </si>
  <si>
    <t>https://www.pscp.tv/w/bzJ6OTMyMjExNTJ8MWRSS1pPZ2RQYmRHQio5h3oAOcLJNqsBjUDNawVBN0J8m1P9DAqCg3syU76W</t>
  </si>
  <si>
    <t>PM @narendramodi lays foundation stone of National institute of Ayurveda, Panchkula and dedicates to nation National Cancer Institute in Kurukshetra, Haryana.</t>
  </si>
  <si>
    <t>https://pbs.twimg.com/media/DzMN6kDU0AAEBjM.jpg</t>
  </si>
  <si>
    <t>People shouldn't be afraid of their government. Governments should be afraid of their people. Lets join together on13th Feb to save the democracy. #चलो_जंतरमंतर</t>
  </si>
  <si>
    <t>https://pbs.twimg.com/media/DzMK5-OXQAAI_m-.jpg</t>
  </si>
  <si>
    <t>You are corrupt, you are a liar and you committed treason to help your friend. The people of India are not going to stay silent like you do, @narendramodi #ChowkidarChorHai</t>
  </si>
  <si>
    <t>https://pbs.twimg.com/media/DzMIILKUUAEKAxB.jpg</t>
  </si>
  <si>
    <t>LIVE: PM Shri @narendramodi lays foundation stone and inaugurates development projects at Kurukshetra, Haryana.</t>
  </si>
  <si>
    <t>https://www.pscp.tv/w/1PlKQyrbXOZKE</t>
  </si>
  <si>
    <t>Ques: My annual earning is around Rs. 9.75 lakh. But Interim Budget only gave zero tax benefit to the individuals earning up to Rs. 5 Lakh. Ans: Don’t be disappointed. Watch how you can avail this benefit too…This budget has so much in store for everyone. #BudgetForNewIndia</t>
  </si>
  <si>
    <t>https://pbs.twimg.com/media/DzL9wHvUUAAZzDj.jpg</t>
  </si>
  <si>
    <t>Delhi Chief Minister @ArvindKejriwal reached the accident site of the accident in the #Karolbagh area.</t>
  </si>
  <si>
    <t>https://pbs.twimg.com/media/DzL-qsnUYAEJleu.jpg</t>
  </si>
  <si>
    <t>Am reaching there in 10 min RT @AamAadmiParty: #Karolbagh The accident occurred due to a fire at a hotel hotel in the area of ​​Delhi Government Home Minister @ SatyendarJain.</t>
  </si>
  <si>
    <t>https://twitter.com/AamAadmiParty/status/1095188619441119232</t>
  </si>
  <si>
    <t>https://pbs.twimg.com/media/DzLkKTmXcAA1iEb.jpg</t>
  </si>
  <si>
    <t>2014 - 77 Passport Seva Kendra 2019 - 400 Passport Seva Kendra For the BJP Resolution letter, Dial your talk to Mr. Modi 6357 17 17 17 ➞ Send your suggestions online ➞ Namo app #BharatKeMannKiBaat</t>
  </si>
  <si>
    <t>http://bjp.org/bkmkb2019
http://nm4.in/dnldapp</t>
  </si>
  <si>
    <t>https://pbs.twimg.com/media/DzLxCRoV4AEJEEA.jpg</t>
  </si>
  <si>
    <t>BREAKING: Congress President @RahulGandhi exposes the lies in the Rafale deal. #ChowkidarChorHai</t>
  </si>
  <si>
    <t>https://www.pscp.tv/w/bzJazDFYSmpra1lZYU5Yakx8MWxQS3Fka0xBTWR4YoZ_MtuNvfbF3PU6E8CfCp28pE30rHcd3GQSfe3Ush1A</t>
  </si>
  <si>
    <t>Due to the expansion of our party, this time the flag of the BJP is going to be flagged in West Bengal and Odisha: Mr. @AmitShah #MeraParivarBhajapaParivar</t>
  </si>
  <si>
    <t>https://www.facebook.com/121439954563203/videos/976154692575662/</t>
  </si>
  <si>
    <t>1. #MeraParivarBhajapaParivar2 The catacombs 3 campaign Kamal Jyoti 4 Vijay Sankalp Rally These programs have to be expanded with the help of every BJP worker with micro-planning, with micro planning. Through the social media, the entire country has to tell that so many people are associated with us.</t>
  </si>
  <si>
    <t>https://pbs.twimg.com/media/DzLpSHtVYAAziKi.jpg</t>
  </si>
  <si>
    <t>From North East to Kanyakumari and from Assam to Gujarat, the people of the country are standing like a rock with Narendra Modi. Public support for Modi ji has been visible in the eyes of people: Mr. @AmitShah #MeraParivarBhajapaParivar</t>
  </si>
  <si>
    <t>Rally is not allowed in Bengal as the way our workers are being tortured. We do not suppress by pressing Mamta's sister but the BJP goes ahead with the party and the glory: Mr. @AmitShah #MeraParivarBhajapaParivar</t>
  </si>
  <si>
    <t>https://pbs.twimg.com/media/DzLnTzhUYAAq7wc.jpg</t>
  </si>
  <si>
    <t>The leaders of the coalition make clear to the 100 million people who are your leader. Who will run your government, make it clear: Mr. @AmitShah #MeraParivarBhajapaParivar</t>
  </si>
  <si>
    <t>From 2014 to 2019, we have made a successful attempt to strengthen democracy, strengthen organization, acceptance of party ideology. All this means that in 2019, Mr. Narendra Modi is to become the Prime Minister of the country again: Mr. @AmitShah #MeraParivarBhajapaParivar</t>
  </si>
  <si>
    <t>More than 5 crore activists across the country will be supporting their Prime Minister Shri @narendramodi ji, flagging BJP's flag at his house: Mr. @AmitShah #MeraParivarBhajapaParivar</t>
  </si>
  <si>
    <t>https://pbs.twimg.com/media/DzLl8-hUcAAACaZ.jpg</t>
  </si>
  <si>
    <t>Congress President @RahulGandhi will be addressing the media shortly on the lies behind the Rafale deal. #ChowkidarChorHai</t>
  </si>
  <si>
    <t>Shri @AmitShah is speaking at the launch of #MeraParivarBhajapaParivar campaign.</t>
  </si>
  <si>
    <t>https://www.pscp.tv/w/1mrGmYnMgZWGy</t>
  </si>
  <si>
    <t>Dear Students &amp; the Youth of India: Everyday there are new revelations about RAFALE that make it clear that the PM helped his friend Anil Ambani, steal 30,000 Cr of your money. Watch my Press Conference LIVE at 11 AM today on the #RafaleScam</t>
  </si>
  <si>
    <t>#Karolbagh area: The accident occurred due to the fire at the hotels hotel, Delhi Government Home Minister @ SatyendarJain.</t>
  </si>
  <si>
    <t>Never change your path for the sake of personal life, it is like learning a lot for many workers like us in public life in our own life: Prime Minister Shri Norendramodi</t>
  </si>
  <si>
    <t>Many things can be said on the life of Atal ji. Can be said till hours, but still can not be completed. Such personalities are very few: Prime Minister Mr.Narendramodi</t>
  </si>
  <si>
    <t>https://pbs.twimg.com/media/DzLgnwfVsAA9Ueq.jpg</t>
  </si>
  <si>
    <t>A tribute to Atal Ji. His portrait has been unveiled at Central Hall.</t>
  </si>
  <si>
    <t>https://www.pscp.tv/w/bzJItzMyMjExNTJ8MU1ueG5OWkRuRE54TxAmsoca3Hw0_m1ZFAoRYED1K5ucx2HLz9CO66bY08w2</t>
  </si>
  <si>
    <t>Saare bolo #ChowkidarChorHai RT @KapilSibal: It seems Airbus , French Government , Anil Ambani all knew that the PM will sign an MOU on his visit to France between 9th and 11th April , 2015 . This Government’s lies exposed.</t>
  </si>
  <si>
    <t>https://twitter.com/KapilSibal/status/1095175981772484609</t>
  </si>
  <si>
    <t>https://pbs.twimg.com/media/DzLYvbZWsAEqpLJ.jpg</t>
  </si>
  <si>
    <t>13th Feb 12th Jantar-Mantar! In order to save the country from 'dictatorial withdrawal-democracy save Satyagraha', the Chief Minister of West Bengal @MamataOfficial, Andhra Pradesh's Chief Minister @ ncbn and Delhi's Chief Minister @ArvindKejriwal will be involved. Sure enough, Jantar-Mantar, Jai Hind!</t>
  </si>
  <si>
    <t>https://pbs.twimg.com/media/DzLeUSWW0AUPiJZ.jpg</t>
  </si>
  <si>
    <t>LIVE: PM Shri @narendramodi attends unveiling ceremony of portrait of Shri Atal Bihari Vajpayee in Parliament.</t>
  </si>
  <si>
    <t>https://www.pscp.tv/w/1vOGwZVrRVWKB</t>
  </si>
  <si>
    <t>Prime Minister Shri Narendra Modi will address the 'Clean Power-2015' program by inaugurating various projects in Kurukshetra, Haryana and laying the foundation stones. See Live on</t>
  </si>
  <si>
    <t>https://pbs.twimg.com/media/DzLaNpkUYAA4PKf.jpg</t>
  </si>
  <si>
    <t>Offset rules required vendors to submit their offset plan for advance scrutiny. After negotiations with Dassault began, an amendment on August 5, 2015 didn't require MoD to vet &amp; sanction offset proposals. writes @ajaishukla Phir se bolo #ChowkidarChorHai</t>
  </si>
  <si>
    <t>http://ajaishukla.blogspot.com/2019/02/rafale-will-fly-but-excuses-wont.html</t>
  </si>
  <si>
    <t>Two weeks before even the then RM Parrikar knew about Modi's Rafale deal, the failed businessman Anil Ambani met French defence officials in a confidential meeting. Soon after, Reliance Defence was incorporated. Bolo #ChowkidarChorHai</t>
  </si>
  <si>
    <t>https://indianexpress.com/article/india/two-weeks-before-rafale-announcement-anil-ambani-met-french-defence-officials-5579069/lite/?__twitter_impression=true</t>
  </si>
  <si>
    <t>BJP National President Shri Amit Shah formally launched the BJP flag at his private residence in Ahmedabad and initiated the #MeraParivarBhajapaParivar campaign formally. You also share your photos on social media with #MeraParivarBhajapaParivar hashtag.</t>
  </si>
  <si>
    <t>https://pbs.twimg.com/media/DzLSdJZU8AACIXu.jpg</t>
  </si>
  <si>
    <t>4 years, it's amazing! #AAPatWork</t>
  </si>
  <si>
    <t>https://pbs.twimg.com/media/DzLSbcbWkAAm85n.jpg</t>
  </si>
  <si>
    <t>Shri Amit Shah launches #MeraParivarBhajapaParivar campaign from Ahmedabad, Gujarat</t>
  </si>
  <si>
    <t>https://www.pscp.tv/w/bzI4EDFZTEVKTlh4RG5ORU58MWVhS2JPVmF5RW9HWEGrnX6ObNVOJSyTAO6row-l4GWYSuK3wS80OOzmS6wG</t>
  </si>
  <si>
    <t>There has been a new hindrance in support of the Congress party from the land of Lucknow today. I am returning to my heart by the people of Uttar Pradesh, the love and faith shown to us. #NayiUmeedNayaDesh</t>
  </si>
  <si>
    <t>pic.twitter.com/XGdN5i8mNF</t>
  </si>
  <si>
    <t>Public events in Gujarat on February 12, 2019, of BJP National President Shri Amit Shah. See Live on</t>
  </si>
  <si>
    <t>https://pbs.twimg.com/media/DzIsb-TUYAAhX5P.jpg</t>
  </si>
  <si>
    <t>Who gave women the confidence to move forward, hopefully the same! For the BJP Resolution letter, please talk to Mr. Modi on his mind. Dial 6357171717 ➞ Send your suggestions online. Send your suggestions on Namo App #BharatKeMannKiBaat</t>
  </si>
  <si>
    <t>https://pbs.twimg.com/media/DzIocU1VYAABtbp.jpg</t>
  </si>
  <si>
    <t>Wolfgang Tiefensee, the Minister for Economic Affairs from the German Federal State of Thuringia, called upon Delhi Deputy Chief Minister @msisodia at Delhi Secretariat today.</t>
  </si>
  <si>
    <t>https://pbs.twimg.com/media/DzImqe1X4AU8PnW.jpg</t>
  </si>
  <si>
    <t>3 billion meals is a remarkable feat! Happy to have joined the programme organised by the Akshaya Patra Foundation and interact with these wonderful youngsters.</t>
  </si>
  <si>
    <t>https://pbs.twimg.com/media/DzIdj_jVAAAHNRF.jpg</t>
  </si>
  <si>
    <t>The effort of the Akshay Patra Foundation is the best example of the journey from 'I to Me'.</t>
  </si>
  <si>
    <t>pic.twitter.com/IkVVu0cFlX</t>
  </si>
  <si>
    <t>Both the Congress and the BJP have betrayed Delhi, before every election the Congressman says, vote for us we will give Delhi the full statehood. Modiji also promised to give full statehood to Delhi, but forgotten after becoming Prime Minister !: @ArvindKejriwal</t>
  </si>
  <si>
    <t>pic.twitter.com/gKEBVhOLGW</t>
  </si>
  <si>
    <t>Know more about some of the major reforms in the oil and gas sector in India during the last four years.</t>
  </si>
  <si>
    <t>pic.twitter.com/yN5PVabR9R</t>
  </si>
  <si>
    <t>Prioritising energy justice.</t>
  </si>
  <si>
    <t>pic.twitter.com/sET64EL5KO</t>
  </si>
  <si>
    <t>India has taken the lead when it comes to ensuring equality in energy access. We are also hopeful that the problems of energy availability globally will be suitably addressed.</t>
  </si>
  <si>
    <t>pic.twitter.com/2ArbUZsSJx</t>
  </si>
  <si>
    <t>Congress President @RahulGandhi addresses the public and Congress workers at the end of his road show in Lucknow. #NayiUmeedNayaDesh</t>
  </si>
  <si>
    <t>https://pbs.twimg.com/media/DzIN6ZKWsAAeqHM.jpg</t>
  </si>
  <si>
    <t>@ArvindKejriwal's Delhi Govt to celebrate its # 4yearsOfAAP Governance on 12th feb with a live concert of famous musician @VishalDadlani People of Delhi, come of course.</t>
  </si>
  <si>
    <t>https://pbs.twimg.com/media/DzILyYVUYAAwkRJ.jpg</t>
  </si>
  <si>
    <t>"Shri Chandrababu Naidu has broken the trust of the people of Andhra Pradesh. His delusional politics is about to end. Our full faith and belief is in ‘सत्यमेव जयते’." BJP President Shri @AmitShah’s open letter to the people of Andhra Pradesh.</t>
  </si>
  <si>
    <t>https://bit.ly/2DuyvIM</t>
  </si>
  <si>
    <t>LIVE : Press byte by Shri @GVLNRAO at BJP HQ.</t>
  </si>
  <si>
    <t>https://www.pscp.tv/w/bzFjODFZTEVKTlh4RG5ORU58MVprSnprTkxCbGd4ds3E1qoBr5Q78I0M18-Sk_SldvBjpzj-KnM5RmcGwbtK</t>
  </si>
  <si>
    <t>LIVE: Congress President @RahulGandhi address Party Workers. #NayiUmeedNayaDesh</t>
  </si>
  <si>
    <t>https://www.pscp.tv/w/bzFgYTFYSmpra1lZYU5Yakx8MVBsS1F5ck5kVldLRbPGNWXrySkDBi7I9JewavyIe7vcTWvZaYmsVzgsDDJ8</t>
  </si>
  <si>
    <t>LIVE: CP @RahulGandhi, General Secretaries, @PriyankaGandhi &amp; @JM_Scindia at a road show in Lucknow. #NayiUmeedNayaDesh</t>
  </si>
  <si>
    <t>https://www.pscp.tv/w/bzFZjjFYSmpra1lZYU5Yakx8MWt2S3BFYWV6cGtHRVyef41X7DJIW3_ngOfNMcAXBTqqM90pMwSBCBo-3pAv</t>
  </si>
  <si>
    <t>By placing BJP's flag and sticker at his house under the 'My Family BJP Family' campaign beginning on 12th February, in 2019, to strengthen BJP Government, firmly with Modi Ji. Share your photo with #MeraParivarBhajapaParivar hashtag: Mr. Amit Shah</t>
  </si>
  <si>
    <t>pic.twitter.com/FFSWV2PIYJ</t>
  </si>
  <si>
    <t>There is noisy in the street street, the watchman is the thief. #ChowkidarChorHai #NayiUmeedNayaDesh</t>
  </si>
  <si>
    <t>pic.twitter.com/wrBN0qcqHj</t>
  </si>
  <si>
    <t>Nurtured and healthy childhood is the foundation of a powerful India.</t>
  </si>
  <si>
    <t>pic.twitter.com/wbQqQgH12F</t>
  </si>
  <si>
    <t>The message from the crowds at the Lucknow road show is clear; the country wants change kyunki #ChowkidarChorHai #NayiUmeedNayaDesh</t>
  </si>
  <si>
    <t>https://pbs.twimg.com/media/DzHXEhdVsAAbxfN.jpg</t>
  </si>
  <si>
    <t>All the MLAs and MLAs of Aam Aadmi Party will take charge from February 15, while accelerating this campaign against dictatorship. "Your MLA-your door", "Your councilor-your door" will go to the people of Delhi by going: @AapKaGopalRai</t>
  </si>
  <si>
    <t>pic.twitter.com/goFqBuxiJq</t>
  </si>
  <si>
    <t>On 13th February, Jantar Mantar is gathering the entire Opposition from 12 o'clock in which "dictatorships will be removed, save democracy" will be satyagraha. Where Chief Minister of West Bengal @MamataOfficial, Chief Minister of Andhra Pradesh @ncbn and Chief Minister of Delhi @ArvindKejriwal will be included: @AapKaGopalRai</t>
  </si>
  <si>
    <t>pic.twitter.com/St3L7Sm4xh</t>
  </si>
  <si>
    <t>"In the last 5 years across the country, the BJP government under the leadership of Modi ji has tried to crush the country's constitution, the democratic tradition, and the elected governments have tried to crush the entire nation today": @AapKaGopalRai</t>
  </si>
  <si>
    <t>pic.twitter.com/r6MhTlsY7L</t>
  </si>
  <si>
    <t>Modi should understand that he is not the only Prime Minister of BJP, he is the Prime Minister of the whole country. The prime minister behaves like this with other parties, like he is the prime minister of Pakistan, not India.: @ ArvindKejriwal</t>
  </si>
  <si>
    <t>pic.twitter.com/NkRCT9V7bx</t>
  </si>
  <si>
    <t>Lucknow is filled to the brim with Congress supporters that have gathered to see Congress President @RahulGandhi &amp; GS Incharges UP East &amp;amp; West @priyankagandhi &amp;amp; @JM_Scindia during their roadshow. #NayiUmeedNayaDesh</t>
  </si>
  <si>
    <t>https://pbs.twimg.com/media/DzHMeRUUcAEzwy6.jpg</t>
  </si>
  <si>
    <t>Congress President @RahulGandhi GS Incharges UP East &amp; West @priyankagandhi &amp;amp; @JM_Scindia greet the thousands of well wishers gathered along the path of their roadshow in Lucknow. #NayiUmeedNayaDesh</t>
  </si>
  <si>
    <t>pic.twitter.com/BvDyDjLSAX</t>
  </si>
  <si>
    <t>AAP Delhi Convenor @AapKaGopalRai Addressing Press Conference. Watch Live👇</t>
  </si>
  <si>
    <t>https://www.pscp.tv/w/bzEscDFBbWp6eG5ha0pRZXd8MW5BSkV5UWRxYmdKTHcZFktDrKn8g-OARgpHQb6qOnzOq_YORH3WhF-DJwwb</t>
  </si>
  <si>
    <t>Shocking. Hope SC will take some action. RT @waglenikhil: ‘Modi and Shah Can Manage Supreme Court Judges’: Yeddyurappa Allegedly Claims in Tapes Released by Kumaraswamy - NewsCentral24x7</t>
  </si>
  <si>
    <t>https://twitter.com/waglenikhil/status/1094497666766118913
https://newscentral24x7.com/karnataka-yeddyurappa-audio-clip-modi-shah-can-manage-supreme-court-judges-kumaraswamy-operation-kamala/</t>
  </si>
  <si>
    <t>Had the honour of serving food to children in Vrindavan today.</t>
  </si>
  <si>
    <t>pic.twitter.com/Fs7esScQZA</t>
  </si>
  <si>
    <t>AAP National Convenor and Delhi CM @ArvindKejriwal addressing at the day-long hunger strike of @ncbn RT @ncbn: Live from my day-long hunger strike against the central government, New Delhi. #DharmaPorataDeeksha #APDemandsJusti…</t>
  </si>
  <si>
    <t>https://twitter.com/ncbn/status/1094793006694072320
https://www.pscp.tv/w/bzDcjzFKUkVtUnJYWFJlUVB8MUx5eEJ5UUxwemJKTnYqIOouuyFyleMcjtfhNqd_dwmo6F4cOaxFEBZ651CI</t>
  </si>
  <si>
    <t>It has been decided to set up National Kamdhenu Commission in the budget. Under this commission 500 crores of rupees have been made for the maintenance of cow mother and Gauravsh: PM Shri Narendra Modi</t>
  </si>
  <si>
    <t>https://www.pscp.tv/w/bzEgizFYSmpra1lZYU5Yakx8MUJSSmpYZVFkb1pLd8Z21DxqKXZN3Ve43LZ0o5Ba8Fn3Uis9yvfKL5WlQelB</t>
  </si>
  <si>
    <t>Happy Promise Day @narendramodi ji. #PromiseDay</t>
  </si>
  <si>
    <t>pic.twitter.com/pnpuP4xPO9</t>
  </si>
  <si>
    <t>Now the banks' doors have been opened for the help of the cattle owners. Banks can now get loans up to Rs 3 lakhs. This is going to benefit all our livestock farmers: PM Shri Narendra Modi</t>
  </si>
  <si>
    <t>The people of this country can not repay the debt of cow mother's milk. The cow has been an important part of our culture and tradition. Cow is also an important part of rural economy: PM Shri Narendra Modi</t>
  </si>
  <si>
    <t>Modiji has been eating, feeding and saving people too! Read More:</t>
  </si>
  <si>
    <t>https://www.thehindu.com/news/national/government-waived-anti-corruption-clauses-in-rafale-deal/article26231793.ece</t>
  </si>
  <si>
    <t>Congress President @RahulGandhi arrives in Lucknow along with AICC General Secretaries &amp; Incharges UP East &amp;amp; West @priyankagandhi &amp;amp; @JM_Scindia for a road show across the city. #NayiUmeedNayaDesh</t>
  </si>
  <si>
    <t>https://pbs.twimg.com/media/DzG9APOVYAE9Ex9.jpg</t>
  </si>
  <si>
    <t>Mission Rainbow is being appreciated all over the world. In the past, a famous medical judge has selected Mission Rainbow in the world's 12 Best Practices: PM Shri Narendra Modi</t>
  </si>
  <si>
    <t>The BJP govt. did not allow for a fair SC verdict by hiding key documents about the PMO's intervention &amp; removal of anti-corruption clauses from the Rafale deal. The people of India deserve to know the truth &amp;amp; a JPC is the only way to reveal it. #ChowkidarChorHai</t>
  </si>
  <si>
    <t>https://pbs.twimg.com/media/DzG4GirVAAEb_ib.jpg</t>
  </si>
  <si>
    <t>We decided to run vaccination campaign in mission mode. Mission Rainbow has been vaccinated with about 340 million children and 90 lakh pregnant women in the country. The speed at which work has taken place is certain that our goal of total immunization is no longer far: PM Shri Narendra Modi</t>
  </si>
  <si>
    <t>This time the Kumbh Mela has succeeded in giving message of cleanliness to the country. Normally Naga baba is discussed in Kumbh, for the first time, the New York Times has reported on the cleanliness of Aquarius: PM Shri Narendra Modi</t>
  </si>
  <si>
    <t>The Central Government has tried to build a strong security circle around childhood. There are three aspects of this safety - food, vaccination and cleanliness: PM Shri Narendra Modi</t>
  </si>
  <si>
    <t>https://pbs.twimg.com/media/DzG60oYVsAE4HV8.jpg</t>
  </si>
  <si>
    <t>Just as the foundations of solid foundation need to be solid, in the same way, a strong new India needs to be cherished and healthy childhood: PM Shri Narendra Modi</t>
  </si>
  <si>
    <t>Our government is ensuring that with good nutrition, children get good quality food: PM Shri Narendra Modi</t>
  </si>
  <si>
    <t>https://pbs.twimg.com/media/DzG5nkNU0AYVGwi.jpg</t>
  </si>
  <si>
    <t>By understanding the duty of charity without feeling any good, from a proper place, given to a qualified person at the right time, he is called Satvik Dan: PM Shri Narendra Modi</t>
  </si>
  <si>
    <t>https://pbs.twimg.com/media/DzG4d1CU8AE8Mq2.jpg</t>
  </si>
  <si>
    <t>3 billion meals and a commitment to serve society! At the Akshaya Patra Foundation programme.</t>
  </si>
  <si>
    <t>https://www.pscp.tv/w/bzEZFDMyMjExNTJ8MW5BS0V5UVphRFhLTIPop-E0V_3u1K99SGHXDiUL1dsJrS37CJXsr2Z_am0m</t>
  </si>
  <si>
    <t>PM Modi attends Third Billionth Meal of Akshaya Patra Mid-day Meal Programme in Vrindavan.</t>
  </si>
  <si>
    <t>https://www.pscp.tv/w/bzEYezFZTEVKTlh4RG5ORU58MWdxR3ZuWGdOcmdHQiv9l3dQraZ_CXr7X4JFJmfnVXXm1vraOpf7jLIIayWr</t>
  </si>
  <si>
    <t>PM Modi, the so-called anti-corruption crusader, has ensured his debt-ridden friend Anil Ambani gets the best of the Rafale deal by waiving off the anti-corruption clause. This ensures that even if kickbacks are discovered the deal cannot be cancelled. #ChowkidarChorHai</t>
  </si>
  <si>
    <t>https://pbs.twimg.com/media/DzG0FyYU0AE7zcl.jpg</t>
  </si>
  <si>
    <t>AAP National Convenor &amp; Delhi CM @ArvindKejriwal to attend a day-long hunger strike by Andhra CM @ncbn against the Central Government #DharmaPorataDeeksha at 1PM. RT @ncbn: Live from my day-long hunger strike against the central government, New Delhi. #DharmaPorataDeeksha #APDemandsJusti…</t>
  </si>
  <si>
    <t>One who lives for the nation. or Those who live for themselves only. Who will you choose?</t>
  </si>
  <si>
    <t>https://pbs.twimg.com/media/DzGyul4VYAEZ4FA.jpg</t>
  </si>
  <si>
    <t>Prime Minister Narendra Modi has absolutely no credibility left: Congress President @RahulGandhi speaks to the public at Andhra Pradesh CM @ncbn's day long fast against Central govt. #DharmaPorataDeeksha #ChowkidarChorHai</t>
  </si>
  <si>
    <t>pic.twitter.com/u7a0X6HgUa</t>
  </si>
  <si>
    <t>Congress President @RahulGandhi joins Andhra Pradesh CM @ncbn at his day long hunger strike against the Central govt's false promises. #DharmaPorataDeeksha</t>
  </si>
  <si>
    <t>https://pbs.twimg.com/media/DzGt3_TVAAAhGHV.jpg</t>
  </si>
  <si>
    <t>Mayor of Leuven-Belgium, @MohamedRidouani called upon Delhi Dy CM @msisodia &amp; discussed various possibilities of cooperation &amp;amp; exchange at Delhi Secretariat today.</t>
  </si>
  <si>
    <t>https://pbs.twimg.com/media/DzGuQ6PXQAAFXu7.jpg</t>
  </si>
  <si>
    <t>Smt. Priyanka Gandhi Vadra is now on Twitter. You may follow her at @priyankagandhi</t>
  </si>
  <si>
    <t>In the country led by Modiji, a huge fight against corruption has started. The first scam-takers were the people in power, so they did not run away from the country. All the robbers started running away after the arrest of the watchman: Mr. Amit Shah #SamarpanDiwas</t>
  </si>
  <si>
    <t>pic.twitter.com/NfsbJqF3bb</t>
  </si>
  <si>
    <t>Deendayalji created such a party, which is not the base leader, but the party workers and organizations. He had envisioned a party which did not adopt the ropes to win the election, but won the election on the basis of acceptance of ideology and the power of the organization: Mr. Amit Shah #SamarpanDiwas</t>
  </si>
  <si>
    <t>pic.twitter.com/y78i0ZSJtn</t>
  </si>
  <si>
    <t>NoMo anti corruption clause. The Chowkidar himself opened the door to allow Anil Ambani to steal 30,000 Cr. from the IAF.</t>
  </si>
  <si>
    <t>PM Shri @narendramodi will serve the 3rd Billionth meal to school Children at Akshaya Patra’s Kitchen today in Vrindavan, Mathura. Watch at  and .</t>
  </si>
  <si>
    <t>http://facebook.com/BJP4India
http://bjplive.org</t>
  </si>
  <si>
    <t>https://pbs.twimg.com/media/DzGj0FvVAAANtDq.jpg</t>
  </si>
  <si>
    <t>This way, @narendramodi's minister @PiyushGoyal will deliver the #BulletTrain before 2019 elections. #BJPFoolingIndia RT @PiyushGoyal: It’s a bird...It’s a plane...Watch India’s first semi-high speed train built under ‘Make in India’ initiative, Vande Bharat Express zooming past at lightening speed.</t>
  </si>
  <si>
    <t>https://twitter.com/PiyushGoyal/status/1094496373410615296</t>
  </si>
  <si>
    <t>pic.twitter.com/KbbaojAdjO</t>
  </si>
  <si>
    <t>Towards a vibrant oil and energy sector. Addressing @Petrotech2019.</t>
  </si>
  <si>
    <t>https://www.pscp.tv/w/bzD9iDMyMjExNTJ8MW1yR21ZbnJtdmdHeYgwNN38FgM7aIHZFL4UDu02pT77ckyKfYhjTDqLX9-h</t>
  </si>
  <si>
    <t>Saheb is still busy ...</t>
  </si>
  <si>
    <t>https://pbs.twimg.com/media/DzGXgJpWkAEAFJm.jpg</t>
  </si>
  <si>
    <t>The means of achieving our mission is the BJP organization. We have progressed on the goal of cultural nationalism and poor welfare: Mr. Amit Shah #SamarpanDiwas</t>
  </si>
  <si>
    <t>Keeping away from fame, by the organization, which was given by Deendayal Ji, it is still a source of inspiration for us: Shri Amit Shah #SamarpanDiwas</t>
  </si>
  <si>
    <t>https://pbs.twimg.com/media/DzGM0LVVsAALVZx.jpg</t>
  </si>
  <si>
    <t>One of the seeds of the party that Deendayal Ji had sowed, is today in front of a huge tree: Mr. Amit Shah #SamarpanDiwas</t>
  </si>
  <si>
    <t>Deendayal ji conceived a party which is not the basis of the party, but rather the workers and organizations: Mr. Amit Shah #SamarpanDiwas</t>
  </si>
  <si>
    <t>https://pbs.twimg.com/media/DzGMlMmU8AEHNC5.jpg</t>
  </si>
  <si>
    <t>Today, on the day of the party, Pandit ji offered his sacrifice. BJP celebrates this day as the dedication day from its establishment: Mr. Amit Shah #SamarpanDiwas</t>
  </si>
  <si>
    <t>https://pbs.twimg.com/media/DzGLX6aU8AAFmgN.jpg</t>
  </si>
  <si>
    <t>BJP National President Shri Amit Shah is addressing the 'Surrender Day' program organized on the occasion of the sacrifice of Pt. Deendayal Upadhyay ji, pioneer of Integral Humanism in New Delhi. #SamarpanDiwas</t>
  </si>
  <si>
    <t>https://www.periscope.tv/BJP4India/1rmxPQNOmryKN?t=3m34s</t>
  </si>
  <si>
    <t>Deen Dayal Ji emphasised on honesty in public life. Today on his Punya Tithi, BJP is starting a movement #SamarpanDivas to further transparency and clean money in politics. Urging you all to donate to the Party. The NaMo App is an easy way to do so. I too made my contribution.</t>
  </si>
  <si>
    <t>https://pbs.twimg.com/media/DzGJParX0AEpBNN.jpg</t>
  </si>
  <si>
    <t>Remembering Pandit Deen Dayal Upadhyaya Ji on his Punya Tithi. His emphasis on ‘Integral Humanism’ inspires millions of people. He was known as an exceptional organiser who mentored several patriotic and hardworking Karyakartas. His was a life devoted to nation building.</t>
  </si>
  <si>
    <t>After the PMO forced the waiver of a sovereign guarantee, it now turns out the PMO asked for the WAIVER of standard ANTI-CORRUPTION clauses. Who was the PMO trying to shield? There is no doubt that #ChowkidarChorHai</t>
  </si>
  <si>
    <t>https://www.thehindu.com/news/national/government-waived-anti-corruption-clauses-in-rafale-deal/article26231793.ece/amp/?__twitter_impression=true</t>
  </si>
  <si>
    <t>This call was recorded by one of our well wishers. Several people in Delhi have received such misleading calls. EC must take note of this gross violation by AAP and Shri Arvind Kejriwal. If anyone of you have also received such calls, do write in. #KejriwalMakingFakeCalls</t>
  </si>
  <si>
    <t>pic.twitter.com/i5nVp2TfAE</t>
  </si>
  <si>
    <t>Congress President @RahulGandhi will be in Lucknow today with AICC General Secretaries &amp; Incharges UP East &amp;amp; West Smt. Priyanka Gandhi Vadra &amp;amp; Shri @JM_Scindia.</t>
  </si>
  <si>
    <t>https://pbs.twimg.com/media/DzDp_eyVsAEXpus.jpg</t>
  </si>
  <si>
    <t>I will be in Vrindavan today for a unique programme- to mark the serving of the 3rd billionth meal by the Akshaya Patra Foundation. Congratulations to all those associated with this mission. Their efforts towards eradicating hunger are exemplary.</t>
  </si>
  <si>
    <t>http://nm-4.com/j5f8</t>
  </si>
  <si>
    <t>Today, will inaugurate @Petrotech2019 and address the inaugural session of the conference. #PETROTECH2019 brings together leading stakeholders of the oil and gas sectors. This conference will enhance investments in India in the oil and energy sectors.</t>
  </si>
  <si>
    <t>http://www.pmindia.gov.in/en/news_updates/pm-to-inaugurate-petrotech-2019-on-february-11-2019/?comment=disable</t>
  </si>
  <si>
    <t>Coming to Lucknow. Priyanka Gandhi Vadra and Jyotiraditya Scindia will be together. At about 12 a.m., a road-show has been organized from Lucknow's airport to party headquarters. You are excited to meet everyone.</t>
  </si>
  <si>
    <t>https://pbs.twimg.com/media/DzF-CdjWwAAlhRo.jpg</t>
  </si>
  <si>
    <t>Fakhruddin Ali Ahmed was a prominent figure during the Indian Freedom Movement &amp; the fifth President of Independent India. He also served as both a Rajya Sabha &amp;amp; Lok Sabha member and held important portfolios during his political career. We honour his contribution today.</t>
  </si>
  <si>
    <t>https://pbs.twimg.com/media/DzDrrpvU0AAp7Te.jpg</t>
  </si>
  <si>
    <t>Namatan on the death anniversary of Integrated Humanism and the Father of Antyodaya, the intense nationalist, the excellent organizer and our path demonstrator Pt. Deendayal Upadhyay ji. #SamarpanDiwas</t>
  </si>
  <si>
    <t>https://pbs.twimg.com/media/DzDqLTFUcAAfttF.jpg</t>
  </si>
  <si>
    <t>Thank you Hubballi for the enthusiasm today! @BJP4Karnataka</t>
  </si>
  <si>
    <t>https://pbs.twimg.com/media/DzEDcajX0AAr2LA.jpg</t>
  </si>
  <si>
    <t>Karnataka offers the best trailer of a 'Maha Milawat' government. Opportunist alliance. Decisions taken by a few. Constant bickering over portfolios. Internal fights. A helpless CM who becomes a punching bag for all coalition partners. Such a Government is disastrous.</t>
  </si>
  <si>
    <t>pic.twitter.com/fftntCTpTv</t>
  </si>
  <si>
    <t>The people of India trust BJP. Our track record shows we can eliminate corruption and end the culture of middlemen roaming the corridors of power.</t>
  </si>
  <si>
    <t>pic.twitter.com/YIRD492tq4</t>
  </si>
  <si>
    <t>Watch this beautiful rendition! 'Vande Mataram | New India One India' Courtesy: One India Foundation</t>
  </si>
  <si>
    <t>pic.twitter.com/TgO70Pw4ul</t>
  </si>
  <si>
    <t>BJP National President Shri Amit Shah will address the 'Surrender Day' program organized on 9th morning at the 9th morning in New Delhi on the sacrifice day of Pt Deendayal Upadhyay, the pioneer of Integral Humanism. See Live on</t>
  </si>
  <si>
    <t>https://pbs.twimg.com/media/DzDzrPWU0AY7LnT.jpg</t>
  </si>
  <si>
    <t>The only thing travelling at lightning speed are Mr. 'Ghotala's' lies. RT @PiyushGoyal: It’s a bird...It’s a plane...Watch India’s first semi-high speed train built under ‘Make in India’ initiative, Vande Bharat Express zooming past at lightening speed.</t>
  </si>
  <si>
    <t>Give the farmer a gift of happiness which is expected from him. For the BJP Resolution letter, please talk to Mr. Modi on his mind. Dial 6357171717 ➞ Send your suggestions online. Send your suggestions on Namo App #BharatKeMannKiBaat</t>
  </si>
  <si>
    <t>https://pbs.twimg.com/media/DzDqb_OVYAAX-VL.jpg</t>
  </si>
  <si>
    <t>Ur ECs shud resign for converting EC in BJP office Shameful Modi ji has subverted every institution You do not allow BJP to succeed in its conspiracies, your police, your EC - do not let them do such wrong and dirty work like this. This country is bigger than any one person and party RT @VijayGoelBJP: @ArvindKejriwal should resign after the Press Release of @Coodelhi Office of the Commissioner of Delhi Police to investigate the matter of misleading call to the citizens of Delhi that their names have been deleted .</t>
  </si>
  <si>
    <t>https://twitter.com/VijayGoelBJP/status/1094631629321093120
https://twitter.com/CeodelhiOffice/status/1094610221102698498</t>
  </si>
  <si>
    <t>Karnataka’s CM appears to be a punching bag for all. Everyone is challenging him &amp; it’s difficult to figure out who’s the in charge of the state. They want to impose the same ‘Mazboor’ model on the entire country : PM Shri @narendramodi #SouthIndiaForNaMo</t>
  </si>
  <si>
    <t>https://pbs.twimg.com/media/DzDbHkLV4AEIsOD.jpg</t>
  </si>
  <si>
    <t>Watch PM Shri @narendramodi highlighting the various tax benefits given to the middle class in the recent budget which includes full tax rebate for the people earning up to Rs. 5 lakh and tax exemption on notional rental income on the second house. #SouthIndiaForNaMo</t>
  </si>
  <si>
    <t>https://pbs.twimg.com/media/DzDnXw2U0AI96c8.jpg</t>
  </si>
  <si>
    <t>Loan waiver scheme is announced only for electoral gains &amp; has benefited only a handful of farmers in Karnataka. PM Kisan Samman Nidhi Yojana will provide Rs. 6000 per year to farmers unlike the loan waivers by Congress, which comes once in every 10 years: PM #SouthIndiaForNaMo</t>
  </si>
  <si>
    <t>https://pbs.twimg.com/media/DzDa-RHVsAMfcLh.jpg</t>
  </si>
  <si>
    <t>Good to see the vibrant conversations, insightful facts, stories and videos around how cities are transforming. Do check out #MODIfiedCities &amp; also share your observations.</t>
  </si>
  <si>
    <t>The honest person has faith in Modi. And those who are corrupt, they suffer from Modi. #SouthIndiaForNaMo</t>
  </si>
  <si>
    <t>pic.twitter.com/DyaW25ajI3</t>
  </si>
  <si>
    <t>Karnataka’s CM appears to be a punching bag for all. Everyone is challenging him and it’s difficult to figure out who’s the incharge of the state. They want to impose the same ‘Mazboor’ model on the entire country : PM Modi #SouthIndiaForNaMo</t>
  </si>
  <si>
    <t>Opposition have no interest in the welfare of the farmers, youth and the poor. They are selfish and only works for their own interests : PM Modi #SouthIndiaForNaMo</t>
  </si>
  <si>
    <t>https://pbs.twimg.com/media/DzDOrI8UcAA3Vxg.jpg</t>
  </si>
  <si>
    <t>People who thought they will never be questioned about their earnings are now being questioned and giving accounts for their loot : PM Modi #SouthIndiaForNaMo</t>
  </si>
  <si>
    <t>In the recent budget Income tax relief has been provided to those earning up to Rs 5 lakh : PM Modi #SouthIndiaForNaMo</t>
  </si>
  <si>
    <t>https://pbs.twimg.com/media/DzDNWOtUwAE22c1.jpg</t>
  </si>
  <si>
    <t>For the first time any govt has thought about the housing needs of the middle class. Therefore, a new category has been made to provide concession on the interest rates on home loans : PM Modi #SouthIndiaForNaMo</t>
  </si>
  <si>
    <t>The previous govt sanctioned 13 lakh houses in the urban areas, out of which only 8 lakh were completed. However, our govt sanctioned 73 lakh houses in 55 months, out of which 15 lakh have been completed : PM Modi #SouthIndiaForNaMo</t>
  </si>
  <si>
    <t>In the past 4 years, our govt has continuously worked for the poor and the middle class : PM Modi, Dial 9345014501 to listen live. #SouthIndiaForNaMo</t>
  </si>
  <si>
    <t>https://pbs.twimg.com/media/DzDMdCXVYAEpqJP.jpg</t>
  </si>
  <si>
    <t>We are also preparing for the next generation infrastructure in the various cities of the country : PM Modi #SouthIndiaForNaMo</t>
  </si>
  <si>
    <t>https://pbs.twimg.com/media/DzDLkfgU8AMV6lg.jpg</t>
  </si>
  <si>
    <t>GS Incharge UP East, Priyanka Gandhi Vadra's message inviting the people of UP to join her as equal partners in a new kind of politics. #NayiUmeedNayaDesh</t>
  </si>
  <si>
    <t>https://soundcloud.com/indiannationalcongress/priyanka_gandhi_vadras_message</t>
  </si>
  <si>
    <t>Projects worth Rs. 5000 crores have been inaugurated few moments ago which gives an impetus to the vision of development for all : PM Modi #SouthIndiaForNaMo</t>
  </si>
  <si>
    <t>We miss the presence of Shri Anant Kumar ji who always worked for the development of Karnataka and the welfare of the poor : PM Modi #SouthIndiaForNaMo</t>
  </si>
  <si>
    <t>https://pbs.twimg.com/media/DzDLShaU8AAIEM6.jpg</t>
  </si>
  <si>
    <t>With this huge gathering here, I can see the change in the political atmosphere of Karnataka : PM Modi, dial 9345014501 to listen LIVE. #SouthIndiaForNaMo</t>
  </si>
  <si>
    <t>https://pbs.twimg.com/media/DzDJGqDUUAIPchg.jpg</t>
  </si>
  <si>
    <t>PM Modi addresses Public Meeting at Hubli, Karnataka. #SouthIndiaForNaMo</t>
  </si>
  <si>
    <t>https://www.pscp.tv/w/bzAkfTFZTEVKTlh4RG5ORU58MW1yR21Zbm1yZGdHeVtfVMUV9V5tB9AgAFJdBBxew0S7CHGd--KcKo56BM2M</t>
  </si>
  <si>
    <t>Overwhelmed by the strong support in Hubballi. Speaking at a rally. Watch.</t>
  </si>
  <si>
    <t>https://www.pscp.tv/w/bzAkeTMyMjExNTJ8MVlwSmtWTFdlWmpHahPslDeJHW9aqA4I52RQng94xrkyUY_IpgGEqlGOc62A</t>
  </si>
  <si>
    <t>Those who fought for independence dreamed of Aam Aadmi Party in Delhi in 4 years! how ? Learn @ArvindKejriwal, in this video 👇👇</t>
  </si>
  <si>
    <t>pic.twitter.com/U81kC6ialb</t>
  </si>
  <si>
    <t>There’s no place for adulteration in a healthy society as ours. The people are going to reject the ‘Maha Milawat’ taking shape among the Opposition parties.</t>
  </si>
  <si>
    <t>pic.twitter.com/bmZwU9dCUX</t>
  </si>
  <si>
    <t>There is a 'family pack' for bail and no prizes to guess who are the beneficiaries of this pack.</t>
  </si>
  <si>
    <t>pic.twitter.com/o0kEnuyIOk</t>
  </si>
  <si>
    <t>Never forget how arrogant Congress ministers insulted the middle class. In all their years in power they didn’t do anything for the middle class. In our 55 months, the NDA has focused on ‘Ease of Living’ for the middle class.</t>
  </si>
  <si>
    <t>pic.twitter.com/mZ8CmaA6wu</t>
  </si>
  <si>
    <t>Here a deal, there a deal, everywhere a deal...this is how Congress views defence sector. Always wanting to make money. For us, what matters is a strong India and the welfare of those who serve the nation.</t>
  </si>
  <si>
    <t>pic.twitter.com/Uk2GyJevGv</t>
  </si>
  <si>
    <t>Watch PM Shri @narendramodi talking about the taunts on Middle Class by the the “Recounting Minister of Tamil Nadu”. #SouthIndiaForNaMo</t>
  </si>
  <si>
    <t>pic.twitter.com/syEIpPWVaS</t>
  </si>
  <si>
    <t>For us, social justice is not a mathematical equation, “Plus Here, Minus There”. Our govt brought the 10% reservation quota for the poor of the general category without altering the existing reservation system in the country : PM Shri @narendramodi #SouthIndiaForNaMo</t>
  </si>
  <si>
    <t>pic.twitter.com/ec2e1LJeAV</t>
  </si>
  <si>
    <t>We have heard of family packs in mobile recharges &amp; ice creams. But now there is a family pack for getting a bail too. Look at the change in India today. Those who thought that they could never be questioned are made to give an account for their loot now: PM #SouthIndiaForNaMo</t>
  </si>
  <si>
    <t>pic.twitter.com/RflUc5Yton</t>
  </si>
  <si>
    <t>Chief Minister @ArvindKejriwal and PWD Minister @SatyendarJain inaugurates the construction work of Shastri Park flyover &amp; Seelampur flyover. "Delhi is witnessing a remarkable infrastructure development because people of Delhi elected an honest government" : @ArvindKejriwal</t>
  </si>
  <si>
    <t>https://pbs.twimg.com/media/DzCxZfxVYAIqkD2.jpg</t>
  </si>
  <si>
    <t>In Indian culture, there is tradition where the elder people of the house put up "Kala Tika" to ward off evil eyes. I would like to say thanks to Chandrababu &amp; his party workers who greeted us with black balloons today that will do the same for us : PM Modi #SouthIndiaForNaMo</t>
  </si>
  <si>
    <t>pic.twitter.com/fDBCpRAHOM</t>
  </si>
  <si>
    <t>#CongressiLogic If judgment suits you. SC is good. If judgment is against you. SC is bad. If you win elections. EVM is good. If you lose. EVM is bad. If CAG report suits you. CAG is good. If CAG report doesn't suit. CAG is bad. Folks, you may want to add to the list!</t>
  </si>
  <si>
    <t>I dare them to give me one instance where the BJP has altered the social justice system in the nation. On the contrary, it was the Third Front Government, where both DMK and Congress removed reservation in promotions for SC and ST communities : PM Modi #SouthIndiaForNaMo</t>
  </si>
  <si>
    <t>Our govt brought a bill for 10% reservation for the poor of the general category and we did this without altering the existing reservation system in the country : PM Shri @narendramodi #SouthIndiaForNaMo</t>
  </si>
  <si>
    <t>The NDA’s PM Kisan Yojana is a yearly benefit and will ensure Rs. 7 lakh 50 thousand crore goes to the bank accounts of the farmers in 10 years : PM Shri @narendramodi #SouthIndiaForNaMo</t>
  </si>
  <si>
    <t>For the first time in India's history, a govt has spoken about doubling of farmer's income rather than giving them loan waivers as promised by Opposition as a part of their election propaganda : PM Shri @narendramodi #SouthIndiaForNaMo</t>
  </si>
  <si>
    <t>The opposition is only good at spreading panic. Time and again they have tried to mislead the farmers, poor and youngsters of the nation : PM Shri @narendramodi #SouthIndiaForNaMo</t>
  </si>
  <si>
    <t>https://pbs.twimg.com/media/DzCfLPTVYAAyvXY.jpg</t>
  </si>
  <si>
    <t>The agenda of the so called alliance is only "Modi" and no vision for development : PM Shri @narendramodi #SouthIndiaForNaMo</t>
  </si>
  <si>
    <t>https://pbs.twimg.com/media/DzCetAsU0AAl17B.jpg</t>
  </si>
  <si>
    <t>Great K Kamraj always wanted a govt in power which has zero tolerance towards corruption. You have placed a govt in Delhi who is putting a lock on corruption : PM Shri @narendramodi #SouthIndiaForNaMo</t>
  </si>
  <si>
    <t>https://pbs.twimg.com/media/DzCehsEU8AE0kRG.jpg</t>
  </si>
  <si>
    <t>Opposition's political culture of abusing Modi may give them some space in television but the elections are fought on one’s vision for the nation, not slander and attack : PM Shri @narendramodi #SouthIndiaForNaMo</t>
  </si>
  <si>
    <t>The good work of the NDA govt has made some people very unhappy and their unhappiness has turned into desperation and abuse for Modi : PM Shri @narendramodi #SouthIndiaForNaMo</t>
  </si>
  <si>
    <t>Let's talk about a very wise Minister from Tamil Nadu "The Recounting Minister". The man who thinks that he is the most knowledgeable man in this world : PM Shri @narendramodi #SouthIndiaForNaMo</t>
  </si>
  <si>
    <t>https://pbs.twimg.com/media/DzCdLZKUUAEm_55.jpg</t>
  </si>
  <si>
    <t>Today the entire world is talking about the development of India. This development is possible due to the strength and skill of the people of India : PM Shri @narendramodi #SouthIndiaForNaMo</t>
  </si>
  <si>
    <t>By 2022, we are aiming to achieve housing for all and working in this direction 1.3 crore houses have already been built in the last four years : PM Shri @narendramodi #SouthIndiaForNaMo</t>
  </si>
  <si>
    <t>When a nation is healthy, development gains momentum. "Ayushman Bharat" the world's largest and most affordable healthcare programme has been implemented in India : PM Shri @narendramodi #SouthIndiaForNaMo</t>
  </si>
  <si>
    <t>https://pbs.twimg.com/media/DzCcMe4VsAEW3b7.jpg</t>
  </si>
  <si>
    <t>The NDA govt is a govt for each and every Indian : PM Shri @narendramodi, dial 9345014501 to listen live. #SouthIndiaForNaMo</t>
  </si>
  <si>
    <t>https://pbs.twimg.com/media/DzCbeTPVYAAOiTu.jpg</t>
  </si>
  <si>
    <t>Congress never leaves an opportunity to belittle our army. Few days ago, one of the Congress leader used inexcusable language for the Army chief : PM Shri @narendramodi #SouthIndiaForNaMo</t>
  </si>
  <si>
    <t>We dream of an India that is self-sufficient in defence production and where our forces have all the possible support they require in keeping our nation safe : PM Shri @narendramodi #SouthIndiaForNaMo</t>
  </si>
  <si>
    <t>It was our govt that had the honour of fulfilling the demand of One Rank One Pension which was pending for decades : PM Shri @narendramodi #SouthIndiaForNaMo</t>
  </si>
  <si>
    <t>Those who got the opportunity to rule the nation for years did not bother about our Defence sector. For them it was just a sector of deals and supporting their own friends : PM Shri @narendramodi #SouthIndiaForNaMo</t>
  </si>
  <si>
    <t>https://pbs.twimg.com/media/DzCaTAfUUAEpCM6.jpg</t>
  </si>
  <si>
    <t>In the recent Union Budget, historic scheme of Pradhan Mantri Shramyogi Jan Dhan Yojana was announced to safeguard the well being of those brothers and sisters who work in factories, mills, companies and small industries : PM Shri @narendramodi #SouthIndiaForNaMo</t>
  </si>
  <si>
    <t>https://pbs.twimg.com/media/DzCaJguVAAAQw1h.jpg</t>
  </si>
  <si>
    <t>After the completion of the integrated building at Trichy airport which was inaugurated few moments ago, 3,000 passengers be facilitated at this airport in the peak hours : PM Shri @narendramodi #SouthIndiaForNaMo</t>
  </si>
  <si>
    <t>https://pbs.twimg.com/media/DzCZvMaU0AEe68x.jpg</t>
  </si>
  <si>
    <t>.@namomerchandise, t-shirts and hoodies with a message of "NaMo Again" are manufactured in this beloved Tiruppur : PM Shri @narendramodi #SouthIndiaForNaMo</t>
  </si>
  <si>
    <t>I bow to the land of Tiruppur. This land stands for bravery. It is the land of Tiruppur Kumaran who sacrificed his life for the National Flag. This land belongs to Dheeran Chinnamalai whose bravery motivates the entire country : PM Shri @narendramodi #SouthIndiaForNaMo</t>
  </si>
  <si>
    <t>LIVE : PM Modi addresses Public Meeting at Tiruppur, Tamil Nadu. #SouthIndiaForNaMo</t>
  </si>
  <si>
    <t>https://www.pscp.tv/w/by_x3DFZTEVKTlh4RG5ORU58MXluS09PWWp3T0FLUmCC-B_uPPDU2i5SnMp2mDBSO-i_ZqAgG72Kw4mQVGab</t>
  </si>
  <si>
    <t>Wonderful to be in Tiruppur, Tamil Nadu. Watch my speech at the massive rally.</t>
  </si>
  <si>
    <t>https://www.pscp.tv/w/by_xtjMyMjExNTJ8MWxQS3Fka3dxblB4Yn8Cb4h51DNRtRu_pfB3RGfoALpeZ3BI1RfhLv5jz5pt</t>
  </si>
  <si>
    <t>Did Pt. Nehru steal the PM's post from Sardar Patel? Did he call Bose a war criminal? Watch Dr. @ShashiTharoor bust these common myths and several others that have been spread by BJP's fake news factory.</t>
  </si>
  <si>
    <t>pic.twitter.com/PS7gjNe9dJ</t>
  </si>
  <si>
    <t>Chandrababu Naidu always keeps on reminding me that he is a senior leader. Indeed, he is senior but in 👉 Changing Alliances 👉 Backstabbing his father-in-law 👉 Losing one election after the other 👉 Shattering the dreams of Andhra PM Shri @narendramodi #SouthIndiaForNaMo</t>
  </si>
  <si>
    <t>pic.twitter.com/OAVPSHViXb</t>
  </si>
  <si>
    <t>Chandrababu Naidu rightly said that he is a “wealth creator” and Modi has no idea about wealth creation. From Amravati to Polavaram, they are busy in creating wealth for themselves and that’s why are scared from this “Chowkidar”: PM Shri @narendramodi #SouthIndiaForNaMo</t>
  </si>
  <si>
    <t>pic.twitter.com/rW8vKwscZn</t>
  </si>
  <si>
    <t>The BJP has served, is serving and always will serve the people of Andhra Pradesh. In the last four and a half years, whatever had to be done to ensure justice for my sisters and brothers of Andhra Pradesh, we have done. We stand with Andra Pradesh and its great people.</t>
  </si>
  <si>
    <t>pic.twitter.com/FwjbblvwUS</t>
  </si>
  <si>
    <t>One must admire Chandrababu Naidu Garu’s honesty. He says he is a wealth creator! He’s obviously creating lots of wealth for him and his son while AP suffers. We are patriotic Indians...we are only thinking about the nation. Creating wealth is never on our minds.</t>
  </si>
  <si>
    <t>pic.twitter.com/s63s7YebNM</t>
  </si>
  <si>
    <t>I thank the TDP cadre and their leader for wishing what every patriotic Indian also wishes- that Modi goes back to Delhi and once again becomes the Prime Minister! I guess they have read the writing on the wall!</t>
  </si>
  <si>
    <t>pic.twitter.com/PSbY9l659k</t>
  </si>
  <si>
    <t>My ‘senior’ in politics, Shri Chandrababu Naidu obviously has lots to hide. Else why won’t he give an account of what his miserable Government has done for Andhra Pradesh. Centre has left no stone unturned for the state’s progress but the priorities of the TDP are different.</t>
  </si>
  <si>
    <t>pic.twitter.com/X91aLVlpaM</t>
  </si>
  <si>
    <t>From fighting the Dushta Congress under the formidable NTR Garu to becoming a Dost of Congress, the TDP has come a long way. Andhra Pradesh has seen the TDP’s true colours.</t>
  </si>
  <si>
    <t>pic.twitter.com/6tRpJ92vMp</t>
  </si>
  <si>
    <t>Chandrababu Naidu Garu keeps saying he is senior to Modi, he is senior to Modi. Of course he is... Know how!</t>
  </si>
  <si>
    <t>pic.twitter.com/3S0yK2tt4G</t>
  </si>
  <si>
    <t>Central govt selected Amravati as a heritage city under HRIDAY scheme so that the heritage sites here can be conserved &amp; developed. This place is also called the Oxford of Andhra Pradesh, where youngsters from different places come to fulfill their dreams : PM #SouthIndiaForNaMo</t>
  </si>
  <si>
    <t>pic.twitter.com/XPd5cQJ8Mh</t>
  </si>
  <si>
    <t>The central government is building oil reserves in different places in the country so that the country does not face scarcity of fuel in difficult situations : PM Shri @narendramodi #SouthIndiaForNaMo</t>
  </si>
  <si>
    <t>pic.twitter.com/ngjIs3ybw8</t>
  </si>
  <si>
    <t>Watch the epic response of PM Shri @narendramodi to TDP’s “Go Back Modi” posters and banners in Andhra Pradesh. #SouthIndiaForNaMo</t>
  </si>
  <si>
    <t>pic.twitter.com/T5qGRcjJDE</t>
  </si>
  <si>
    <t>Who had promised the Sunrise of Andhra Pradesh, today is busy raising his son: PM Modi #SouthIndiaForNaMo</t>
  </si>
  <si>
    <t>https://pbs.twimg.com/media/DzBzxcYUcAAsu5f.jpg</t>
  </si>
  <si>
    <t>A central university in Ananthapur, IIM in Visakhapatnam and AIIMS in Mangakagiri have also been planned for the state by the Central government : PM Shri @narendramodi #SouthIndiaForNaMo</t>
  </si>
  <si>
    <t>https://pbs.twimg.com/media/DzBsWhEUYAESE_u.jpg</t>
  </si>
  <si>
    <t>Under Andhra Pradesh Re-organisation Act projects worth Rs 3 lakh crores including logic and manufacturing hubs and central institutes have been proposed for Andhra Pradesh : PM Shri @narendramodi #SouthIndiaForNaMo</t>
  </si>
  <si>
    <t>Our govt gave to Andhra much more than what was mentioned in special status. CM of Andhra Pradesh acknowledged this package but took a U-turn as they failed to use the funds in the appropriate way and were not able to develop the state : PM Shri @narendramodi #SouthIndiaForNaMo</t>
  </si>
  <si>
    <t>https://pbs.twimg.com/media/DzBqrI9UYAAy_e1.jpg</t>
  </si>
  <si>
    <t>In past 55 months Central govt has released adequate funds for the development of Andhra. However, the state govt never utilised the funds allocated in an efficient manner : PM Shri @narendramodi #SouthIndiaForNaMo</t>
  </si>
  <si>
    <t>https://pbs.twimg.com/media/DzBp509UUAArhvc.jpg</t>
  </si>
  <si>
    <t>I want to remind Chandrababu Naidu that our aim is not to create wealth for ourselves but to create wealth for the nation and to ensure the efficient use of wealth and resources of the nation : PM Shri @narendramodi #SouthIndiaForNaMo</t>
  </si>
  <si>
    <t>Good governance is pathway to the future, which includes a framework to generate economic growth, achieve doorstep deliver, exercise entrepreneurship curriculum and strengthen healthcare. #4YearsOfAAPGovernance</t>
  </si>
  <si>
    <t>https://pbs.twimg.com/media/Dy-xUskVsAATYJT.jpg</t>
  </si>
  <si>
    <t>The leader of TDP who should have worked for Congress Free India is now supporting the Congress Party : PM Shri @narendramodi #SouthIndiaForNaMo</t>
  </si>
  <si>
    <t>https://pbs.twimg.com/media/DzBlA_WU8AA3dlS.jpg</t>
  </si>
  <si>
    <t>.@BSYBJP's corrupt &amp; highly undemocratic actions have been exposed along with PM Modi's &amp;amp; BJP President @AmitShah's unlawful control over the judiciary. Watch to find out how: #GoBackModi</t>
  </si>
  <si>
    <t>pic.twitter.com/W0wE0Smdnq</t>
  </si>
  <si>
    <t>CM of Andhra promised the sunrise of Andhra but fixated with the rise of his own son : PM Shri @narendramodi #SouthIndiaForNaMo</t>
  </si>
  <si>
    <t>https://pbs.twimg.com/media/DzBkeUDUYAAJxRc.jpg</t>
  </si>
  <si>
    <t>CM of Andhra promised to develop the infrastructure of Andhra but took a U-turn. He promised the redevelopment of Amravati but is now engaged in his own development : PM Shri @narendramodi #SouthIndiaForNaMo</t>
  </si>
  <si>
    <t>Those who left the people of the country to live in smoke are now spreading the smoke of lies in the country. CM of Andhra Pradesh has also lost his vision of development and has joined them in their competition of abusing Modi : PM Shri @narendramodi #SouthIndiaForNaMo</t>
  </si>
  <si>
    <t>The work of providing gas connections was started in 1955. In 60 years, only 12 crore connections were given. While our government gave 13 crore gas connections in just 4 years : PM Shri @narendramodi #SouthIndiaForNaMo</t>
  </si>
  <si>
    <t>The work of providing free gas connections to the poor, dalits and tribes under Ujjawala Scheme is also progressing at a fast pace : PM Shri @narendramodi #SouthIndiaForNaMo</t>
  </si>
  <si>
    <t>May Maa Saraswati bless us all with happiness, peace and prosperity on this auspicious day of #BasantPanchami. Congress party extends its warm wishes to everyone.</t>
  </si>
  <si>
    <t>https://pbs.twimg.com/media/DzBig-gUYAAMfYt.jpg</t>
  </si>
  <si>
    <t>Our government is continuously working to make India a clean fuel economy and several projects have been initiated in this direction : PM Shri @narendramodi #SouthIndiaForNaMo</t>
  </si>
  <si>
    <t>Our goal is to make New India a new, clean, pollution-free economic force: PM Modi, listen live #SouthIndiaForNaMo at 9345014501</t>
  </si>
  <si>
    <t>The central govt is building oil reserves at different locations to meet the oil and gas requirements in difficult times : PM Shri @narendramodi #SouthIndiaForNaMo</t>
  </si>
  <si>
    <t>https://pbs.twimg.com/media/DzBhxgAVsAEtKSD.jpg</t>
  </si>
  <si>
    <t>Amravati is also called as the “Oxford” and the youth from different places come here to fulfill their dreams : PM Shri @narendramodi #SouthIndiaForNaMo</t>
  </si>
  <si>
    <t>https://pbs.twimg.com/media/DzBgmMmVYAADD5E.jpg</t>
  </si>
  <si>
    <t>The Central govt has selected Amravati as the heritage city under the “Hriday Scheme” : PM Shri @narendramodi #SouthIndiaForNaMo</t>
  </si>
  <si>
    <t>Politics in India always kept discussions with the wrong reasons, but we came to politics to show up in the public interest and now our work is discussed in country and abroad. # 4yearsOfAAPGovernance</t>
  </si>
  <si>
    <t>https://pbs.twimg.com/media/Dy-xUsjU8AAiPJw.jpg</t>
  </si>
  <si>
    <t>PM Shri @narendramodi is addressing a public meeting in Guntur, Andhra Pradesh. Watch at , dial 9345014501 to listen LIVE. #SouthIndiaForNaMo</t>
  </si>
  <si>
    <t>https://www.facebook.com/BJP4India/videos/531581277335863</t>
  </si>
  <si>
    <t>https://pbs.twimg.com/media/DzBfSlsUYAAqg6p.jpg</t>
  </si>
  <si>
    <t>PM Modi addresses Public Meeting at Guntur, Andhra Pradesh. #SouthIndiaForNaMo</t>
  </si>
  <si>
    <t>https://www.pscp.tv/w/by-4LjFZTEVKTlh4RG5ORU58MXpxS1ZPTEFiT1pHQqaDK54BM0QrGJMW2nC79YfbrWxyvrqgaDKz12NjtgV5</t>
  </si>
  <si>
    <t>Speaking to my sisters and brothers of Andhra Pradesh. Watch the rally in Guntur.</t>
  </si>
  <si>
    <t>https://www.pscp.tv/w/by-36zMyMjExNTJ8MURYR3lhWXlvbFZHTR4H4hgr1A80yPBieBsBOPte7pYmTovc-iYQ79sH3i9i</t>
  </si>
  <si>
    <t>PM Shri @narendramodi will shortly address public meeting in Guntur, Andhra Pradesh. Watch at  #SouthIndiaForNaMo</t>
  </si>
  <si>
    <t>https://www.youtube.com/watch?v=K_g-kFuqw5o</t>
  </si>
  <si>
    <t>https://pbs.twimg.com/media/DzBbjDpUcAI1boK.jpg</t>
  </si>
  <si>
    <t>Rajesh Pilot was an Indian politician and a minister in the Government of India. He was a valued member and close aide to former PM Rajiv Gandhi.</t>
  </si>
  <si>
    <t>https://pbs.twimg.com/media/DzBZ0GcUwAI2mSy.jpg</t>
  </si>
  <si>
    <t>Give up, give up on harp! Dear Swadhara - Raava Amrit-Mantra emphasizes in New India! Cut off the bondage of blind-ur, the joys of the light; Shudder-tainted-and-light-shining every light! Give up, give up on harp. Best wishes to all of you for Basant Panchami and Saraswati Puja.</t>
  </si>
  <si>
    <t>https://pbs.twimg.com/media/DzBLw93W0AUIqJH.jpg</t>
  </si>
  <si>
    <t>. @ ArvindKejriwal is continuing with the development of Delhi ... # 4YearsOfAAP</t>
  </si>
  <si>
    <t>https://pbs.twimg.com/media/DzBCM6UW0AA382G.jpg</t>
  </si>
  <si>
    <t>4 years, Haya Kamal ... changed Delhi, because the beginning of the AAP! # 4yearsOfAAPGovernance</t>
  </si>
  <si>
    <t>https://pbs.twimg.com/media/Dy-xUslVYAAXeoU.jpg</t>
  </si>
  <si>
    <t>It has changed in the past, then will change Delhi's place ... just now 4 years, will complete 5 years of Kejriwal! # 4yearsOfAAPGovernance</t>
  </si>
  <si>
    <t>pic.twitter.com/oXfaNQNRJn</t>
  </si>
  <si>
    <t>I would be visiting three states today. Shall be addressing rallies in Guntur (Andhra Pradesh), Tiruppur (Tamil Nadu) and Hubballi (Karnataka). You can watch the programmes on the NaMo App.</t>
  </si>
  <si>
    <t>Who has wiped the country in the world, the expectation is from him! For the BJP Resolution letter, please talk to Mr. Modi on his mind. Dial 6357171717 ➞ Send your suggestions online. Send your suggestions on Namo App #BharatKeMannKiBaat</t>
  </si>
  <si>
    <t>https://pbs.twimg.com/media/Dy-nhi_U8AAnmNz.jpg</t>
  </si>
  <si>
    <t>A lot of greetings to all the citizens of Navam Umang, New Energy and Nav Priti - Festival Basant Panchami. I wish that Goddess Saraswati of Vidya will provide knowledge and goodwill to all.</t>
  </si>
  <si>
    <t>Best wishes to all of you Vasant Panchami.</t>
  </si>
  <si>
    <t>https://pbs.twimg.com/media/Dy-mvqOVAAIQQVc.jpg</t>
  </si>
  <si>
    <t>What is Mamata Banerjee so scared of? Her diminishing political relevance in Bengal politics?</t>
  </si>
  <si>
    <t>pic.twitter.com/t3qQHnKSfr</t>
  </si>
  <si>
    <t>The BJP Government in Tripura is focussing on the education sector. During the Communist misrule, Government jobs were given on the basis of party loyalty. Now there is a culture of merit and transparency.</t>
  </si>
  <si>
    <t>pic.twitter.com/QJzrlQOf8r</t>
  </si>
  <si>
    <t>In less than a year, the BJP Government in Tripura has brought major changes in the state. There is pro-people governance and a hard crackdown on corruption.</t>
  </si>
  <si>
    <t>pic.twitter.com/rvsw49tl3T</t>
  </si>
  <si>
    <t>Honoured to have unveiled a statue of the great Maharaja Bir Bikram Kishore Manikya Bahadur at the airport in Agartala.</t>
  </si>
  <si>
    <t>https://pbs.twimg.com/media/Dy-jQ3fWsAESVlL.jpg</t>
  </si>
  <si>
    <t>The strong bond between Assam and the BJP can be seen at the rally at Amingaon today. The Centre and Assam Government are taking numerous steps for the progress of the state. The recent Budget of the Assam Government will have a transformative impact too. @BJP4Assam</t>
  </si>
  <si>
    <t>https://pbs.twimg.com/media/Dy-iZMeXcAEXJIW.jpg</t>
  </si>
  <si>
    <t>PM Shri @narendramodi will address public meetings in Andhra Pradesh, Tamil Nadu and Karnataka tomorrow. Watch at  and . Dial 9345014501 to listen live.</t>
  </si>
  <si>
    <t>https://pbs.twimg.com/media/Dy-PQcpVAAAV-OD.jpg</t>
  </si>
  <si>
    <t>Did Bareilly's "nod-halala" scandal hurt your conscience? Such incidents in the 21st Century Every man's head is bowed down with shame. But Rahul Gandhi and his coterie #TripalTalaq talk about eliminating the bill. Read the full blog of Mr. Arun Jaitley -</t>
  </si>
  <si>
    <t>http://bit.ly/2RQUoqK</t>
  </si>
  <si>
    <t>Ration dealers to get a three-fold hike in their margin money from the Food Department of @ArvindKejriwal Govt. Minister @ImranHussaain announces the proposal to be placed before the cabinet at the earliest for trebling the margin money from Rs 70 to Rs 200 per quintal.</t>
  </si>
  <si>
    <t>https://pbs.twimg.com/media/Dy-O1blX0AAoDSW.jpg</t>
  </si>
  <si>
    <t>So far, the BJP and the Congress used to do politics only on the raw colonies. For the first time a government has come, which is going to work on such a large scale on the raw colonies: @ArvindKejriwal</t>
  </si>
  <si>
    <t>pic.twitter.com/eorrwPmnL0</t>
  </si>
  <si>
    <t>Rahul Gandhi came to visit the Manohar Parrikar, without any prior notice, but after the meeting that he did, nobody ever did in such a country: Mr. Amit Shah</t>
  </si>
  <si>
    <t>pic.twitter.com/b9FDQbCfSO</t>
  </si>
  <si>
    <t>Parrikar ji came here even when he was unwell, I refused to come here, he said that my party workers have come, right for 2 minutes, I will meet him. Parrikar ji has presented the best example of BJP worker's party's loyalty to the party: Mr. Amit Shah</t>
  </si>
  <si>
    <t>https://pbs.twimg.com/media/Dy-FiyEU0AAdmjB.jpg</t>
  </si>
  <si>
    <t>Mamta didi affirmed in the Supreme Court that the law and order will be spoiled if the BJP trip is over. A channel did a sting operation yesterday, in which its IB officer said that there was no question of law and order, Mamata was scared, so we prepared such a report: Mr. Amit Shah</t>
  </si>
  <si>
    <t>pic.twitter.com/OtIydyLjCz</t>
  </si>
  <si>
    <t>Rahul Baba's family ruled for 55 years, but there was no change in the country. Modi ji did only 55 years of work which Congress could not do in 55 years. The BJP government has done the task of reaching the last person in the country: Shri Amit Shah #AmitShahInPune</t>
  </si>
  <si>
    <t>pic.twitter.com/snqL0JazSx</t>
  </si>
  <si>
    <t>Workers in the unorganised sector were merely used by the previous govts for their vote bank politics. We introduced PM Shram Yogi Maandhan scheme which will provide an assured monthly pension of Rs. 3,000 from the age of 60 years to the workers : PM Modi #NorthEastForModi</t>
  </si>
  <si>
    <t>pic.twitter.com/CfXHErN5vq</t>
  </si>
  <si>
    <t>For the first time in history, Paddy was procured in Tripura at the MSP &amp; lakhs of employees received the benefits of the 7th Pay Commission. These were never taken up by the previous govts who delivered long speeches only for their political interests: PM Modi #NorthEastForModi</t>
  </si>
  <si>
    <t>pic.twitter.com/4NyQICz4h1</t>
  </si>
  <si>
    <t>When Rahul Gandhi came to meet Parrikar ji, we also liked him but he said that Parrikar ji talked on Raphael, nobody has done so much political politics so far, you are lying with a sick man's disease : Mr. Amit Shah</t>
  </si>
  <si>
    <t>Did the Modi Govt present the document released by @the_hindu to the Supreme Court? Page two of which clearly says that the PMO had opened parallel negotiations with the French Govt. This IS a clear violation of procedure. RT @BJP4India: Lie No.7: #LiarRahul said that the processes and procedures laid down for military acquisitions were flouted by PM Modi’s government. Fact: Hon’ble SC in its judgment held: We are SATISFIED that there is no occasion to really doubt the process.</t>
  </si>
  <si>
    <t>https://twitter.com/BJP4India/status/1094089489650049024</t>
  </si>
  <si>
    <t>https://pbs.twimg.com/media/Dy78ihSU0AEvfIm.jpg</t>
  </si>
  <si>
    <t>At the time of Sonia-Manmohan's government, no attention was given to the modernization of the army. But the Modi Government first acted in this direction as soon as it arrived: Mr. Amit Shah</t>
  </si>
  <si>
    <t>https://pbs.twimg.com/media/Dy90Fl9VAAYJ80y.jpg</t>
  </si>
  <si>
    <t>In the recent budget, our govt allocated Rs 3 lakh crore for defence which is the biggest budget amount ever announced for the defence forces : Shri @AmitShah</t>
  </si>
  <si>
    <t>One last time to the @BJP4India team, please watch this video carefully. The French President clearly says that the Indian Govt can release the pricing information to the parliament - if they ever choose to be honest. RT @BJP4India: Lie No.5: #LiarRahul lied even to Parliament and said he personally confirmed from French President Mr. Macron that there is no non disclosure clause. Fact: French govt issued statement refuting liar's claim &amp; said agreement prohibits parties from sharing classified information.</t>
  </si>
  <si>
    <t>https://twitter.com/BJP4India/status/1094088940833845248</t>
  </si>
  <si>
    <t>pic.twitter.com/HJaKHcBCN4</t>
  </si>
  <si>
    <t>The victory of the BJP in the elections of 2019 is to reach South India in West Bengal and Odisha and make Narendra Modi the Prime Minister: Mr. Amit Shah</t>
  </si>
  <si>
    <t>https://pbs.twimg.com/media/Dy9zB7cVYAM1Wx5.jpg</t>
  </si>
  <si>
    <t>Manohar Parrikar ji is a perfect example of the commitment of a BJP karyakarta. Despite of bad health, he insisted to join us today : Shri @AmitShah</t>
  </si>
  <si>
    <t>https://pbs.twimg.com/media/Dy9x2VaU0AAe1t8.jpg</t>
  </si>
  <si>
    <t>Your Election Commission has given us a list of 24 lakh people in 4 years. This time the dirty game of BJP has already opened. So you are so scared. If I give you a list of many people whose names have been cut off, will your Election Commission resign? RT @Gupta_vijender: CM @ArvindKejriwal Jee, do not lie! 24 lakh votes cut in last 10 years! Due to the fact that in the last 10 years, people who die in Delhi, who vote for themselves by farm-7, have voted for a voter's double vote due to computerization. During this time 30 lakh new votes were made. This is a normal process!</t>
  </si>
  <si>
    <t>https://twitter.com/gupta_vijender/status/1094211531422740480
https://twitter.com/ArvindKejriwal/status/1094167850980425728</t>
  </si>
  <si>
    <t>LIVE: Shri @AmitShah addresses the Atal Booth functional conference in Goa.</t>
  </si>
  <si>
    <t>https://www.pscp.tv/w/by7E0jFZTEVKTlh4RG5ORU58MWt2SnBFYWx5eVZ4RSLUgvlqWwxk20nPXB_h-opyBiLy0oh_D2b7oV0LL3R4</t>
  </si>
  <si>
    <t>Don't be fooled by the lies the fake news factory spreads, the facts of the #RafaleScam are simple - #ChowkidarChorHai #Thread</t>
  </si>
  <si>
    <t>During Congress rule, the headlines from the Northeast indicated sheer neglect and apathy. The headlines now reflect positivity and development. Congress has zero respect for Assam’s culture. They had no will to implement important parts of the Assam Accord.</t>
  </si>
  <si>
    <t>Spoke to my sisters and brothers of Assam on aspects of the Citizenship (Amendment) Bill and also assured them that the interests of Assam and other parts of the Northeast will always be protected.</t>
  </si>
  <si>
    <t>pic.twitter.com/bHDa3aSThL</t>
  </si>
  <si>
    <t>The BJP is committed to preserving the culture and ethos of Assam.</t>
  </si>
  <si>
    <t>pic.twitter.com/TNeWUujUuu</t>
  </si>
  <si>
    <t>When it comes to Bharat Ratnas, those who ruled the nation for 55 years had a fixed approach- the award for some was reserved the moment they were born while others were ignored. Atal Ji’s Government and the present NDA Government honoured two greats from Assam.</t>
  </si>
  <si>
    <t>pic.twitter.com/ythLqhNcnq</t>
  </si>
  <si>
    <t>The Chhattisgarh Congress government is fulfilling its promises to give good governance to the people of the region. Chhattisgarh's good days have started for 15 years because of development, because our promises, our rule is ... not got involved.</t>
  </si>
  <si>
    <t>https://pbs.twimg.com/media/Dy9jYA-U0AEizBw.jpg</t>
  </si>
  <si>
    <t>Today I met with our CLP Leaders &amp; PCC Chiefs from all over India to review our election preparedness &amp;amp; strategy in each state. We discussed a wide range of issues related to the upcoming elections. I thank all those who came to Delhi to attend this meeting.</t>
  </si>
  <si>
    <t>https://pbs.twimg.com/media/Dy9kOqGXQAAQ0Je.jpg</t>
  </si>
  <si>
    <t>All the partners of the great splendor know that the country's youth, the country's poor, the farmers of the country have their own ambitions in Modi: PM Modi #NorthEastForModi</t>
  </si>
  <si>
    <t>https://pbs.twimg.com/media/Dy9hWh8U0AApeRB.jpg</t>
  </si>
  <si>
    <t>In the recent budget, we have taken care of every section of the society which was unthinkable during previous govts. : PM Modi #NorthEastForModi</t>
  </si>
  <si>
    <t>I talked about the HIRA - Highway, Iway, Railway, Airway- model when I visited last time during the state elections. All the infrastructure projects inaugurated today are reflection of the HIRA Model : PM Modi #NorthEastForModi</t>
  </si>
  <si>
    <t>https://pbs.twimg.com/media/Dy9e6G9UYAAZUuc.jpg</t>
  </si>
  <si>
    <t>Tripura, the state that was deprived of development on the pretext of being a landlocked region, is now being made gateway of the South East Asia : PM Modi #NorthEastForModi</t>
  </si>
  <si>
    <t>https://pbs.twimg.com/media/Dy9eOjjU0AAT2mz.jpg</t>
  </si>
  <si>
    <t>For the first time in the state, paddy was procured at the MSP. Besides, recommendation of the 7th pay commission was implemented : PM Modi in Tripura. #NorthEastForModi</t>
  </si>
  <si>
    <t>https://pbs.twimg.com/media/Dy9dsjzVYAAMKBK.jpg</t>
  </si>
  <si>
    <t>PM Shri @narendramodi is addressing a public meeting in Agartala, Tripura. Watch at , dial 9345014501 to listen LIVE. #NorthEastForModi</t>
  </si>
  <si>
    <t>https://www.facebook.com/BJP4India/videos/367856624047694</t>
  </si>
  <si>
    <t>https://pbs.twimg.com/media/Dy9byKSV4AA9u8E.jpg</t>
  </si>
  <si>
    <t>Hello Agartala! Delighted to address a massive programme in this city.</t>
  </si>
  <si>
    <t>https://www.pscp.tv/w/by6uyTMyMjExNTJ8MVprS3prTmxRWVhHdvxV4cmn8LnEU_IDX_SFotI5QgUgPuZ6Ew5mMkH1hJq2</t>
  </si>
  <si>
    <t>PM Modi lays foundation stone and inaugurates development projects at Agartala, Tripura. #NorthEastForModi</t>
  </si>
  <si>
    <t>https://www.pscp.tv/w/by6uTjFZTEVKTlh4RG5ORU58MW1ueGVPb3dQTFdHWPg7Rode6Qio-rGvrIXdqP_WdaZYcAzovBthXmM8RD8K</t>
  </si>
  <si>
    <t>Mamta Banerjee has chosen the path of falsehood to protect her loot: Smt @M_Lekhi</t>
  </si>
  <si>
    <t>https://pbs.twimg.com/media/Dy9aNVYVsAEdtUX.jpg</t>
  </si>
  <si>
    <t>LIVE : Smt. @M_Lekhi is addressing a press conference at BJP HQ.</t>
  </si>
  <si>
    <t>https://www.pscp.tv/w/by6s1DFZTEVKTlh4RG5ORU58MU1ueG5OWmpwUGp4T-jDm3Rey7kHRln4x9QQN_phVLQjYQROAVLktVFkLDmL</t>
  </si>
  <si>
    <t>Does EC have thousands of such people in Delhi? RT @Amitjanhit: @ArvindKejriwal "My name and name of my house has been cut from the voter list, it is surprising that the votes of the whole family were cut off and my mother's name has been changed in the Voter List three years ago. It is clear that there was no survey done "Delhi youth voter Rohit</t>
  </si>
  <si>
    <t>https://twitter.com/Amitjanhit/status/1094190241785827328</t>
  </si>
  <si>
    <t>pic.twitter.com/GyOSZlhHUr</t>
  </si>
  <si>
    <t>We have committed to provide shelter to those who are minorities in neighbouring countries and had to leave India during the partition in 1947. I assure that Assam and Northeast will not be harmed in anyway due to this national commitment: PM Shri @narendramodi #NorthEastForModi</t>
  </si>
  <si>
    <t>pic.twitter.com/8QhgrolcP3</t>
  </si>
  <si>
    <t>In an unprecedented turn of events East Delhi Mayor unrighteously suspends all AAP Councillors of East Delhi This is an undemocratic attempt. RT @KuldeepKumarAAP: What if this is not felicity? Earlier, the BJP councilor abused Aildeman's religious maltreatment, we asked him to apologize, instead of apologizing to the mayor, we dismissed our four councilors, if we raised a voice against it then our own councilors were dismissed. .so pround</t>
  </si>
  <si>
    <t>https://twitter.com/KuldeepKumarAAP/status/1094133493330857984</t>
  </si>
  <si>
    <t>https://pbs.twimg.com/media/Dy8kmEsXQAUXAGc.jpg</t>
  </si>
  <si>
    <t>Incumbents come n go. EC is too precious an institution for Indian democracy. EC’s integrity n credibility ought to be protected. EC must not be allowed to become agent of a political party RT @ArvindKejriwal: EC gave AAP list of 24 lakh names deleted in Del 1. Del govt enqries in some deletions found them wrong?Why EC protecting those officers? 2. Why EC not allowing Del govt to do enquiries in all deletions? EC itself didn’t conduct enquiries AAP won’t allow telengana it in Del 2/2</t>
  </si>
  <si>
    <t>https://twitter.com/ArvindKejriwal/status/1094167850980425728
https://twitter.com/damininath/status/1094156103502479360</t>
  </si>
  <si>
    <t>Our government is working on providing tribal status to 6 communities, Ahum, Mantak, Morhan, Shutia, Kush Dynasty and Shah Jangoshi, according to the Assam Accord. While giving them Tribe status, the interests and rights of the present tribes will also be fully protected: PM Modi #NorthEastForModi</t>
  </si>
  <si>
    <t>pic.twitter.com/DZcEKF3WyM</t>
  </si>
  <si>
    <t>The change in health system in Delhi goes to the doctors of Delhi. - @ArvindKejriwal</t>
  </si>
  <si>
    <t>pic.twitter.com/uFlTfcl2iu</t>
  </si>
  <si>
    <t>Four years ago, the school of Jalgaon, electricity, water and hospital changed. On completion of 4 years of Delhi government, welcome to everyone @vishaldadlani's live show. February 12, Tuesday 5 pm, Indra Gandhi Indoor Stadium</t>
  </si>
  <si>
    <t>pic.twitter.com/q9K5ngkzNO</t>
  </si>
  <si>
    <t>A picture is worth a thousand words, in this case, a picture is worth an entire day's worth of frantic defence of the PMO by the BJP and its proxies. #DarpokModi</t>
  </si>
  <si>
    <t>https://pbs.twimg.com/media/Dy9JjQaWoAA0aSb.jpg</t>
  </si>
  <si>
    <t>Entire nation is watching how the opposition parties are startled due to the strict vigilance by this “Chowkidaar”. They are speechless regarding their vision for the development of Assam and the entire nation: PM Shri @narendramodi #NorthEastForModi</t>
  </si>
  <si>
    <t>https://pbs.twimg.com/media/Dy9D1FuU8AAa1tc.jpg</t>
  </si>
  <si>
    <t>I want to ask Congress, why they failed to confer Bharat Ratna to those who really deserved it? I feel proud that BJP got the chance to give Bharat Ratna to Gopinath Bordoloi &amp; Bhupen Hazarika: PM Shri @narendramodi #NorthEastForModi</t>
  </si>
  <si>
    <t>pic.twitter.com/mRAxRtpKWU</t>
  </si>
  <si>
    <t>EC gave AAP list of 24 lakh names deleted in Del 1. Del govt enqries in some deletions found them wrong?Why EC protecting those officers? 2. Why EC not allowing Del govt to do enquiries in all deletions? EC itself didn’t conduct enquiries AAP won’t allow telengana it in Del 2/2 RT @DaminiNath: After Delhiites started receiving calls claiming to be from Aam Aadmi Party workers telling them that their names have been struck off the electoral rolls, the Chief Electoral Officer warns citizens not to be misled by calls from unknown sources</t>
  </si>
  <si>
    <t>https://twitter.com/damininath/status/1094156103502479360</t>
  </si>
  <si>
    <t>https://pbs.twimg.com/media/Dy85KapXQAAvgFN.jpg</t>
  </si>
  <si>
    <t>EC shud answer- 1. 22 lakh names wrongly deleted in Telengana- Didn’t EC aplogise? 2. Why were Jwala Gutta n her family names missing at polling centre tho they existed on EC website? (1/2) RT @DaminiNath: After Delhiites started receiving calls claiming to be from Aam Aadmi Party workers telling them that their names have been struck off the electoral rolls, the Chief Electoral Officer warns citizens not to be misled by calls from unknown sources</t>
  </si>
  <si>
    <t>https://twitter.com/DaminiNath/status/1094156103502479360</t>
  </si>
  <si>
    <t>When a state has better connectivity and power, it promotes tourism sector which gives everyone an opportunity to earn. Yesterday I was overwhelmed to see the response of my tweet asking people to share their experiences of Northeast: PM Shri @narendramodi #NorthEastForModi</t>
  </si>
  <si>
    <t>https://pbs.twimg.com/media/Dy9BnlkUUAEI35A.jpg</t>
  </si>
  <si>
    <t>"Today, #Walk_in_Casualty has been started at GTB Hospital under which patients will be treated for immediate treatment, but do not recruit. If this is successful, then we will start it in other government hospitals of Delhi." ArvindKejriwal</t>
  </si>
  <si>
    <t>pic.twitter.com/ihS34cErkJ</t>
  </si>
  <si>
    <t>I would like to congratulate Arunachal Pradesh for achieving 100% household electrification. 12 hydro electric projects of 110MV were inaugurated which will not only help Arunachal but also the other states of Northeast: PM Shri @narendramodi #NorthEastForModi</t>
  </si>
  <si>
    <t>https://pbs.twimg.com/media/Dy9AbHCVsAAzj0-.jpg</t>
  </si>
  <si>
    <t>Defence Minister @nsitharaman must not forget that her responsibility is first &amp; foremost to the people of India, and in that, she has failed miserably.</t>
  </si>
  <si>
    <t>https://www.thehindu.com/news/national/rafale-deal-nirmala-sitharaman-says-manohar-parrikar-had-allayed-fears-on-pmo-role/article26214853.ece?homepage=true</t>
  </si>
  <si>
    <t>One of the prime considerations behind the impetus towards Arunachal Pradesh’s all-round development is to make the state an even bigger hub for tourism. More people from India and across the world should come to Arunachal! Tourism also boosts the local economy.</t>
  </si>
  <si>
    <t>pic.twitter.com/u7oPMmJJAc</t>
  </si>
  <si>
    <t>Delhi CM @ArvindKejriwal, along with Health Minister @SatyendarJain, inaugurated several value added services at GTB Hospital. Value services include: 👉 Pedestrian Corridors 👉 25 bedded walk-in casualty 👉 WHO standard Anti- Rabies Clinic.</t>
  </si>
  <si>
    <t>https://pbs.twimg.com/media/Dy8-ZuhXcAEFY-m.jpg</t>
  </si>
  <si>
    <t>55 years of one party and 55 months of BJP... in all spheres of Arunachal Pradesh’s development, our work has been quicker and all-inclusive. The Congress ignored the youth of the state and their apathy towards the Jawans guarding our nation is anyway well known.</t>
  </si>
  <si>
    <t>pic.twitter.com/lTZys2q6yG</t>
  </si>
  <si>
    <t>Efforts are on, for not one, but two airports in Arunachal Pradesh! Such focus on connectivity and affordable aviation is unheard of in Arunachal Pradesh’s history!</t>
  </si>
  <si>
    <t>pic.twitter.com/DBXfE1On9F</t>
  </si>
  <si>
    <t>Arunachal Pradesh... A land associated with the rising Sun, brightness and a land that is home to courageous and warm-hearted people. Happy to have been in Itanagar. Several projects were initiated that will transform lives of the people of the state.</t>
  </si>
  <si>
    <t>https://pbs.twimg.com/media/Dy88h3DUcAIy2_l.jpg</t>
  </si>
  <si>
    <t>In the heat &amp; light of the defence of the interference by the PMO in the Rafale deal, we must not forget two simple facts. 1) Modi Govt lied to the Supreme Court. 2) PMO diluted the need for a sovereign guarantee to cover a deal with a private entity.</t>
  </si>
  <si>
    <t>https://www.thehindu.com/news/national/centres-note-to-supreme-court-silent-on-pmo-role-in-rafale/article26218395.ece?homepage=true</t>
  </si>
  <si>
    <t>Live: Mr. Amit Shah is addressing the Power Center Conference in Pune. #AmitShahInPune</t>
  </si>
  <si>
    <t>https://www.pscp.tv/w/by6EzTFZTEVKTlh4RG5ORU58MWxQSnFka0RuZ0xHYiYaWxMMAhgwT1uuY9HT7uRwXQMMeLC1EbwnYReHfD7T</t>
  </si>
  <si>
    <t>PM Modi is addressing a public meeting in Amingaon, Assam. #NorthEastForModi</t>
  </si>
  <si>
    <t>https://www.pscp.tv/w/by6BwzFZTEVKTlh4RG5ORU58MUx5eEJ5UVpXT01KTqmXygbGJA6HcXio9eU2KEv4rKJIXPaB4gAtboYd1SLo</t>
  </si>
  <si>
    <t>I bow to Assam’s great culture. Addressing a rally in Amingaon. Watch.</t>
  </si>
  <si>
    <t>https://www.pscp.tv/w/by6BvTMyMjExNTJ8MU9kS3JScFFabFhLWB-0_rNh3T-cYRLU9B0hz480fZEX8cK_KtpmLT-a7I5B</t>
  </si>
  <si>
    <t>This is how Arunachal Pradesh welcomed PM Modi... the love and affection on the faces says it all! #NorthEastForModi</t>
  </si>
  <si>
    <t>https://pbs.twimg.com/media/Dy8vWiOVsAACusl.jpg</t>
  </si>
  <si>
    <t>PM Modi was received with black flags in Guwahati yesterday by protesters over the Citizenship Amendment Bill. Here's a quick look at what's wrong with the CAB. #ModiDestroysNorthEast</t>
  </si>
  <si>
    <t>https://www.hindustantimes.com/india-news/pm-modi-shown-black-flags-in-guwahati-by-citizenship-bill-protesters/story-N00YndMPe5m9ge4okm6UgM.html</t>
  </si>
  <si>
    <t>https://pbs.twimg.com/media/Dy8vmynUcAAHvBt.jpg</t>
  </si>
  <si>
    <t>Our government allocated Rs 44,000 crore fund to Arunachal Pradesh which is double the amount provided by the previous govt. BJP govt dedicated two airports to the state and Teju Airport is now ready to provide regular air connectivity: PM Shri @narendramodi #NorthEastForModi</t>
  </si>
  <si>
    <t>https://pbs.twimg.com/media/Dy8rrMiVAAA1w0l.jpg</t>
  </si>
  <si>
    <t>Previous governments neglected this state for decades despite the availability of natural resources needed for development and its strategic importance. We are here for a change and New India can only be built if Northeast can be developed well : PM Modi #NorthEastForModi</t>
  </si>
  <si>
    <t>pic.twitter.com/OETAfauWrh</t>
  </si>
  <si>
    <t>When we look around, we see a lot of problems, everywhere ― @Minister_Edu @msisodia says it is because 'Schooling failed, it is time for Education!' Watch this 1.5 minute video &amp; share widely.</t>
  </si>
  <si>
    <t>pic.twitter.com/cCkv796NGt</t>
  </si>
  <si>
    <t>⚡While it's humanly impossible to document the endless string of #RafaleLies that the pathological #LiarRahul continues to peddle, we have tried to list some of the most blatant ones. We are sure you would have many more to add to the list.</t>
  </si>
  <si>
    <t>https://twitter.com/i/moments/1094102492760031232</t>
  </si>
  <si>
    <t>We are emphasizing on power generation. Today 12 hydro electric projects of 110 MW were inaugurated which will not only help Arunachal Pradesh but also adjoining states : PM Modi #NorthEastForModi</t>
  </si>
  <si>
    <t>In the last two years, around 1000 villages have been connected through roads. The work of Trans Arunachal highway is also under progress. In an effort to connect all the capitals of North East states, Itanagar has also been connected with the Railways: PM Modi #NorthEastForModi</t>
  </si>
  <si>
    <t>https://pbs.twimg.com/media/Dy8OO7qVsAAWsps.jpg</t>
  </si>
  <si>
    <t>Tezu airport was built over 50 years but no govt envisioned to connect people of this state with other parts of the country. We expanded the airport by spending around Rs 125 crore : PM @narendramodi #NorthEastForModi</t>
  </si>
  <si>
    <t>https://pbs.twimg.com/media/Dy8NUZZV4AAxaFt.jpg</t>
  </si>
  <si>
    <t>Our govt allocated Rs 44,000 crore fund to Arunachal Pradesh which is double the amount provided by the previous govt : PM @narendramodi #NorthEastForModi</t>
  </si>
  <si>
    <t>https://pbs.twimg.com/media/Dy8NL56UcAQdbot.jpg</t>
  </si>
  <si>
    <t>Previous govts neglected this state for decades but we are here to change this. New India can only be built if North East can be developed well : PM @narendramodi in Arunachal Pradesh. #NorthEastForModi</t>
  </si>
  <si>
    <t>Today I got the opportunity to inaugurate or lay foundation of projects worth Rs 4,000 crore. Additional projects worth Rs 13,000 crore is in progress in the state : PM @narendramodi #NorthEastForModi</t>
  </si>
  <si>
    <t>https://pbs.twimg.com/media/Dy8L0BAUcAE8TCv.jpg</t>
  </si>
  <si>
    <t>Arunachal Pradesh is a land of rising sun. It’s a confidence of the country : PM @narendramodi #NorthEastForModi</t>
  </si>
  <si>
    <t>https://pbs.twimg.com/media/Dy8K8fOVYAAIiNU.jpg</t>
  </si>
  <si>
    <t>PM Shri @narendramodi is addressing a public meeting at Itanagar, Arunachal Pradesh. Watch at  #NorthEastForModi</t>
  </si>
  <si>
    <t>https://www.facebook.com/BJP4India/videos/2314862632090974</t>
  </si>
  <si>
    <t>https://pbs.twimg.com/media/Dy8KdoUU8AEr_QU.jpg</t>
  </si>
  <si>
    <t>Boosting the development of Arunachal Pradesh. Watch the programme in Itanagar.</t>
  </si>
  <si>
    <t>https://www.pscp.tv/w/by5bLTMyMjExNTJ8MWdxeHZuWERBQld4Qto12NE4YJHKjlNN-fSbjbQtmuGvMPdULLsb0xTYJdEj</t>
  </si>
  <si>
    <t>PM Modi lays foundation stone and inaugurates development projects at Itanagar, Arunachal Pradesh. Watch at  #NorthEastForModi</t>
  </si>
  <si>
    <t>https://pbs.twimg.com/media/Dy8JTNhUUAEuh_o.jpg</t>
  </si>
  <si>
    <t>This scene has a separate fan base. #LestWeForget</t>
  </si>
  <si>
    <t>https://pbs.twimg.com/media/Dy8JYY-U0AEw2Kp.jpg</t>
  </si>
  <si>
    <t>PM Modi lays foundation stone and inaugurates development projects at Itanagar, Arunachal Pradesh</t>
  </si>
  <si>
    <t>https://www.pscp.tv/w/by5YyTFZTEVKTlh4RG5ORU58MWpNSmdPRVZsRHFKTDSYpu0aJrjg_JLw0cu5wh2ae2wV-AwALuS6KT7A5gTy</t>
  </si>
  <si>
    <t>PM Shri @narendramodi to lay foundation stone and inaugurate development projects at Itanagar, Arunachal Pradesh. Watch at  #NorthEastForModi</t>
  </si>
  <si>
    <t>https://www.youtube.com/watch?v=JNoBALHrCoI</t>
  </si>
  <si>
    <t>https://pbs.twimg.com/media/Dy8HXXdVYAEG72E.jpg</t>
  </si>
  <si>
    <t>The country wants to know ... Rafale's brokerage's money went into his pocket?</t>
  </si>
  <si>
    <t>https://pbs.twimg.com/media/Dy8F5YhXcAAj3RM.jpg</t>
  </si>
  <si>
    <t>We have tried to document most of Rahul Gandhi’s #RafaleLies. But given his superhuman capabilities of lying, we realized it's humanly impossible to document it all. We hence invite you to tweet with #LiarRahul and further this cause of exposing the pathological liar!</t>
  </si>
  <si>
    <t>If #LiarRahul and his partner in crime, The Hindu, really had faith in their 'discovery' they should've ideally wanted to approach Hon’ble SC with these 'discoveries'. But they know they won't stand a chance. Even now, we challenge liar to approach SC with his new 'evidence'.</t>
  </si>
  <si>
    <t>https://pbs.twimg.com/media/Dy8BtMhUcAE1sr2.jpg</t>
  </si>
  <si>
    <t>In addition to pathologically lying, #LiarRahul also insults the Indian Armed Forces. We wanted to demand an apology from the liar, but we are only empathising with him. Honestly, which human being with a working moral compass will ever say something as outrageous as this! 👇</t>
  </si>
  <si>
    <t>pic.twitter.com/yPN7JtGwpX</t>
  </si>
  <si>
    <t>Lie No.10: Yesterday, #LiarRahul found a partner in crime - The Hindu. Using a conveniently cropped photo, they tried to lie again. Fact: We always knew Congressis were photoshoppers. But yesterday they learnt, the hard way, that ‘Satyamev Jayate’ :)</t>
  </si>
  <si>
    <t>https://pbs.twimg.com/media/Dy79wMkU0AAst3n.jpg</t>
  </si>
  <si>
    <t>Lie No.9: #LiarRahul said decision to procure 36 aircraft was made to benefit political “cronies” and has harmed Air Force. Fact: Hon SC held the decision was made in interest of defense preparedness in face of our adversaries’ ramping up their capabilities and IAF is happy.</t>
  </si>
  <si>
    <t>https://pbs.twimg.com/media/Dy79lWOUUAARx-b.jpg</t>
  </si>
  <si>
    <t>Lie No.8: #LiarRahul said UPA negotiated price of Rs. 526/520/540 (one place, one price) crore per aircraft, while NDA settled for Rs.1,600 cr. Analysis: Liar is comparing apples &amp; oranges. Price negotiated by NDA is for a complete operational package; including Rafale aircraft.</t>
  </si>
  <si>
    <t>Lie No.7: #LiarRahul said that the processes and procedures laid down for military acquisitions were flouted by PM Modi’s government. Fact: Hon’ble SC in its judgment held: We are SATISFIED that there is no occasion to really doubt the process.</t>
  </si>
  <si>
    <t>Lie No.6: #LiarRahul quotes multiple numbers at multiple places for supposed price of aircraft in UPA deal • Parliament, he said 520 crore • Karnataka, he said 526 crore • Rajasthan, he said 540 crore • Delhi, he said 700 crore Analysis: He deserves Nobel for lying.</t>
  </si>
  <si>
    <t>pic.twitter.com/RoNpNjP0Db</t>
  </si>
  <si>
    <t>Lie No.5: #LiarRahul lied even to Parliament and said he personally confirmed from French President Mr. Macron that there is no non disclosure clause. Fact: French govt issued statement refuting liar's claim &amp; said agreement prohibits parties from sharing classified information.</t>
  </si>
  <si>
    <t>Lie No.4: #LiarRahul said ex-French President Hollande called PM Modi a thief and that Indian government had asked to include Reliance as offset partner. Fact: Hollande denied all such allegations. The French government issued an official statement.</t>
  </si>
  <si>
    <t>https://in.ambafrance.org/India-15906</t>
  </si>
  <si>
    <t>https://pbs.twimg.com/media/Dy773XTVAAArGAq.jpg</t>
  </si>
  <si>
    <t>On the Rafael issue, senior leader and AAP Rajya Sabha MP @SanjayAzadSln complained against Prime Minister @narendramodi in Delhi's North Avenue station. #AAPAgainstCorruption</t>
  </si>
  <si>
    <t>https://pbs.twimg.com/media/Dy75hr1WkAEiSBi.jpg</t>
  </si>
  <si>
    <t>Lie No.3: #LiarRahul claimed that a senior officer at MoD was ‘punished’ by Modi govt for submitting a dissent note on Rafale deal. Fact: #LiarRahul’s lies were shattered when the officer in question spoke to media and denied any kind of ‘punishment’.</t>
  </si>
  <si>
    <t>https://www.thetruepicture.org/new-congress-lie-rafale-busted-defense-officer-punished-modi-government/</t>
  </si>
  <si>
    <t>Lie No.2: #LiarRahul tried to create false impression that SC has found grave irregularities with the deal. Indulged in third grade level propaganda on a sub judice matter. Fact: The Supreme Court dismissed the petitions filed by Congress proxies and held govt has done no wrong.</t>
  </si>
  <si>
    <t>https://pbs.twimg.com/media/Dy73xNNVAAYC9fF.jpg</t>
  </si>
  <si>
    <t>We have to acknowledge the essential role of young people in nation-building and create meaningful opportunities for them to engage with politics and governance' writes @guptar</t>
  </si>
  <si>
    <t>https://indianexpress.com/article/opinion/columns/youth-representation-in-indian-politics-5575870/</t>
  </si>
  <si>
    <t>Lie No.1: #LiarRahul tried to twist some report in a French media house to say making Reliance an offsets partner was a tradeoff for Dassault to get the deal with India. Fact: Both Supreme Court &amp; Dassault CEO said Indian govt had nothing to do with choosing of offsets partners.</t>
  </si>
  <si>
    <t>https://pbs.twimg.com/media/Dy73dYQUcAAbPag.jpg</t>
  </si>
  <si>
    <t>Good Morning, folks. While you are starting a new day of honesty and hard work, #LiarRahulGandhi is preparing to peddle more lies It's difficult to track all his lies, but we've tried to track major lies peddled by him on #Rafale. A heads up before his today's quota!</t>
  </si>
  <si>
    <t>Those who gave their rights to the farmers, the expectation is from them! Do the work that is expected, from the same. Tell BJP Sankalp Letter ➞ Dial on your mind ➞ Dial 6357171717 ➞ Send your suggestions online online #BharatKeMannKiBaat</t>
  </si>
  <si>
    <t>http://bjp.org/bkmkb2019</t>
  </si>
  <si>
    <t>https://pbs.twimg.com/media/Dy5YBFtVAAAbhko.jpg</t>
  </si>
  <si>
    <t>A watchman made thief, macho noise ...</t>
  </si>
  <si>
    <t>https://pbs.twimg.com/media/Dy7tF_CXgAEH18u.jpg</t>
  </si>
  <si>
    <t>Such a mingle! No baba na ...</t>
  </si>
  <si>
    <t>https://pbs.twimg.com/media/Dy5TS6IU0AAVQnF.jpg</t>
  </si>
  <si>
    <t>Raj Kumar Jaichandra Singh was the 7th Chief Minister of NorthEastern Indian state of Manipur. He was a close aide of the former Indian Prime Minister Rajiv Gandhi and first Union Minister from Manipur.</t>
  </si>
  <si>
    <t>https://pbs.twimg.com/media/Dy4gpgnVsAIlsnV.jpg</t>
  </si>
  <si>
    <t>Yesterday, had requested you all to share pictures of your visits to the Northeast on Instagram using #MagnificentNortheast. I shared some of the pictures in a Story on my page. Do have a look!</t>
  </si>
  <si>
    <t>https://www.instagram.com/narendramodi/?hl=en</t>
  </si>
  <si>
    <t>Looking forward being among the sisters and brothers of Arunachal Pradesh, Assam and Tripura today.</t>
  </si>
  <si>
    <t>http://nm-4.com/a0f8</t>
  </si>
  <si>
    <t>Freedom ahead of fear. #Azadi</t>
  </si>
  <si>
    <t>pic.twitter.com/WGHw3Q7Ndo</t>
  </si>
  <si>
    <t>Congress free India is not my slogan, I am fulfilling Mahatma Gandhi's wish: PM Modi</t>
  </si>
  <si>
    <t>pic.twitter.com/gMWRnEtJ0T</t>
  </si>
  <si>
    <t>PM Shri @narendramodi explains the scenario on job creation in India with facts and figures, and how the current debate around it stems from a flawed methodology perpetuated for decades. His government has changed the paradigm of employability. Must watch.</t>
  </si>
  <si>
    <t>pic.twitter.com/Xh91Fcv38x</t>
  </si>
  <si>
    <t>While @RahulGandhi will stay up all night wondering what new lies to peddle tomorrow morning, we leave you with this goal for 2019. Have a happy friday night, people! :)</t>
  </si>
  <si>
    <t>pic.twitter.com/WOXOJ1QPYO</t>
  </si>
  <si>
    <t>BJP National President Shri Amit Shah will address the Power Center Conference in Pune and Atal Booth Workers Conference in Goa. See Live on</t>
  </si>
  <si>
    <t>https://pbs.twimg.com/media/Dy5azH0VsAE-tbd.jpg</t>
  </si>
  <si>
    <t>Schedule of PM Shri @narendramodi's public meetings tomorrow. 👉 Itanagar, Arunachal Pradesh at 10 AM. 👉 Amingaon, Assam at 12:30 PM. 👉 Agartala, Tripura at 3:30 PM. Watch at  and . Dial 9345014501 to listen live.</t>
  </si>
  <si>
    <t>https://pbs.twimg.com/media/Dy5ZgF8V4AMUh6Y.jpg</t>
  </si>
  <si>
    <t>PM Modi was greeted with anger and resentment with black flags in Guwahati earlier today by protesters opposed to the Citizen Amendment Bill. Will the voice of the people be heard? #DaroMat</t>
  </si>
  <si>
    <t>https://pbs.twimg.com/media/Dy5ZX5XWoAAz9JS.jpg</t>
  </si>
  <si>
    <t>Intruders are welcomed in West Bengal. But the leaders of the BJP, the biggest political parties in the world, are stopped: PM Modi # Modi4SonarBangla</t>
  </si>
  <si>
    <t>pic.twitter.com/pZfWMPyNjq</t>
  </si>
  <si>
    <t>Pictures from the rally in Jalpaiguri. @BJP4Bengal</t>
  </si>
  <si>
    <t>https://pbs.twimg.com/media/Dy5Mlz3UwAAZDVL.jpg</t>
  </si>
  <si>
    <t>In TMC rule the following are welcome: Illegal infiltrators. Chit fund looters. Leaders who face corruption charges. But, those believing in democracy are not welcome. What TMC is doing is not the culture of West Bengal. They are trying to destroy the state’s culture.</t>
  </si>
  <si>
    <t>pic.twitter.com/RQiGMHKfUD</t>
  </si>
  <si>
    <t>Have you ever seen a sitting CM doing Dharnas to defend those who looted the people in Chit Funds? Well, it happened in West Bengal. It is deeply unfortunate.</t>
  </si>
  <si>
    <t>pic.twitter.com/KBiHs3f14R</t>
  </si>
  <si>
    <t>If we thought the Communists were bad, meet Communism Part 2- the TMC! Didi is CM but someone else’s Dadagiri goes on in West Bengal. Didi is in such a hurry to go to Delhi that she has left the state in the hands of middlemen and a syndicate.</t>
  </si>
  <si>
    <t>pic.twitter.com/DzOU78A6JF</t>
  </si>
  <si>
    <t>North Bengal and I, both have a deep association with tea. But, Didi dislikes both the tea sector and the tea-seller. No wonder she is not working for the development of North Bengal!</t>
  </si>
  <si>
    <t>pic.twitter.com/DuCqmTgzOI</t>
  </si>
  <si>
    <t>One of the things Congress has done as a government in Chhattisgarh, is to separate the state from the Ayushman Bharat Scheme. Politics for them is above the health of the people of the state.</t>
  </si>
  <si>
    <t>pic.twitter.com/Iw0EJMrDAV</t>
  </si>
  <si>
    <t>Congress style of politics- every ten years promise a waiver that is poorly conceived and benefits only a handful of farmers. In Chhattisgarh Congress came to power promising waivers too but it’s been two months and the benefits have not reached the farmers. Shame.</t>
  </si>
  <si>
    <t>pic.twitter.com/jMagrpjSVV</t>
  </si>
  <si>
    <t>Pictures from the public meeting in Raigarh. People of Chhattisgarh are already disappointed with the Congress government in the state. I talked about the steps taken by the Centre for the welfare of the farmers, middle class and unorganised sector. @BJP4CGState</t>
  </si>
  <si>
    <t>https://pbs.twimg.com/media/Dy5JzNBUYAIQi4t.jpg</t>
  </si>
  <si>
    <t>They hypocrisy of the Congress on women’s right has been exposed by their stand on #TripleTalaq. In yet another example of appeasement politics of congress, they have openly announced to scrap Triple Talaq, should they come to power : PM Modi #Modi4SonarBangla</t>
  </si>
  <si>
    <t>pic.twitter.com/gJuk2vhAps</t>
  </si>
  <si>
    <t>The party, people of West Bengal entrusted with for the welfare of the state, is following in the footsteps of the Communists’ political culture. Didi wants to become the PM, leaving the middle class and the poor at the mercy of Syndicate : PM Modi #Modi4SonarBangla</t>
  </si>
  <si>
    <t>pic.twitter.com/BXBrjEHetg</t>
  </si>
  <si>
    <t>Tea, timber and tourism, the three Ts, have been neglected by the Communist party and TMC ruled govts. Since the BJP-ruled NDA govt believes in Sabka Saath, Sabka Vikas, we ensured reopening of tea plantation fields : PM Modi #Modi4SonarBangla</t>
  </si>
  <si>
    <t>pic.twitter.com/VMI8H2UZtS</t>
  </si>
  <si>
    <t>Today, your one more decade old demand has been fulfilled. Recently, the Circuit Bench of the Calcutta High Court at Jalpaiguri was inaugurated. Now you won’t have to travel to Kolkata for matters related to the HC: PM Modi in Jalpaiguri #Modi4SonarBangla</t>
  </si>
  <si>
    <t>pic.twitter.com/80iuCMmJ3z</t>
  </si>
  <si>
    <t>In Tripura, the Communists used to rule. However, the dedicated BJP karyakartas uprooted them and now peace and harmony prevail in the state. What transpired in Tripura will be witnessed in Bengal with the TMC : PM Modi #Modi4SonarBangla</t>
  </si>
  <si>
    <t>pic.twitter.com/UgGEg6Qd73</t>
  </si>
  <si>
    <t>It’s the first time in the history of this country that a CM sat on dharna to shield the corrupt who looted the poor of their hard-earned money. Why Mamata Didi is afraid of the investigation against the chit fund scam? : PM Modi #Modi4SonarBangla</t>
  </si>
  <si>
    <t>pic.twitter.com/aaZalk9ac8</t>
  </si>
  <si>
    <t>The farmer told us that Anil gave 30 thousand crores to Ambani, gave Rs 35 thousand crores to Neerav Modi, Mehul Choksi, 10 thousand crores to Vijay Mallya, why our debt is not forgiven: Congress President @RahulGandhi #VachanKiPakkiCongress</t>
  </si>
  <si>
    <t>pic.twitter.com/7xjoZ9A0O1</t>
  </si>
  <si>
    <t>Inverted thief dared the janitor ...</t>
  </si>
  <si>
    <t>pic.twitter.com/Cer9SfD1u0</t>
  </si>
  <si>
    <t>The watchman has hidden evidence from the Supreme Court in the Rafael case. The country has seen the raw plot of his scandal. He can not escape the public's court. #PakdaGayaModi</t>
  </si>
  <si>
    <t>https://pbs.twimg.com/media/Dy4nNgwXQAArfIT.jpg</t>
  </si>
  <si>
    <t>नरेन्द्र मोदी जी ने हिंदुस्तान के किसान को दिन के 17 रुपये दिये और लोकसभा में बीजेपी के लोग धड़ाधड़ ताली बजाते रहे : कांग्रेस अध्यक्ष @RahulGandhi #VachanKiPakkiCongress</t>
  </si>
  <si>
    <t>pic.twitter.com/EsmIUZSIH9</t>
  </si>
  <si>
    <t>#CropLikeTheHindu and #LieLikeRahul</t>
  </si>
  <si>
    <t>https://pbs.twimg.com/media/Dy4jjY0UcAUwsC0.jpg</t>
  </si>
  <si>
    <t>When you have to copy BJP even while making memes, despite having a walking-talking meme as your Party President, then it speaks volumes :) RT @INCIndia: Chor at 7 Racecourse today. #PakdagayaModi</t>
  </si>
  <si>
    <t>https://twitter.com/INCIndia/status/1093842007363973120</t>
  </si>
  <si>
    <t>https://pbs.twimg.com/media/Dy4bHRvVYAA1JVj.jpg</t>
  </si>
  <si>
    <t>On PM Modi's clarion call, Jalpaiguri resonated with the chants of Vande Mataram. #Modi4SonarBangla</t>
  </si>
  <si>
    <t>pic.twitter.com/Kascg2CMrI</t>
  </si>
  <si>
    <t>जब उत्तर प्रदेश में सपा-बसपा की सरकार थी, तो यहां निजाम राज चलता था। इन्होंने उत्तर प्रदेश में आतंकवाद का कॉरिडोर बनाया था। भाजपा ने इन निजामों को उखाड़ने का काम किया है : श्री अमित शाह #BoothShaktiBJP</t>
  </si>
  <si>
    <t>https://pbs.twimg.com/media/Dy4cRZIUcAA3vw_.jpg</t>
  </si>
  <si>
    <t>This is a proof that Delhi CM @ArvindKejriwal was attacked by the goons of @BJP4India Can @DelhiPolice please tell us when these goons will be arrested?</t>
  </si>
  <si>
    <t>pic.twitter.com/QqSoVRva1n</t>
  </si>
  <si>
    <t>Chor at 7 Racecourse today. #PakdagayaModi</t>
  </si>
  <si>
    <t>हम मुस्लिम महिलाओं को उनका अधिकार देने के लिए ट्रिपल तलाक पर कानून लाए। लेकिन कांग्रेस माइनॉरिटी की अध्यक्ष ने कहा है कि हम आएंगे तो ट्रिपल तलाक को फिर से ले आएंगे। अब कांग्रेस सपने देखते रहे। न इनको वापस आना है और न ट्रिपल तलाक वापस आएगा : श्री अमित शाह #BoothShaktiBJP</t>
  </si>
  <si>
    <t>pic.twitter.com/DsHYGyoffV</t>
  </si>
  <si>
    <t>श्रीराम जन्मभूमि न्यास ने मोदी जी को 42 एकड़ जमीन वापस दिलाने का आवेदन किया था। मोदी जी ने बिना देर किए भूमि वापस दिलाने का फैसला लिया। भाजपा उसी स्थान पर श्रीराम मंदिर बनाने के लिए कटिबद्ध है। बुआ, भतीजा और राहुल गांधी राम मंदिर पर अपना का स्टैंड क्लियर करें : श्री अमित शाह</t>
  </si>
  <si>
    <t>pic.twitter.com/PesCxizuQm</t>
  </si>
  <si>
    <t>मोदी सरकार एनआरसी लेकर आई है। जिससे असम में 40 लाख घुसपैठियों को चिंहित करके बाहर निकालने की शुरूआत हुई है। 2019 में फिर से मोदी सरकार आयी तो कश्मीर के कन्याकुमारी, असम से गुजरात और उत्तर प्रदेश से उत्तराखंड तक एक-एक घुसपैठिए को निकाला जाएगा : श्री अमित शाह #BoothShaktiBJP</t>
  </si>
  <si>
    <t>pic.twitter.com/ODzMSbfubS</t>
  </si>
  <si>
    <t>वो लाठी-डंडे से डराएंगे, हम विकास पर अड़े रहेंगे... दिल्ली के नरेला क्षेत्र में 25 कच्ची कॉलोनियों में विकास कार्यों का शुभारंभ करने पहुंचे CM @ArvindKejriwal #JantaKaCMatWork</t>
  </si>
  <si>
    <t>https://pbs.twimg.com/media/Dy4VJdaWoAAniDa.jpg</t>
  </si>
  <si>
    <t>.@ArvindKejriwal सरकार के विकास का जवाब, लाठी डंडे से दे रही है @BJP4India। यह अत्यंत कायराना और निंदनीय हरकत है, @DelhiPolice अखंड जनादेश से चुने हुए मुख्यमंत्री को सुरक्षा देने में नाकाम है ! RT @indiatvnews: #NewsAlert | Delhi Chief Minister Arvind Kejriwal's convoy attacked by mob armed with sticks, nobody hurt</t>
  </si>
  <si>
    <t>https://twitter.com/indiatvnews/status/1093829930633158656</t>
  </si>
  <si>
    <t>If @DelhiPolice cannot protect a chief minister then how will they protect the common man? Does this happen in any Indian state where CM is attacked repeatedly and the Police fails to act??? RT @ashu3page: Delhi CM's car attacked in Narela area when Kejriwal had gone to inaugurate development works in unauthorised colonies of Narela. AAP alleges attack by BJP workers.</t>
  </si>
  <si>
    <t>https://twitter.com/ashu3page/status/1093828364295696385</t>
  </si>
  <si>
    <t>LIVE: Congress President @RahulGandhi addresses Aabhar Sammelan in Bhopal, Madhya Pradesh. #VachanKiPakkiCongress</t>
  </si>
  <si>
    <t>https://www.pscp.tv/w/by1WDzFYSmpra1lZYU5Yakx8MU1ueG5OWkJiZUx4TwKiy4p4siE1bvEgzL6StBHVmUtL7D8gxVgWVloTfdJW</t>
  </si>
  <si>
    <t>मैं जब कहता था कि 70 से ज्यादा सीटें आएंगी, तो मेरा मजाक उड़ाते थे, यूपी की जनता ने 73 सीटें दीं। मैंने जब कहा कि 300 से ज्यादा सीटें आएंगी तो मेरा मखौल उड़ता था लेकिन वह भी सच हुआ। अब मैं फिर कह रहा हूं कि 2019 में भाजपा की 74 सीटें आएंगी यूपी में: श्री अमित शाह #BoothShaktiBJP</t>
  </si>
  <si>
    <t>https://pbs.twimg.com/media/Dy4H9_JU8AASC3A.jpg</t>
  </si>
  <si>
    <t>PM Modi addresses Public Meeting at Mainaguri, West Bengal. #Modi4SonarBangla</t>
  </si>
  <si>
    <t>https://www.pscp.tv/w/by1R8TFZTEVKTlh4RG5ORU58MWxEeExNWFdPd2JLbXC49vkyGezTlq5EzOzCTi_9qY49iEu8tRxkMcnwvJZT</t>
  </si>
  <si>
    <t>Come to Jalpaiguri and see the support for BJP! Speaking at a huge rally.</t>
  </si>
  <si>
    <t>https://www.pscp.tv/w/by1QxjMyMjExNTJ8MURYeHlhWWtuUkV4TQgioWklH9muit-bChDHKMUI-JyuCldQjy1_9JgOW0MN</t>
  </si>
  <si>
    <t>दो-दो पीढ़ी तक एक दूसरे का मुंह न देखने वाले आज एक दूसरे को हाथी और साइकिल भेंट कर रहें है : श्री अमित शाह #BoothShaktiBJP</t>
  </si>
  <si>
    <t>https://pbs.twimg.com/media/Dy4FcfdVYAEbUWi.jpg</t>
  </si>
  <si>
    <t>Congress President @RahulGandhi arrives in Bhopal with Madhya Pradesh CM Shri @OfficeOfKNath &amp; AICC General Secretary Incharge UP West @JM_Scindia for the Aabhar Sammelan at Jamburi Maidan. #VachanKiPakkiCongress</t>
  </si>
  <si>
    <t>https://pbs.twimg.com/media/Dy4E3JkVYAAhNno.jpg</t>
  </si>
  <si>
    <t>मोदी सरकार ने विभिन्न योजनाओं के माध्यम से समाज के हर तबके को लाभ पहुंचाने का काम किया है : श्री अमित शाह #BoothShaktiBJP</t>
  </si>
  <si>
    <t>https://pbs.twimg.com/media/Dy4DnZhU8AAYBY3.jpg</t>
  </si>
  <si>
    <t>काशी क्षेत्र अपने आप में महत्वपूर्ण स्थान रखता है। जिस क्षेत्र में काशी और प्रयागराज दोनों हो, उसे पूरी दुनिया वंदन करती है : श्री अमित शाह #BoothShaktiBJP</t>
  </si>
  <si>
    <t>https://pbs.twimg.com/media/Dy4CohDU8AABMX8.jpg</t>
  </si>
  <si>
    <t>श्री अमित शाह जौनपुर, उत्तर प्रदेश में बूथ अध्यक्ष सम्मेलन को संबोधित कर रहें है। #BoothShaktiBJP</t>
  </si>
  <si>
    <t>https://www.pscp.tv/w/by1M8zFZTEVKTlh4RG5ORU58MWxER0xNWFpuWG1KbS01uuHOhnkrd3hG5_7J4jcl3dLsEiTnScfnLW814Jkk</t>
  </si>
  <si>
    <t>⚡ “Check out the many 'firsts' India has witnessed in the last 4.5 years. #ForTheFirstTime</t>
  </si>
  <si>
    <t>https://twitter.com/i/moments/1093775470305234944</t>
  </si>
  <si>
    <t>घपलों- घोटालों की नीति के कारण ही कांग्रेस ने छत्तीसगढ़ में सीबीआई जांच में अड़ंगा लगाने का फैसला किया है। अगले चुनाव के लिए इन्हें छत्तीसगढ़ को कांग्रेस का एटीएम बनाना है। बक्से भर-भर के पैसे दिल्ली भेजने है। इसलिए ये सीबीआई को यहां आने से रोक रहे हैं : पीएम मोदी #CGWithNaMo</t>
  </si>
  <si>
    <t>pic.twitter.com/QyCZAhBQhq</t>
  </si>
  <si>
    <t>भाजपा सरकार इस बजट में पीएम किसान सम्मान निधि योजना आई है। कांग्रेस की कर्जमाफी योजना से 10 साल में एक बार 50 हजार करोड़ रुपये कुछ ही किसानों के मिलते थे। हमारी इस योजना से अगले 10 साल में करीब 7.5 लाख करोड़ रुपये किसानों के खाते में जमा होने वाले हैं : पीएम मोदी #CGWithNaMo</t>
  </si>
  <si>
    <t>pic.twitter.com/ZTkOYylE0p</t>
  </si>
  <si>
    <t>मजबूत बने खेती और किसान। यही होगी अब मध्य प्रदेश की पहचान। #VachanKiPakkiCongress</t>
  </si>
  <si>
    <t>https://pbs.twimg.com/media/Dy32yUhU0AAlkSX.jpg</t>
  </si>
  <si>
    <t>"नोटबंदी आज़ाद भारत के इतिहास का अब तक का सबसे बड़ा घोटाला है, इससे सबसे बड़ा नुक़सान आम आदमी को ही हुआ है" - @ArvindKejriwal #KejriwalToldYouSo</t>
  </si>
  <si>
    <t>pic.twitter.com/cMRgQSEDNR</t>
  </si>
  <si>
    <t>In the light of today’s expose on Rafale, “independent” CBI shud raid PMO, seize all the files related to Rafale and make arrests just like they raided my office and residence and Kolkatta police commissioner.</t>
  </si>
  <si>
    <t>मध्य प्रदेश में कांग्रेस सरकार ने आते ही किसानों की कर्ज माफ़ी से काम शुरू किया और प्रदेश के लोगों से किया हर वादा एक के बाद एक पूरा हो रहा है #VachanKiPakkiCongress</t>
  </si>
  <si>
    <t>https://pbs.twimg.com/media/Dy32qslVYAAbvCu.jpg</t>
  </si>
  <si>
    <t>"हमने CVC, CBI, CAG तीनों संस्थाओं को राफेल रक्षा सौदा घोटाले एवं भ्रष्टाचार के मामले में जानकारी दी थी और इसके बाद हमने सीबीआई और सीएजी को रिमाइंडर भी भेजा था" : @SanjayAzadSln RT @AamAadmiParty: हम राफेल रक्षा सौदे पर पहले दिन से ही कहते आ रहे हैं कि घोटाला हुआ है और दो बातों का जवाब मांग रहे हैं। पहला, ₹526 करोड़ का जहाज ₹1670 करोड़ में क्यों खरीदा? दूसरा, 78साल पुरानी अनुभवशील कंपनी को दरकिनार करके 12दिन पुरानी अनिल अंबानी की कंपनी को ठेका क्यों दिया? @SanjayAzadSln</t>
  </si>
  <si>
    <t>https://twitter.com/AamAadmiParty/status/1093796962766340096</t>
  </si>
  <si>
    <t>https://pbs.twimg.com/media/Dy3yh6CWsAUf7bv.jpg</t>
  </si>
  <si>
    <t>हमारे इन्हीं 2 सवालों के जवाब सरकार व रक्षा मंत्री द्वारा अलग-अलग दिए गए। पहले कहा कि जहाज की कीमत नही बता सकते क्योंकि यह गोपनीय समझौता है,फिर सदन मे बताया कि बिना उपकरणों के जहाज की कीमत ₹670 करोड़ है उसके बाद बताया कि उपकरणों के साथ जहाज की कीमत ₹670 करोड़ है: @SanjayAzadSln</t>
  </si>
  <si>
    <t>https://pbs.twimg.com/media/Dy31sjlX0AAUOTl.jpg</t>
  </si>
  <si>
    <t>हम राफेल रक्षा सौदे पर पहले दिन से ही कहते आ रहे हैं कि घोटाला हुआ है और दो बातों का जवाब मांग रहे हैं। पहला, ₹526 करोड़ का जहाज ₹1670 करोड़ में क्यों खरीदा? दूसरा, 78साल पुरानी अनुभवशील कंपनी को दरकिनार करके 12दिन पुरानी अनिल अंबानी की कंपनी को ठेका क्यों दिया? @SanjayAzadSln</t>
  </si>
  <si>
    <t>पिछले दिनों देश के किसानों के लिए कुछ और अहम फैसले हुए हैं। अब छोटे किसानों को 1,60,000 रुपये तक का कर्ज बिना गारंटी के मिल सकेगा। हमारी सरकार के प्रयास से सभी बैंकों ने ये निर्णय लिया है कि किसान क्रेडिट कार्ड के तहत किसी भी तरह का शुल्क अब नहीं लिया जाएगा : पीएम #CGWithNaMo</t>
  </si>
  <si>
    <t>pic.twitter.com/QJEJD1YgVi</t>
  </si>
  <si>
    <t>छत्तीसगढ़ की नई सरकार ने दो बड़े फैसले किए हैं। पहला, आयुष्मान भारत योजना लागू न करने का और दूसरा, सीबीआई को नहीं आने देने का। कांग्रेस की सल्तनत दलालों और बिचौलियों के मजबूत तंत्र से फली-फूली है। इसलिए यहां की सरकार ने आयुष्मान भारत योजना लागू नहीं की है: पीएम #CGWithNaMo</t>
  </si>
  <si>
    <t>pic.twitter.com/62ovm9yHEu</t>
  </si>
  <si>
    <t>जब यहां सपा - बसपा की सरकार थी, तो यहां निजाम चलता था। जिन्होंने मिलकर यहां टेररिज्म का कॉरिडोर बनाया था। लेकिन योगी जी की सरकार आते ही हमने इनके इस कॉरिडोर को उखाड़ फेंकने का काम किया है : श्री अमित शाह #BoothShaktiBJP</t>
  </si>
  <si>
    <t>केंद्र में जब UPA की सरकार थी, तो उत्तर प्रदेश को मात्र 3 लाख 30 हजार करोड़ रुपये दिए जाते थे। लेकिन केंद्र में मोदी सरकार बनने के बाद हमने उत्तर प्रदेश के विकास के लिए 8 लाख 8 हजार रुपये देने का काम किया है : श्री अमित शाह #BoothShaktiBJP</t>
  </si>
  <si>
    <t>Nirmala ji, stop pretending like you don't know that negotiating directly with the French govt is not 'supervision", but interference which violates DAC guidelines as illustrated by the note written by your own ministry. #PakdaGayaModi RT @BJP4India: “It was incumbent on the newspaper, the Hindu to put the reply of then Raksha Mantri Shri Parrikar on record too in its story but they omitted it.” Watch full statement by Raksha Mantri Smt. @nsitharaman in Lok Sabha today on a malicious news report published on the Rafale deal.</t>
  </si>
  <si>
    <t>https://twitter.com/BJP4India/status/1093780089525817344</t>
  </si>
  <si>
    <t>https://pbs.twimg.com/media/Dy3batoUcAEoSiP.jpg</t>
  </si>
  <si>
    <t>कांग्रेस, सपा, बसपा स्पष्ट करें की वे उसी स्थान पर राम मंदिर बनाने के पक्ष में हैं या नहीं। ये लोग हां बोलें या ना, भाजपा वहां पर राम मंदिर बनाकर ही रहेगी : श्री अमित शाह #BoothShaktiBJP</t>
  </si>
  <si>
    <t>कश्मीर से कन्याकुमारी, असम से गुजरात और उत्तर प्रदेश से उत्तराखंड तक एक-एक घुसपैठिए को निकालने का काम भाजपा सरकार करेगी : श्री अमित शाह #BoothShaktiBJP</t>
  </si>
  <si>
    <t>वर्षों से देश के पिछड़ा, अति पिछड़ा और ओबीसी वर्ग लगातार संवैधानिक मान्यता के लिए संघर्ष करते रहे लेकिन दूसरी पार्टियां राजनीति करते रहीं। भाजपा ने इन वर्गों को संवैधानिक मान्यता देना का काम किया है : श्री अमित शाह #BoothShaktiBJP</t>
  </si>
  <si>
    <t>https://pbs.twimg.com/media/Dy3s76WV4AAnxOZ.jpg</t>
  </si>
  <si>
    <t>देश की सुरक्षा को और मजबूत करने के लिए आजादी के बाद का सबसे बड़ा रक्षा बजट देने का काम नरेन्द्र मोदी सरकार ने किया है : श्री अमित शाह #BoothShaktiBJP</t>
  </si>
  <si>
    <t>https://pbs.twimg.com/media/Dy3sg-QUcAUBsqx.jpg</t>
  </si>
  <si>
    <t>उत्तर प्रदेश में योगी आदित्यनाथ जी की सरकार बनने के बाद माफिया यहां से पलायन कर गए हैं : श्री अमित शाह, लाइव देखें https:/ पर। #BoothShaktiBJP</t>
  </si>
  <si>
    <t>https://www.facebook.com/BJP4India/videos/669926753423705</t>
  </si>
  <si>
    <t>https://pbs.twimg.com/media/Dy3reIVUcAATFDe.jpg</t>
  </si>
  <si>
    <t>राष्ट्र-निर्माण में शिक्षकों के योगदान अतुलनीय है ! देखें और शेयर करें @ArvindKejriwal के इस वीडियो को 👇👇</t>
  </si>
  <si>
    <t>pic.twitter.com/rYBhu900Jr</t>
  </si>
  <si>
    <t>श्री अमित शाह महाराजगंज, उत्तर प्रदेश में बूथ अध्यक्ष सम्मेलन को संबोधित कर रहें है। #BoothShaktiBJP</t>
  </si>
  <si>
    <t>https://www.pscp.tv/w/by0zdDFZTEVKTlh4RG5ORU58MWxEeExNWFp5WXlLbfd7sNn8n5tL1WLCBYR0RUWIWfZdtGVhCsbu5z2xeuSh</t>
  </si>
  <si>
    <t>AAP Rajya Sabha MP @SanjayAzadSln addressing Press Conference on Rafale scamWatch Live 👇</t>
  </si>
  <si>
    <t>https://www.pscp.tv/w/by0wqDFBbWp6eG5ha0pRZXd8MWt2SnBFYU5YcFF4RTJDDkf9-WMyTeLUz9whltuwKx1wpw1IJCEXQ87LCXjZ</t>
  </si>
  <si>
    <t>मोदी सरकार ने सुप्रीम कोर्ट से झूठ बोला, पूरे फैसले पर ही सवाल खड़ा हो गया है क्योंकि जिस कैग रिपोर्ट को पेश किया जाना था, वो कभी पेश ही नहीं हुई : कांग्रेस अध्यक्ष @RahulGandhi #PakdagayaModi</t>
  </si>
  <si>
    <t>pic.twitter.com/vWAH5jDWHL</t>
  </si>
  <si>
    <t>“It was incumbent on the newspaper, the Hindu to put the reply of then Raksha Mantri Shri Parrikar on record too in its story but they omitted it.” Watch full statement by Raksha Mantri Smt. @nsitharaman in Lok Sabha today on a malicious news report published on the Rafale deal.</t>
  </si>
  <si>
    <t>Defence Secretary of India says, "It is desirable that such discussions be avoided by the PMO as it undermines our negotiating position seriously." It cannot be written stronger than this: Congress President @RahulGandhi #PakdagayaModi</t>
  </si>
  <si>
    <t>pic.twitter.com/mbFIDKjwdE</t>
  </si>
  <si>
    <t>ये बिल्कुल साबित हो गया है कि चौकीदार चोर है : कांग्रेस अध्यक्ष @RahulGandhi #PakdaGayaModi</t>
  </si>
  <si>
    <t>pic.twitter.com/d29z4XMU59</t>
  </si>
  <si>
    <t>Chowkidar Chor Hai. RT @INCIndia: LIVE: Congress President @RahulGandhi addresses media on Rafale scam. #PakdaGayaModi</t>
  </si>
  <si>
    <t>https://twitter.com/INCIndia/status/1093739482195447809
https://www.pscp.tv/w/by0HYzFYSmpra1lZYU5Yakx8MWxEeExNWFpEemtLbd1vdDuEIgX-YvT4Dy6eZrLF5MRYPasA--crTQuzZ7bm</t>
  </si>
  <si>
    <t>पहली बार हो रहें सपने साकार, अबकी बार फिर मोदी सरकार #ForTheFirstTime</t>
  </si>
  <si>
    <t>pic.twitter.com/1vY18CTToY</t>
  </si>
  <si>
    <t>Watch Congress President @RahulGandhi address a Kisan Rally in Bhopal, Madhya Pradesh, today at 2:30pm. Tune into our social media channels to catch the speech live. Facebook:  YouTube:</t>
  </si>
  <si>
    <t>https://pbs.twimg.com/media/Dy3dDrqUYAARa7v.jpg</t>
  </si>
  <si>
    <t>#ForTheFirstTime ✓ Rs. 1.09 lakh crore savings for the nation due to DBT ✓ Interviews abolished for non-gazetted posts in the central government. ✓ Massive crackdown on more than 3.38 lakh shell companies.</t>
  </si>
  <si>
    <t>https://pbs.twimg.com/media/Dy3cOnSVYAA6gBw.jpg</t>
  </si>
  <si>
    <t>#ForTheFirstTime India has one GB mobile data available at just Rs. 19.</t>
  </si>
  <si>
    <t>https://pbs.twimg.com/media/Dy3blnWVAAAFk-I.jpg</t>
  </si>
  <si>
    <t>#ForTheFirstTime ✓ 111 waterways declared as national waterways from an existing 5. ✓ A container vessel moved on an inland waterway to transport cargo.</t>
  </si>
  <si>
    <t>https://pbs.twimg.com/media/Dy3bjtMUYAEyrTe.jpg</t>
  </si>
  <si>
    <t>#ForTheFirstTime MSMEs can get a loan up to Rs. 1 crore approved in 59 minutes.</t>
  </si>
  <si>
    <t>https://pbs.twimg.com/media/Dy3Xh8-VsAAVaro.jpg</t>
  </si>
  <si>
    <t>Red terror on the backfoot. #ForTheFirstTime</t>
  </si>
  <si>
    <t>https://pbs.twimg.com/media/Dy3Xa_CVAAEr9ga.jpg</t>
  </si>
  <si>
    <t>#ForTheFirstTime ✓ India became one of the top 6 economies of the world. ✓ India beat China in FDI inflows for the first time in 20 years. ✓ India surpassed China to become the fastest growing economy in the world.</t>
  </si>
  <si>
    <t>https://pbs.twimg.com/media/Dy3XTPyU0AAWcVO.jpg</t>
  </si>
  <si>
    <t>#ForTheFirstTime : Massive assault on Terrorism.</t>
  </si>
  <si>
    <t>https://pbs.twimg.com/media/Dy3XOmjU0AEMzj0.jpg</t>
  </si>
  <si>
    <t>An assured income support of Rs. 6,000 per year for farmers. #ForTheFirstTime</t>
  </si>
  <si>
    <t>https://pbs.twimg.com/media/Dy3XFTSVYAIhjoM.jpg</t>
  </si>
  <si>
    <t>PAHAL scheme enters Guinness book of world records. #ForTheFirstTime</t>
  </si>
  <si>
    <t>https://pbs.twimg.com/media/Dy3XCbUVsAApQB_.jpg</t>
  </si>
  <si>
    <t>#ForTheFirstTime India flew 104 satellites into space in one go.</t>
  </si>
  <si>
    <t>https://pbs.twimg.com/media/Dy3W_CPUUAAOwhm.jpg</t>
  </si>
  <si>
    <t>#ForTheFirstTime all unmanned level crossings on board network eliminated.</t>
  </si>
  <si>
    <t>https://pbs.twimg.com/media/Dy3W8mkU0AAaJHG.jpg</t>
  </si>
  <si>
    <t>#ForTheFirstTime ✓ Almost every India household has a bank account. ✓ A vast network of the India post offices turned into payments banks. ✓ One Nation One Market under GST.</t>
  </si>
  <si>
    <t>https://pbs.twimg.com/media/Dy3Wpt4UYAAa0_W.jpg</t>
  </si>
  <si>
    <t>#ForTheFirstTime : World's largest government funded health insurance scheme launched.</t>
  </si>
  <si>
    <t>https://pbs.twimg.com/media/Dy3Wi8vUcAUfWID.jpg</t>
  </si>
  <si>
    <t>हमारी सरकार ने श्रमिक परिवारों के लिए, जो घरों में काम करते हैं, सड़कों या घरों के निर्माण में जुटे हैं, मिट्टी या लेबर का काम करते हैं, रिक्शा चलाते हैं, ऐसे करोड़ों लोगों के लिए देश के इतिहास में पहली बार प्रधानमंत्री श्रम योगी मानधन नाम की एक योजना शुरू की है: पीएम #CGWithNaMo</t>
  </si>
  <si>
    <t>हमारी सरकार गरीबों के लिए है। उनके दर्द को समझने वाली सरकार है। पिछले साढ़े चार साल में गरीबों के कल्याण के लिए हमने कई काम किए हैं। इसी वजह से देश में गरीबी कम हो रही है : पीएम मोदी #CGWithNaMo</t>
  </si>
  <si>
    <t>हमारी सरकार इस बजट में पीएम किसान सम्मान निधि योजना लेकर आई है। इससे किसानों को साल में 6 हजार रुपये सीधे उनके बैंक खाते में ट्रांसफर किए जाएंगे : पीएम मोदी #CGWithNaMo</t>
  </si>
  <si>
    <t>https://pbs.twimg.com/media/Dy3TtwzVYAAJ5j4.jpg</t>
  </si>
  <si>
    <t>देश के अलग अलग हिस्सों से ऐसे लोग महागठबंधन में मिल रहे हैं, जो कभी कांग्रेस को कोस कर उससे अलग हो गए थे। इनमें होड़ लगी है कि कौन मोदी को कितनी गाली दे सकता है। महामिलावट में शामिल होने का यही क्राइटेरिया है : पीएम मोदी #CGWithNaMo</t>
  </si>
  <si>
    <t>ठगी और धोखाधड़ी कांग्रेस की रग-रग में बसी है। छत्तीसगढ़ में इन्होंने किसानों की कर्जमाफी का वादा किया था, अभी तक किसी का ऋण माफ हुआ क्या? : पीएम मोदी #CGWithNaMo</t>
  </si>
  <si>
    <t>कांग्रेस सरकार अभी से अपने भ्रष्टाचार को छुपाने में लगी है। दिल्ली से कांग्रेस को यही संस्कार मिलते हैं। उन्हें अब छत्तीसगढ़ को अपना एटीएम बनाना है। यहां से बक्से भर–भर के पैसे दिल्ली भेजने हैं : पीएम मोदी #CGWithNaMo</t>
  </si>
  <si>
    <t>https://pbs.twimg.com/media/Dy3RGdhVAAEslvr.jpg</t>
  </si>
  <si>
    <t>कांग्रेस ने 55 साल में गरीब को बर्बाद किया, देश को गुमराह किया। हमने गरीबों में नया विश्वास भरा है, नई उम्मीद जगाई है। उसकी उंगली पकड़ के आगे बढ़ने के रास्ते खोजे हैं : पीएम मोदी #CGWithNaMo</t>
  </si>
  <si>
    <t>छत्तीसगढ़ की नई सरकार ने दो नए फैसले लिएः पहलाः आयुष्मान भारत योजना से छत्तीसगढ़ को अलग किया। दूसराः सीबीआई को राज्य में आने पर रोक लगाई। मैं कांग्रेस सरकार से जानना चाहता हूं कि आखिर वे छत्तीसगढ़ के गरीबों को किस बात की सजा दे रहे हैं : पीएम मोदी #CGWithNaMo</t>
  </si>
  <si>
    <t>दो महीने पहले जब छत्तीसगढ़ में नई सरकार बनी तो हमें भी उम्मीद थी कि ये कुछ नए तरीके से काम करेंगे। लेकिन सच्चाई ये है कि जो पहले बेहतर काम किये जा रहें थे, उन्हें भी ठप किया जा रहा है : पीएम मोदी #CGWithNaMo</t>
  </si>
  <si>
    <t>https://pbs.twimg.com/media/Dy3PQW-V4AAd_8x.jpg</t>
  </si>
  <si>
    <t>यहां के विधानसभा चुनाव के बाद हर वर्ग के विकास के लिए हमारा संकल्प और मजबूत हुआ है। मैं विश्वास दिलाता हूं कि छत्तीसगढ़ की सड़कों, रेलवे के काम, उद्योग धंधे लगाने के काम में हम और तेजी लाएंगे : पीएम मोदी #CGWithNaMo</t>
  </si>
  <si>
    <t>https://pbs.twimg.com/media/Dy3PDCeVYAEKYPb.jpg</t>
  </si>
  <si>
    <t>आपके साथ मेरा नाता बहुत पुराना है। जब सत्ता के गलियारों में हम कहीं नहीं थे, तब संगठन के कार्यों के लिए मैं आपके बीच बैठता था। यहां के कार्यकर्ताओं में भाजपा के प्रति जो मैंने भाव देखा है, वो अभूतपूर्व है : पीएम मोदी, लाइव सुनें 9345014501 पर। #CGWithNaMo</t>
  </si>
  <si>
    <t>https://pbs.twimg.com/media/Dy3N8BNUcAE0yA0.jpg</t>
  </si>
  <si>
    <t>PM Modi addresses Public Meeting at Raigarh, Chhattisgarh. #CGWithNaMo</t>
  </si>
  <si>
    <t>https://www.pscp.tv/w/by0WHzFZTEVKTlh4RG5ORU58MVprS3prTlBwTnZHdln7V8V18Z_aAc8A_Qnude5fHDZZ0gd769gnh4fPNbo2</t>
  </si>
  <si>
    <t>Speaking to my sisters and brothers of Chhattisgarh. Watch the rally in Raigarh.</t>
  </si>
  <si>
    <t>https://www.pscp.tv/w/by0WDjMyMjExNTJ8MUJkeFlPb2FYZ01HWNpMQBw0sFaU53z56bFqKfzAEkgneAw99kzmQHRvpAW0</t>
  </si>
  <si>
    <t>उम्मीद करे पुकार पहली बार, अबकी बार फिर मोदी सरकार #ForTheFirstTime</t>
  </si>
  <si>
    <t>pic.twitter.com/kziurMFQVF</t>
  </si>
  <si>
    <t>जब चुने हुए प्रतिनिधियों के केंद्र-बिंदु में आम आदमी और उनकी सुख-सुविधाएं होती है, तो जनता के प्रतिनिधि ऐसे ही जनता का पक्ष रखते हैं... देखें @msisodia के इस वीडियो को 👇👇</t>
  </si>
  <si>
    <t>pic.twitter.com/jsPjkwsq0n</t>
  </si>
  <si>
    <t>वही लोग हैं, वह धरती है, वही आसमान है, वही समंदर है। लेकिन जमीन से आसमान तक अब बदलाव हो रहा है। #ForTheFirstTime</t>
  </si>
  <si>
    <t>https://pbs.twimg.com/media/Dy2-JkzUUAAZ8mU.jpg</t>
  </si>
  <si>
    <t>LIVE: Congress President @RahulGandhi addresses media on Rafale scam. #PakdaGayaModi</t>
  </si>
  <si>
    <t>https://www.pscp.tv/w/by0HYzFYSmpra1lZYU5Yakx8MWxEeExNWFpEemtLbd1vdDuEIgX-YvT4Dy6eZrLF5MRYPasA--crTQuzZ7bm</t>
  </si>
  <si>
    <t>हमारे देश के वीर सैनिक, आप हमारे रक्षक हो| आप देश के लिए अपनी जान तक देने को हमेशा तैयार रहते हो| आप गर्व हो हमारे| आज सुबह 10:45 मेरी LIVE प्रेस वार्ता आप ज़रूर देखें| #PakdaGayaModi</t>
  </si>
  <si>
    <t>#ForTheFirstTime ✓ India joined three weapons export control regimes leveraging its rising status. ✓ Long pending demand of India armed forces for #OROP fulfilled. ✓ 'Lal batti culture disbanded.</t>
  </si>
  <si>
    <t>https://pbs.twimg.com/media/Dy28zEnUwAAHL8j.jpg</t>
  </si>
  <si>
    <t>#ForTheFirstTime ✓ 437 government schemes covered under Direct Benefit Transfer. #ForTheFirstTime ✓ Interviews for non-gazetted posts in the central government abolished. #ForTheFirstTime ✓ Massive crack down on more than 3 lakh shell companies.</t>
  </si>
  <si>
    <t>https://pbs.twimg.com/media/Dy275SeUwAEirPy.jpg</t>
  </si>
  <si>
    <t>#ForTheFirstTime ✓ India launches first ever smart and green highway - Eastern Peripheral Expressway. ✓ India now has a solar powered DEMU train. ✓ More than 50% of total districts in India have been declared open defecation free.</t>
  </si>
  <si>
    <t>https://pbs.twimg.com/media/Dy271JUVYAAwzEJ.jpg</t>
  </si>
  <si>
    <t>#ForTheFirstTime ✓ 6 female cabinet minister &amp; 3 sitting women judges in the Supreme Court, highest ever since independence.. ✓ The Indian all-women crew of INS Tarini circumnavigates the globe.</t>
  </si>
  <si>
    <t>https://pbs.twimg.com/media/Dy27tuBUcAY9iKB.jpg</t>
  </si>
  <si>
    <t>#ForTheFirstTime ✓ Permanent commissioning of women in armed forces. ✓ Paid maternity leave extended to 6 months from the earlier 3 months. ✓ in 5 years, more than 6 crore new LPG connections provided to poor women.</t>
  </si>
  <si>
    <t>https://pbs.twimg.com/media/Dy27n45UcAAz7sE.jpg</t>
  </si>
  <si>
    <t>#ForTheFirstTime ✓ India broke into the top 100 in Ease of Doing Business rankings. ✓ India became a net exporter of electricity in 2016-17. ✓ India crosses the $ 60 billion mark of FDI inflows in FY 2016-17.</t>
  </si>
  <si>
    <t>https://pbs.twimg.com/media/Dy27JHxUcAAhtY_.jpg</t>
  </si>
  <si>
    <t>#ForTheFirstTime ✓ India joined the list of few nations to have an operational nuclear triad, the nuclear strike capability from all three platforms - land, water and sky. ✓ Pakistani terrorists were pursued and killed in Pakistan-occupied territory.</t>
  </si>
  <si>
    <t>https://pbs.twimg.com/media/Dy261r_UwAAuiow.jpg</t>
  </si>
  <si>
    <t>#ForTheFirstTime ✓ An assured income support of Rs. 6,000 per year for farmers. ✓ Historic rise in MSP for farmers. ✓ 100 % neem coated urea, ending queues for fertilisers at godowns.</t>
  </si>
  <si>
    <t>https://pbs.twimg.com/media/Dy26qwZU8AAfEOC.jpg</t>
  </si>
  <si>
    <t>Brothers &amp; sisters in the Armed Forces: You are our defenders. You sacrifice your lives for India. You are our pride. Please watch my LIVE press conference today at 10.30AM. #RafaleScam</t>
  </si>
  <si>
    <t>Congress President @RahulGandhi will be addressing a press conference shortly to expose NoMo's lies. #ChowkidarChorHai #PakdaGayaModi</t>
  </si>
  <si>
    <t>अन्य राज्यों में जनता बीमार सरकार को ढो रही है, जबकि दिल्ली सरकार जनता को बेहतर स्वास्थ्य सुविधाएँ दे रही है ! #JantaKiSarkar</t>
  </si>
  <si>
    <t>https://pbs.twimg.com/media/Dy24gnRWsAAkzyI.jpg</t>
  </si>
  <si>
    <t>#ForTheFirstTime ✓ 10 % reservation for the economically weaker sections (EWS) for the general category. ✓ No tax for individual taxpayers with taxable income up to Rs. 5 Lakh.</t>
  </si>
  <si>
    <t>https://pbs.twimg.com/media/Dy22Yt7U0AIn6E_.jpg</t>
  </si>
  <si>
    <t>#ForTheFirstTime ✓ International Day for Yoga annouced on 21st June, 2014. ✓ Yoga and Kumbh Mela enter the list of the Intangible Cultural Heritages of Humanity.</t>
  </si>
  <si>
    <t>https://pbs.twimg.com/media/Dy22FD8UwAEHPjO.jpg</t>
  </si>
  <si>
    <t>#ForTheFirstTime ✓ India has 1 GB data available @ ₹ 19. ✓ BHIM, a govt backed app for e-payments, registered more than 4 crore downloads. ✓ A unified electronic national agriculture market (e-NAM) to increase farmers' income.</t>
  </si>
  <si>
    <t>https://pbs.twimg.com/media/Dy212llUYAE80O9.jpg</t>
  </si>
  <si>
    <t>#ForTheFirstTime ✓ Every village in India is electrified. ✓ Every government school has a toilet. ✓ Accidental insurance cover made available at just ₹ 1 per month.</t>
  </si>
  <si>
    <t>https://pbs.twimg.com/media/Dy21uldU0AA69m-.jpg</t>
  </si>
  <si>
    <t>राष्ट्र रक्षा समं पुण्यं, राष्ट्र रक्षा समं व्रतम्, राष्ट्र रक्षा समं यज्ञो, दृष्टो नैव च नैव च।। A Terror Free Resurgent India #ForTheFirstTime.</t>
  </si>
  <si>
    <t>pic.twitter.com/Yc4qooD6fh</t>
  </si>
  <si>
    <t>पहली बार आयुष्मान भारत से बीमारी का हुआ मुफ्त उपचार। #ForTheFirstTime</t>
  </si>
  <si>
    <t>https://pbs.twimg.com/media/Dy2x5FRUYAAWqjP.jpg</t>
  </si>
  <si>
    <t>भारत ने पहली बार एक साथ 104 सेटेलाइट अंतरिक्ष में छोड़ कर बनाया रिकार्ड। #ForTheFirstTime</t>
  </si>
  <si>
    <t>https://pbs.twimg.com/media/Dy2xc-QV4AApk7m.jpg</t>
  </si>
  <si>
    <t>उड़ान' से मिली हर परिवार के सपनों को उड़ान। #ForTheFirstTime</t>
  </si>
  <si>
    <t>https://pbs.twimg.com/media/Dy2w7vXUUAAVExM.jpg</t>
  </si>
  <si>
    <t>Ensuring affordable and quality healthcare. #ForTheFirstTime</t>
  </si>
  <si>
    <t>https://pbs.twimg.com/media/Dy2wrjZUYAA_j11.jpg</t>
  </si>
  <si>
    <t>Congress President @RahulGandhi had a simple question for you in Parliament Modiji, you chickened out and didn’t answer, did the defence ministry oppose your Rafale deal? Looks like we have the answer now...  #PakdaGayaModi</t>
  </si>
  <si>
    <t>https://www.thehindu.com/news/national/defence-ministry-protested-against-pmo-undermining-rafale-negotiations/article26207281.ece</t>
  </si>
  <si>
    <t>#ForTheFirstTime, the Prime Minister took time to counsel students, teachers and parents.</t>
  </si>
  <si>
    <t>https://pbs.twimg.com/media/Dy2vUm2V4AEOn0Z.jpg</t>
  </si>
  <si>
    <t>सबका साथ-सबका विकास, पूर्वोत्तर जुड़ा मुख्यधारा से आज। #ForTheFirstTime</t>
  </si>
  <si>
    <t>https://pbs.twimg.com/media/Dy2u5nPVYAAN7aR.jpg</t>
  </si>
  <si>
    <t>Check out many ‘firsts’ women empowerment has registered under Modi government. #ForTheFirstTime</t>
  </si>
  <si>
    <t>https://pbs.twimg.com/media/Dy2uY8xUwAAr5VC.jpg</t>
  </si>
  <si>
    <t>#ForTheFirstTime with active diplomacy of PM Modi, India is emerging as a leader on international platform. In a first, an Indian Prime Minister visited Israel, strengthening ties with an age-old natural ally after 70 years.</t>
  </si>
  <si>
    <t>https://pbs.twimg.com/media/Dy2snAQUcAAWREG.jpg</t>
  </si>
  <si>
    <t>आज देश में अच्छी सेहत अब सिर्फ एक सपना नहीं। 50 करोड़ लोगों को आयुष्मान भारत से स्वास्थ्य बीमा का वरदान मिला है। #ForTheFirstTime</t>
  </si>
  <si>
    <t>https://pbs.twimg.com/media/Dy2sb1AUUAA72B0.jpg</t>
  </si>
  <si>
    <t>देश में पहली बार लोगों को हाथों में झाड़ू उठाने में शर्मिंदगी नहीं गर्व महसूस हुआ। #ForTheFirstTime</t>
  </si>
  <si>
    <t>https://pbs.twimg.com/media/Dy2sO4uUcAA8Yin.jpg</t>
  </si>
  <si>
    <t>Under the leadership of PM Modi, India initiated &amp; is leading an organisation, International Solar Alliance to fight climate change. This is new &amp;amp; confident India! #ForTheFirstTime</t>
  </si>
  <si>
    <t>https://pbs.twimg.com/media/Dy2sGwaUwAA_zWH.jpg</t>
  </si>
  <si>
    <t>#ForTheFirstTime 'Swachh Bharat' became a mass movement and people participates enthusiastically.</t>
  </si>
  <si>
    <t>https://pbs.twimg.com/media/Dy2rmU8VAAMZ7ge.jpg</t>
  </si>
  <si>
    <t>India has witnessed undeniable firsts in the last 4.5 years. Here are the landmark achievements seen for the first time, under Modi government. #ForTheFirstTime</t>
  </si>
  <si>
    <t>https://pbs.twimg.com/media/Dy2owK4VAAAbW9K.jpg</t>
  </si>
  <si>
    <t>India, under the charismatic leadership of PM Modi, has not only broken away from the stagnation of the UPA’s ‘decade of decay’, but has also embarked on a new journey, experiencing many firsts in her history. Find out more on #ForTheFirstTime in Your Voice section in NaMo App.</t>
  </si>
  <si>
    <t>https://pbs.twimg.com/media/Dy2kVCQVYAAIyOZ.jpg</t>
  </si>
  <si>
    <t>The beauty of the Northeast is spectacular. Do you have pictures of your own Northeast visits or glimpses of the spectacular natural beauty of the region? Share them on Instagram using #MagnificentNortheast. I will share some of the posts on my page too!</t>
  </si>
  <si>
    <t>In the afternoon, I will address a public meeting in Mainaguri. During my recent visits to West Bengal, I have been seeing the massive support for BJP. The people of West Bengal realise that only BJP can fulfil their dreams and aspirations. @BJP4Bengal</t>
  </si>
  <si>
    <t>Various development projects will be initiated in Jalpaiguri today. These will greatly benefit the people of West Bengal.</t>
  </si>
  <si>
    <t>http://www.pmindia.gov.in/en/news_updates/pm-to-visit-jalpaiguri-west-bengal-tomorrow/?comment=disable</t>
  </si>
  <si>
    <t>The first programme will be a public meeting in Chhattisgarh’s Raigarh. I would be sharing my thoughts on a wide range of subjects during the programme. You can watch the speech on the NaMo App. @BJP4CGState</t>
  </si>
  <si>
    <t>Today and tomorrow, I will be joining programmes in Chhattisgarh, West Bengal, Assam, Arunachal Pradesh and Tripura. Looking forward to interacting with the people of these states.</t>
  </si>
  <si>
    <t>PM Shri @narendramodi will address a public meeting at 3:30 pm on 8 February 2019 in Maynaguri, West Bengal. Watch LIVE at •  •  •  •</t>
  </si>
  <si>
    <t>http://Facebook.com/BJP4India
http://pscp.tv/bjp4india
http://Bjplive.org
http://Youtube.com/BJP4India</t>
  </si>
  <si>
    <t>https://pbs.twimg.com/media/Dy0cVL9U0AACl_Z.jpg</t>
  </si>
  <si>
    <t>भाजपा राष्ट्रीय अध्यक्ष श्री अमित शाह कल उत्तर प्रदेश में बूथ अध्यक्ष सम्मेलनों को सम्बोधित करेंगे। लाइव देखें  और  पर।</t>
  </si>
  <si>
    <t>https://pbs.twimg.com/media/Dy0bSVcUwAIbVHo.jpg</t>
  </si>
  <si>
    <t>पीएम श्री नरेन्द्र मोदी कल सुबह 11:30 बजे रायगढ़, छत्तीसगढ़ में विशाल जनसभा को सम्बोधित करेंगे। लाइव देखें  और  पर।</t>
  </si>
  <si>
    <t>https://pbs.twimg.com/media/Dy0axzlUUAUl7TH.jpg</t>
  </si>
  <si>
    <t>देश ने एनडीए की मजबूत सरकार देखी और देश ने उनकी मजबूर एवं मिलावटी सरकार देखी। अब ये लोग महामिलावटी सरकार की बात कर रहे हैं। भारत जैसे देश में महामिलावटी सरकार बिल्कुल नहीं चलेगी।</t>
  </si>
  <si>
    <t>pic.twitter.com/7nJNk6XOEz</t>
  </si>
  <si>
    <t>History, Congress style: BC- Before Congress…the era where nothing happened. AD- After dynasty…the era where everything happened and that too thanks to one family. This is reflective of the arrogance that got them from 400 to 44!</t>
  </si>
  <si>
    <t>pic.twitter.com/MApE5IrqtX</t>
  </si>
  <si>
    <t>किसान कल्याण के लिए प्रतिबद्ध एनडीए सरकार...</t>
  </si>
  <si>
    <t>pic.twitter.com/WipKCqTHaH</t>
  </si>
  <si>
    <t>Congress imposed Emergency. Congress insults the Armed Forces. Congress goes on foreign soil and spreads lies about democratic processes. Congress misuses Article 356. Yet, they say Modi destroys institutions. How much do they lie?</t>
  </si>
  <si>
    <t>pic.twitter.com/bz7hVBArzG</t>
  </si>
  <si>
    <t>NDA’s efforts- strengthen national security. UPA’s efforts- weaken national security. On whose bidding are they opposing important defence deals? Why have they always looted the defence sector?</t>
  </si>
  <si>
    <t>pic.twitter.com/07CpOkUvmB</t>
  </si>
  <si>
    <t>More opportunities for education. Better healthcare. Controlling the menace of rising prices. Ours is a Government committed to ensuring a better quality of life for the middle class.</t>
  </si>
  <si>
    <t>pic.twitter.com/9d36t6JZqB</t>
  </si>
  <si>
    <t>Here are some important details about the opportunities being created for India's Yuva Shakti.</t>
  </si>
  <si>
    <t>https://www.youtube.com/watch?v=HD3sxAP8Ueo&amp;feature=youtu.be</t>
  </si>
  <si>
    <t>राहुल गांधी जवाब दें कि कांग्रेस पार्टी किस कंपनी के लिए राफेल का सौदा रद्द करवाने में लगी हुई है? : पीएम मोदी #ModiUnstoppable</t>
  </si>
  <si>
    <t>https://pbs.twimg.com/media/Dy0HISRU8AIksw6.jpg</t>
  </si>
  <si>
    <t>Once again NoMo denies the unemployment crisis, clearly he hasn't read his own govt's report that reveals unemployment rate is at a 45 year high. #DarpokModi</t>
  </si>
  <si>
    <t>pic.twitter.com/xMvrTBYf9s</t>
  </si>
  <si>
    <t>प्रधानमंत्री श्री नरेन्द्र मोदी ने समझाया कि कांग्रेस सरकार में कैसे बैंकों में फोन बैंकिंग चलती थी। #ModiUnstoppable</t>
  </si>
  <si>
    <t>pic.twitter.com/kxEAn1UxJF</t>
  </si>
  <si>
    <t>कांग्रेस ने सेना का अपमान करने का पाप किया है : पीएम मोदी #ModiUnstoppable</t>
  </si>
  <si>
    <t>pic.twitter.com/i7GSbbjznt</t>
  </si>
  <si>
    <t>जब कभी झूठ की बस्ती में सच को तड़पते देखा है, तब मैंने अपने भीतर किसी बच्चे को सिसकते देखा है : पीएम मोदी #ModiUnstoppable</t>
  </si>
  <si>
    <t>pic.twitter.com/EVbWMkGX92</t>
  </si>
  <si>
    <t>कांग्रेस के 55 साल और हमारे 55 महीने : पीएम मोदी #ModiUnstoppable</t>
  </si>
  <si>
    <t>pic.twitter.com/q3ritU99Xk</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</si>
</sst>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h:mm:ss"/>
    <numFmt numFmtId="165" formatCode="M/d/yyyy H:mm:ss"/>
    <numFmt numFmtId="166" formatCode="M/d/yyyy"/>
  </numFmts>
  <fonts count="10">
    <font>
      <sz val="10.0"/>
      <color rgb="FF000000"/>
      <name val="Arial"/>
    </font>
    <font>
      <color rgb="FFFFFFFF"/>
    </font>
    <font>
      <sz val="9.0"/>
      <color rgb="FFFFFFFF"/>
      <name val="Droid Sans"/>
    </font>
    <font>
      <sz val="8.0"/>
      <color rgb="FFFFFFFF"/>
      <name val="Droid Sans"/>
    </font>
    <font/>
    <font>
      <sz val="8.0"/>
      <name val="Droid Sans"/>
    </font>
    <font>
      <u/>
      <sz val="8.0"/>
      <color rgb="FF0000FF"/>
      <name val="Droid Sans"/>
    </font>
    <font>
      <u/>
      <sz val="8.0"/>
      <color rgb="FF0000FF"/>
      <name val="Droid Sans"/>
    </font>
    <font>
      <u/>
      <sz val="8.0"/>
      <color rgb="FF0000FF"/>
      <name val="Droid Sans"/>
    </font>
    <font>
      <u/>
      <sz val="8.0"/>
      <color rgb="FF0000FF"/>
      <name val="Droid Sans"/>
    </font>
  </fonts>
  <fills count="6">
    <fill>
      <patternFill patternType="none"/>
    </fill>
    <fill>
      <patternFill patternType="lightGray"/>
    </fill>
    <fill>
      <patternFill patternType="solid">
        <fgColor rgb="FF1155CC"/>
        <bgColor rgb="FF1155CC"/>
      </patternFill>
    </fill>
    <fill>
      <patternFill patternType="solid">
        <fgColor rgb="FF3C78D8"/>
        <bgColor rgb="FF3C78D8"/>
      </patternFill>
    </fill>
    <fill>
      <patternFill patternType="solid">
        <fgColor rgb="FF4A86E8"/>
        <bgColor rgb="FF4A86E8"/>
      </patternFill>
    </fill>
    <fill>
      <patternFill patternType="solid">
        <fgColor rgb="FF1E824C"/>
        <bgColor rgb="FF1E824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2" fontId="1" numFmtId="0" xfId="0" applyAlignment="1" applyFill="1" applyFont="1">
      <alignment readingOrder="0"/>
    </xf>
    <xf borderId="0" fillId="2" fontId="2" numFmtId="0" xfId="0" applyAlignment="1" applyFont="1">
      <alignment horizontal="center" readingOrder="0" shrinkToFit="0" vertical="center" wrapText="0"/>
    </xf>
    <xf borderId="0" fillId="2" fontId="1" numFmtId="0" xfId="0" applyFont="1"/>
    <xf borderId="0" fillId="3" fontId="3" numFmtId="0" xfId="0" applyAlignment="1" applyFill="1" applyFont="1">
      <alignment horizontal="center" readingOrder="0" shrinkToFit="0" vertical="center" wrapText="0"/>
    </xf>
    <xf borderId="0" fillId="0" fontId="4" numFmtId="164" xfId="0" applyAlignment="1" applyFont="1" applyNumberFormat="1">
      <alignment readingOrder="0"/>
    </xf>
    <xf borderId="1" fillId="4" fontId="3" numFmtId="165" xfId="0" applyAlignment="1" applyBorder="1" applyFill="1" applyFont="1" applyNumberFormat="1">
      <alignment horizontal="center" shrinkToFit="0" vertical="center" wrapText="0"/>
    </xf>
    <xf borderId="1" fillId="4" fontId="3" numFmtId="0" xfId="0" applyAlignment="1" applyBorder="1" applyFont="1">
      <alignment horizontal="center" shrinkToFit="0" vertical="center" wrapText="0"/>
    </xf>
    <xf borderId="0" fillId="0" fontId="4" numFmtId="0" xfId="0" applyAlignment="1" applyFont="1">
      <alignment readingOrder="0"/>
    </xf>
    <xf borderId="1" fillId="5" fontId="3" numFmtId="0" xfId="0" applyAlignment="1" applyBorder="1" applyFill="1" applyFont="1">
      <alignment horizontal="center" readingOrder="0" shrinkToFit="0" vertical="center" wrapText="1"/>
    </xf>
    <xf borderId="1" fillId="4" fontId="3" numFmtId="0" xfId="0" applyAlignment="1" applyBorder="1" applyFont="1">
      <alignment horizontal="center" readingOrder="0" shrinkToFit="0" vertical="center" wrapText="0"/>
    </xf>
    <xf borderId="1" fillId="4" fontId="3" numFmtId="0" xfId="0" applyAlignment="1" applyBorder="1" applyFont="1">
      <alignment horizontal="center" readingOrder="0" shrinkToFit="0" vertical="center" wrapText="1"/>
    </xf>
    <xf borderId="0" fillId="0" fontId="5" numFmtId="166" xfId="0" applyAlignment="1" applyFont="1" applyNumberFormat="1">
      <alignment horizontal="center" readingOrder="0" shrinkToFit="0" vertical="center" wrapText="0"/>
    </xf>
    <xf borderId="0" fillId="0" fontId="6" numFmtId="0" xfId="0" applyAlignment="1" applyFont="1">
      <alignment shrinkToFit="0" vertical="center" wrapText="0"/>
    </xf>
    <xf borderId="0" fillId="0" fontId="5" numFmtId="0" xfId="0" applyAlignment="1" applyFont="1">
      <alignment readingOrder="0" shrinkToFit="0" vertical="center" wrapText="0"/>
    </xf>
    <xf borderId="0" fillId="5" fontId="3" numFmtId="0" xfId="0" applyAlignment="1" applyFont="1">
      <alignment readingOrder="0" shrinkToFit="0" vertical="center" wrapText="1"/>
    </xf>
    <xf borderId="0" fillId="0" fontId="7" numFmtId="0" xfId="0" applyAlignment="1" applyFont="1">
      <alignment horizontal="center" shrinkToFit="0" vertical="center" wrapText="0"/>
    </xf>
    <xf borderId="0" fillId="0" fontId="5" numFmtId="0" xfId="0" applyAlignment="1" applyFont="1">
      <alignment horizontal="left" shrinkToFit="0" vertical="center" wrapText="0"/>
    </xf>
    <xf borderId="0" fillId="0" fontId="8" numFmtId="0" xfId="0" applyAlignment="1" applyFont="1">
      <alignment horizontal="left" readingOrder="0" shrinkToFit="0" vertical="center" wrapText="0"/>
    </xf>
    <xf borderId="0" fillId="0" fontId="5" numFmtId="0" xfId="0" applyAlignment="1" applyFont="1">
      <alignment horizontal="center" readingOrder="0" shrinkToFit="0" vertical="center" wrapText="0"/>
    </xf>
    <xf borderId="0" fillId="0" fontId="9" numFmtId="0" xfId="0" applyAlignment="1" applyFont="1">
      <alignment horizontal="left" shrinkToFit="0" vertical="center" wrapText="0"/>
    </xf>
    <xf borderId="0" fillId="0" fontId="5" numFmtId="0" xfId="0" applyAlignment="1" applyFont="1">
      <alignment horizontal="center" readingOrder="0" shrinkToFit="0" vertical="center" wrapText="0"/>
    </xf>
    <xf borderId="0" fillId="0" fontId="5" numFmtId="0" xfId="0" applyAlignment="1" applyFont="1">
      <alignment horizontal="left" readingOrder="0" shrinkToFit="0" vertical="center" wrapText="0"/>
    </xf>
    <xf borderId="0" fillId="0" fontId="5" numFmtId="0" xfId="0" applyAlignment="1" applyFont="1">
      <alignment horizontal="left" readingOrder="0" shrinkToFit="0" vertical="center" wrapText="1"/>
    </xf>
    <xf borderId="0" fillId="0" fontId="5" numFmtId="0" xfId="0" applyAlignment="1" applyFont="1">
      <alignment readingOrder="0" shrinkToFit="0" vertical="center" wrapText="1"/>
    </xf>
    <xf quotePrefix="1" borderId="0" fillId="0" fontId="5" numFmtId="0" xfId="0" applyAlignment="1" applyFont="1">
      <alignment readingOrder="0" shrinkToFit="0" vertical="center" wrapText="1"/>
    </xf>
    <xf borderId="0" fillId="0" fontId="5" numFmtId="166" xfId="0" applyAlignment="1" applyFont="1" applyNumberFormat="1">
      <alignment horizontal="center" shrinkToFit="0" vertical="center" wrapText="0"/>
    </xf>
    <xf borderId="0" fillId="0" fontId="5" numFmtId="0" xfId="0" applyAlignment="1" applyFont="1">
      <alignment shrinkToFit="0" vertical="center" wrapText="0"/>
    </xf>
    <xf borderId="0" fillId="0" fontId="5" numFmtId="0" xfId="0" applyAlignment="1" applyFont="1">
      <alignment shrinkToFit="0" vertical="center" wrapText="1"/>
    </xf>
    <xf borderId="0" fillId="0" fontId="5" numFmtId="0" xfId="0" applyAlignment="1" applyFont="1">
      <alignment horizontal="center" shrinkToFit="0" vertical="center" wrapText="0"/>
    </xf>
    <xf borderId="0" fillId="0" fontId="5" numFmtId="0" xfId="0" applyAlignment="1" applyFont="1">
      <alignment horizontal="left" shrinkToFit="0" vertical="center" wrapText="1"/>
    </xf>
    <xf borderId="0" fillId="0" fontId="5" numFmtId="165" xfId="0" applyAlignment="1" applyFont="1" applyNumberFormat="1">
      <alignment horizontal="center" shrinkToFit="0" vertical="center"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pic.twitter.com/R0oQifd4Y1" TargetMode="External"/><Relationship Id="rId391" Type="http://schemas.openxmlformats.org/officeDocument/2006/relationships/hyperlink" Target="https://twitter.com/BJP4India/status/1095736475361177602" TargetMode="External"/><Relationship Id="rId390" Type="http://schemas.openxmlformats.org/officeDocument/2006/relationships/hyperlink" Target="http://www.bjp.org" TargetMode="External"/><Relationship Id="rId1" Type="http://schemas.openxmlformats.org/officeDocument/2006/relationships/hyperlink" Target="http://pic.twitter.com/6SoF08nRLS" TargetMode="External"/><Relationship Id="rId2" Type="http://schemas.openxmlformats.org/officeDocument/2006/relationships/hyperlink" Target="http://www.narendramodi.in" TargetMode="External"/><Relationship Id="rId3" Type="http://schemas.openxmlformats.org/officeDocument/2006/relationships/hyperlink" Target="http://pic.twitter.com/jMSfvjccNG" TargetMode="External"/><Relationship Id="rId4" Type="http://schemas.openxmlformats.org/officeDocument/2006/relationships/hyperlink" Target="http://www.narendramodi.in" TargetMode="External"/><Relationship Id="rId9" Type="http://schemas.openxmlformats.org/officeDocument/2006/relationships/hyperlink" Target="http://pic.twitter.com/sGxPvKldlV" TargetMode="External"/><Relationship Id="rId385" Type="http://schemas.openxmlformats.org/officeDocument/2006/relationships/hyperlink" Target="http://pic.twitter.com/9ol2II7AA5" TargetMode="External"/><Relationship Id="rId384" Type="http://schemas.openxmlformats.org/officeDocument/2006/relationships/hyperlink" Target="http://www.bjp.org" TargetMode="External"/><Relationship Id="rId383" Type="http://schemas.openxmlformats.org/officeDocument/2006/relationships/hyperlink" Target="https://pbs.twimg.com/media/DzV-UttUUAApMKX.jpg" TargetMode="External"/><Relationship Id="rId382" Type="http://schemas.openxmlformats.org/officeDocument/2006/relationships/hyperlink" Target="http://www.inc.in/" TargetMode="External"/><Relationship Id="rId5" Type="http://schemas.openxmlformats.org/officeDocument/2006/relationships/hyperlink" Target="http://pic.twitter.com/H4g1hFkf0M" TargetMode="External"/><Relationship Id="rId389" Type="http://schemas.openxmlformats.org/officeDocument/2006/relationships/hyperlink" Target="https://pbs.twimg.com/media/DzV8R2UUcAALTvA.jpg" TargetMode="External"/><Relationship Id="rId6" Type="http://schemas.openxmlformats.org/officeDocument/2006/relationships/hyperlink" Target="http://www.narendramodi.in" TargetMode="External"/><Relationship Id="rId388" Type="http://schemas.openxmlformats.org/officeDocument/2006/relationships/hyperlink" Target="http://www.inc.in/" TargetMode="External"/><Relationship Id="rId7" Type="http://schemas.openxmlformats.org/officeDocument/2006/relationships/hyperlink" Target="http://pic.twitter.com/QGUKBbsZWk" TargetMode="External"/><Relationship Id="rId387" Type="http://schemas.openxmlformats.org/officeDocument/2006/relationships/hyperlink" Target="https://indianexpress.com/article/education/gujarat-varsity-gags-saarc-students-relocates-afghans-over-food-habit-5582925/" TargetMode="External"/><Relationship Id="rId8" Type="http://schemas.openxmlformats.org/officeDocument/2006/relationships/hyperlink" Target="http://www.narendramodi.in" TargetMode="External"/><Relationship Id="rId386" Type="http://schemas.openxmlformats.org/officeDocument/2006/relationships/hyperlink" Target="http://www.aamaadmiparty.org" TargetMode="External"/><Relationship Id="rId381" Type="http://schemas.openxmlformats.org/officeDocument/2006/relationships/hyperlink" Target="https://pbs.twimg.com/media/DzWB-kXUcAE1-5l.jpg" TargetMode="External"/><Relationship Id="rId380" Type="http://schemas.openxmlformats.org/officeDocument/2006/relationships/hyperlink" Target="http://www.inc.in/" TargetMode="External"/><Relationship Id="rId379" Type="http://schemas.openxmlformats.org/officeDocument/2006/relationships/hyperlink" Target="https://www.pscp.tv/w/bzT88DFYSmpra1lZYU5Yakx8MW1yR21ZWWRCQkxHeW_WN2UMUtMPY_qa9LXqt_NDbwVfq3srf-HEe1NRHKFj" TargetMode="External"/><Relationship Id="rId374" Type="http://schemas.openxmlformats.org/officeDocument/2006/relationships/hyperlink" Target="http://www.bjp.org" TargetMode="External"/><Relationship Id="rId373" Type="http://schemas.openxmlformats.org/officeDocument/2006/relationships/hyperlink" Target="http://pic.twitter.com/dwKY1scOlU" TargetMode="External"/><Relationship Id="rId372" Type="http://schemas.openxmlformats.org/officeDocument/2006/relationships/hyperlink" Target="http://www.aamaadmiparty.org" TargetMode="External"/><Relationship Id="rId371" Type="http://schemas.openxmlformats.org/officeDocument/2006/relationships/hyperlink" Target="https://pbs.twimg.com/media/DzWIEfiVAAEZLj3.jpg" TargetMode="External"/><Relationship Id="rId378" Type="http://schemas.openxmlformats.org/officeDocument/2006/relationships/hyperlink" Target="http://www.aamaadmiparty.org" TargetMode="External"/><Relationship Id="rId377" Type="http://schemas.openxmlformats.org/officeDocument/2006/relationships/hyperlink" Target="https://pbs.twimg.com/media/DzWGI4wUcAUsqJQ.jpg" TargetMode="External"/><Relationship Id="rId376" Type="http://schemas.openxmlformats.org/officeDocument/2006/relationships/hyperlink" Target="http://www.bjp.org" TargetMode="External"/><Relationship Id="rId375" Type="http://schemas.openxmlformats.org/officeDocument/2006/relationships/hyperlink" Target="http://pic.twitter.com/FGGMyve3Ym" TargetMode="External"/><Relationship Id="rId396" Type="http://schemas.openxmlformats.org/officeDocument/2006/relationships/hyperlink" Target="https://pbs.twimg.com/media/DzVpFrqWoAAIBvK.jpg" TargetMode="External"/><Relationship Id="rId395" Type="http://schemas.openxmlformats.org/officeDocument/2006/relationships/hyperlink" Target="http://www.bjp.org" TargetMode="External"/><Relationship Id="rId394" Type="http://schemas.openxmlformats.org/officeDocument/2006/relationships/hyperlink" Target="https://pbs.twimg.com/media/DzVgLqvWoAA4sak.jpg" TargetMode="External"/><Relationship Id="rId393" Type="http://schemas.openxmlformats.org/officeDocument/2006/relationships/hyperlink" Target="http://www.inc.in/" TargetMode="External"/><Relationship Id="rId399" Type="http://schemas.openxmlformats.org/officeDocument/2006/relationships/hyperlink" Target="http://www.bjp.org" TargetMode="External"/><Relationship Id="rId398" Type="http://schemas.openxmlformats.org/officeDocument/2006/relationships/hyperlink" Target="https://pbs.twimg.com/media/DzVgLpGXcAExf28.jpg" TargetMode="External"/><Relationship Id="rId397" Type="http://schemas.openxmlformats.org/officeDocument/2006/relationships/hyperlink" Target="http://www.aamaadmiparty.org" TargetMode="External"/><Relationship Id="rId808" Type="http://schemas.openxmlformats.org/officeDocument/2006/relationships/hyperlink" Target="https://indianexpress.com/article/india/two-weeks-before-rafale-announcement-anil-ambani-met-french-defence-officials-5579069/lite/?__twitter_impression=true" TargetMode="External"/><Relationship Id="rId807" Type="http://schemas.openxmlformats.org/officeDocument/2006/relationships/hyperlink" Target="http://www.inc.in/" TargetMode="External"/><Relationship Id="rId806" Type="http://schemas.openxmlformats.org/officeDocument/2006/relationships/hyperlink" Target="http://ajaishukla.blogspot.com/2019/02/rafale-will-fly-but-excuses-wont.html" TargetMode="External"/><Relationship Id="rId805" Type="http://schemas.openxmlformats.org/officeDocument/2006/relationships/hyperlink" Target="http://www.bjp.org" TargetMode="External"/><Relationship Id="rId809" Type="http://schemas.openxmlformats.org/officeDocument/2006/relationships/hyperlink" Target="http://www.inc.in/" TargetMode="External"/><Relationship Id="rId800" Type="http://schemas.openxmlformats.org/officeDocument/2006/relationships/hyperlink" Target="http://www.aamaadmiparty.org" TargetMode="External"/><Relationship Id="rId804" Type="http://schemas.openxmlformats.org/officeDocument/2006/relationships/hyperlink" Target="https://pbs.twimg.com/media/DzLaNpkUYAA4PKf.jpg" TargetMode="External"/><Relationship Id="rId803" Type="http://schemas.openxmlformats.org/officeDocument/2006/relationships/hyperlink" Target="http://facebook.com/BJP4India" TargetMode="External"/><Relationship Id="rId802" Type="http://schemas.openxmlformats.org/officeDocument/2006/relationships/hyperlink" Target="http://www.bjp.org" TargetMode="External"/><Relationship Id="rId801" Type="http://schemas.openxmlformats.org/officeDocument/2006/relationships/hyperlink" Target="https://www.pscp.tv/w/1vOGwZVrRVWKB" TargetMode="External"/><Relationship Id="rId40" Type="http://schemas.openxmlformats.org/officeDocument/2006/relationships/hyperlink" Target="https://pbs.twimg.com/media/DzmVGj3W0AAQs9m.jpg" TargetMode="External"/><Relationship Id="rId1334" Type="http://schemas.openxmlformats.org/officeDocument/2006/relationships/hyperlink" Target="http://pic.twitter.com/HJaKHcBCN4" TargetMode="External"/><Relationship Id="rId1335" Type="http://schemas.openxmlformats.org/officeDocument/2006/relationships/hyperlink" Target="http://www.bjp.org" TargetMode="External"/><Relationship Id="rId42" Type="http://schemas.openxmlformats.org/officeDocument/2006/relationships/hyperlink" Target="https://pbs.twimg.com/media/DzmTjpXWkAA52sV.jpg" TargetMode="External"/><Relationship Id="rId1336" Type="http://schemas.openxmlformats.org/officeDocument/2006/relationships/hyperlink" Target="https://in.ambafrance.org/India-15906" TargetMode="External"/><Relationship Id="rId41" Type="http://schemas.openxmlformats.org/officeDocument/2006/relationships/hyperlink" Target="http://www.aamaadmiparty.org" TargetMode="External"/><Relationship Id="rId1337" Type="http://schemas.openxmlformats.org/officeDocument/2006/relationships/hyperlink" Target="https://pbs.twimg.com/media/Dy773XTVAAArGAq.jpg" TargetMode="External"/><Relationship Id="rId44" Type="http://schemas.openxmlformats.org/officeDocument/2006/relationships/hyperlink" Target="http://pic.twitter.com/4rCZkmpvX5" TargetMode="External"/><Relationship Id="rId1338" Type="http://schemas.openxmlformats.org/officeDocument/2006/relationships/hyperlink" Target="http://www.bjp.org" TargetMode="External"/><Relationship Id="rId43" Type="http://schemas.openxmlformats.org/officeDocument/2006/relationships/hyperlink" Target="http://www.aamaadmiparty.org" TargetMode="External"/><Relationship Id="rId1339" Type="http://schemas.openxmlformats.org/officeDocument/2006/relationships/hyperlink" Target="https://pbs.twimg.com/media/Dy75hr1WkAEiSBi.jpg" TargetMode="External"/><Relationship Id="rId46" Type="http://schemas.openxmlformats.org/officeDocument/2006/relationships/hyperlink" Target="https://pbs.twimg.com/media/DzmOmPsUUAAiD8Q.jpg" TargetMode="External"/><Relationship Id="rId45" Type="http://schemas.openxmlformats.org/officeDocument/2006/relationships/hyperlink" Target="http://www.bjp.org" TargetMode="External"/><Relationship Id="rId745" Type="http://schemas.openxmlformats.org/officeDocument/2006/relationships/hyperlink" Target="http://www.bjp.org" TargetMode="External"/><Relationship Id="rId744" Type="http://schemas.openxmlformats.org/officeDocument/2006/relationships/hyperlink" Target="http://www.bjp.org" TargetMode="External"/><Relationship Id="rId743" Type="http://schemas.openxmlformats.org/officeDocument/2006/relationships/hyperlink" Target="http://www.bjp.org" TargetMode="External"/><Relationship Id="rId742" Type="http://schemas.openxmlformats.org/officeDocument/2006/relationships/hyperlink" Target="https://pbs.twimg.com/media/DzMVvxEVYAAoXXN.jpg" TargetMode="External"/><Relationship Id="rId749" Type="http://schemas.openxmlformats.org/officeDocument/2006/relationships/hyperlink" Target="http://www.bjp.org" TargetMode="External"/><Relationship Id="rId748" Type="http://schemas.openxmlformats.org/officeDocument/2006/relationships/hyperlink" Target="http://fb.com/BJP4India/videos/299173987416075/" TargetMode="External"/><Relationship Id="rId747" Type="http://schemas.openxmlformats.org/officeDocument/2006/relationships/hyperlink" Target="http://www.bjp.org" TargetMode="External"/><Relationship Id="rId746" Type="http://schemas.openxmlformats.org/officeDocument/2006/relationships/hyperlink" Target="https://pbs.twimg.com/media/DzMT54eU8AA9MTJ.jpg" TargetMode="External"/><Relationship Id="rId48" Type="http://schemas.openxmlformats.org/officeDocument/2006/relationships/hyperlink" Target="http://www.bjp.org" TargetMode="External"/><Relationship Id="rId47" Type="http://schemas.openxmlformats.org/officeDocument/2006/relationships/hyperlink" Target="http://www.bjp.org" TargetMode="External"/><Relationship Id="rId49" Type="http://schemas.openxmlformats.org/officeDocument/2006/relationships/hyperlink" Target="https://pbs.twimg.com/media/DzmDZYaU0AAoWQP.png" TargetMode="External"/><Relationship Id="rId741" Type="http://schemas.openxmlformats.org/officeDocument/2006/relationships/hyperlink" Target="http://fb.com/BJP4India/videos/299173987416075/" TargetMode="External"/><Relationship Id="rId1330" Type="http://schemas.openxmlformats.org/officeDocument/2006/relationships/hyperlink" Target="https://pbs.twimg.com/media/Dy78ihSU0AEvfIm.jpg" TargetMode="External"/><Relationship Id="rId740" Type="http://schemas.openxmlformats.org/officeDocument/2006/relationships/hyperlink" Target="http://www.bjp.org" TargetMode="External"/><Relationship Id="rId1331" Type="http://schemas.openxmlformats.org/officeDocument/2006/relationships/hyperlink" Target="http://www.bjp.org" TargetMode="External"/><Relationship Id="rId1332" Type="http://schemas.openxmlformats.org/officeDocument/2006/relationships/hyperlink" Target="http://pic.twitter.com/RoNpNjP0Db" TargetMode="External"/><Relationship Id="rId1333" Type="http://schemas.openxmlformats.org/officeDocument/2006/relationships/hyperlink" Target="http://www.bjp.org" TargetMode="External"/><Relationship Id="rId1323" Type="http://schemas.openxmlformats.org/officeDocument/2006/relationships/hyperlink" Target="http://pic.twitter.com/yPN7JtGwpX" TargetMode="External"/><Relationship Id="rId1324" Type="http://schemas.openxmlformats.org/officeDocument/2006/relationships/hyperlink" Target="http://www.bjp.org" TargetMode="External"/><Relationship Id="rId31" Type="http://schemas.openxmlformats.org/officeDocument/2006/relationships/hyperlink" Target="http://www.bjp.org" TargetMode="External"/><Relationship Id="rId1325" Type="http://schemas.openxmlformats.org/officeDocument/2006/relationships/hyperlink" Target="https://pbs.twimg.com/media/Dy79wMkU0AAst3n.jpg" TargetMode="External"/><Relationship Id="rId30" Type="http://schemas.openxmlformats.org/officeDocument/2006/relationships/hyperlink" Target="https://pbs.twimg.com/media/Dzmasz2UUAAJ5vc.png" TargetMode="External"/><Relationship Id="rId1326" Type="http://schemas.openxmlformats.org/officeDocument/2006/relationships/hyperlink" Target="http://www.bjp.org" TargetMode="External"/><Relationship Id="rId33" Type="http://schemas.openxmlformats.org/officeDocument/2006/relationships/hyperlink" Target="http://www.aamaadmiparty.org" TargetMode="External"/><Relationship Id="rId1327" Type="http://schemas.openxmlformats.org/officeDocument/2006/relationships/hyperlink" Target="https://pbs.twimg.com/media/Dy79lWOUUAARx-b.jpg" TargetMode="External"/><Relationship Id="rId32" Type="http://schemas.openxmlformats.org/officeDocument/2006/relationships/hyperlink" Target="http://pic.twitter.com/0d5UJCNOTb" TargetMode="External"/><Relationship Id="rId1328" Type="http://schemas.openxmlformats.org/officeDocument/2006/relationships/hyperlink" Target="http://www.bjp.org" TargetMode="External"/><Relationship Id="rId35" Type="http://schemas.openxmlformats.org/officeDocument/2006/relationships/hyperlink" Target="http://www.narendramodi.in" TargetMode="External"/><Relationship Id="rId1329" Type="http://schemas.openxmlformats.org/officeDocument/2006/relationships/hyperlink" Target="http://www.bjp.org" TargetMode="External"/><Relationship Id="rId34" Type="http://schemas.openxmlformats.org/officeDocument/2006/relationships/hyperlink" Target="https://www.pscp.tv/w/bzkq_TMyMjExNTJ8MWVhSmJPdmRhTlJ4WGfLj3kDkDiyyNYoBcnYKNVgPaLJBCYpGV_Tz80BErXh" TargetMode="External"/><Relationship Id="rId739" Type="http://schemas.openxmlformats.org/officeDocument/2006/relationships/hyperlink" Target="http://fb.com/BJP4India/videos/299173987416075/" TargetMode="External"/><Relationship Id="rId734" Type="http://schemas.openxmlformats.org/officeDocument/2006/relationships/hyperlink" Target="http://www.bjp.org" TargetMode="External"/><Relationship Id="rId733" Type="http://schemas.openxmlformats.org/officeDocument/2006/relationships/hyperlink" Target="http://www.bjp.org" TargetMode="External"/><Relationship Id="rId732" Type="http://schemas.openxmlformats.org/officeDocument/2006/relationships/hyperlink" Target="https://pbs.twimg.com/media/DzMYrg9UcAArQ2X.jpg" TargetMode="External"/><Relationship Id="rId731" Type="http://schemas.openxmlformats.org/officeDocument/2006/relationships/hyperlink" Target="http://fb.com/BJP4India/videos/299173987416075/" TargetMode="External"/><Relationship Id="rId738" Type="http://schemas.openxmlformats.org/officeDocument/2006/relationships/hyperlink" Target="http://www.bjp.org" TargetMode="External"/><Relationship Id="rId737" Type="http://schemas.openxmlformats.org/officeDocument/2006/relationships/hyperlink" Target="https://pbs.twimg.com/media/DzMWLqsUwAEwRtR.jpg" TargetMode="External"/><Relationship Id="rId736" Type="http://schemas.openxmlformats.org/officeDocument/2006/relationships/hyperlink" Target="http://fb.com/BJP4India/videos/299173987416075/" TargetMode="External"/><Relationship Id="rId735" Type="http://schemas.openxmlformats.org/officeDocument/2006/relationships/hyperlink" Target="http://www.bjp.org" TargetMode="External"/><Relationship Id="rId37" Type="http://schemas.openxmlformats.org/officeDocument/2006/relationships/hyperlink" Target="http://www.aamaadmiparty.org" TargetMode="External"/><Relationship Id="rId36" Type="http://schemas.openxmlformats.org/officeDocument/2006/relationships/hyperlink" Target="http://pic.twitter.com/hSSFQhMAew" TargetMode="External"/><Relationship Id="rId39" Type="http://schemas.openxmlformats.org/officeDocument/2006/relationships/hyperlink" Target="http://www.bjp.org" TargetMode="External"/><Relationship Id="rId38" Type="http://schemas.openxmlformats.org/officeDocument/2006/relationships/hyperlink" Target="https://www.pscp.tv/w/bzknhzFZTEVKTlh4RG5ORU58MWdxeHZuVnZPRUF4Qizsgldh4p62LTwus0Dw8_h29y9gHjFTQWuOGI1mrD-9" TargetMode="External"/><Relationship Id="rId730" Type="http://schemas.openxmlformats.org/officeDocument/2006/relationships/hyperlink" Target="http://www.bjp.org" TargetMode="External"/><Relationship Id="rId1320" Type="http://schemas.openxmlformats.org/officeDocument/2006/relationships/hyperlink" Target="http://www.bjp.org" TargetMode="External"/><Relationship Id="rId1321" Type="http://schemas.openxmlformats.org/officeDocument/2006/relationships/hyperlink" Target="https://pbs.twimg.com/media/Dy8BtMhUcAE1sr2.jpg" TargetMode="External"/><Relationship Id="rId1322" Type="http://schemas.openxmlformats.org/officeDocument/2006/relationships/hyperlink" Target="http://www.bjp.org" TargetMode="External"/><Relationship Id="rId1356" Type="http://schemas.openxmlformats.org/officeDocument/2006/relationships/hyperlink" Target="http://www.bjp.org" TargetMode="External"/><Relationship Id="rId1357" Type="http://schemas.openxmlformats.org/officeDocument/2006/relationships/hyperlink" Target="https://pbs.twimg.com/media/Dy4gpgnVsAIlsnV.jpg" TargetMode="External"/><Relationship Id="rId20" Type="http://schemas.openxmlformats.org/officeDocument/2006/relationships/hyperlink" Target="http://www.aamaadmiparty.org" TargetMode="External"/><Relationship Id="rId1358" Type="http://schemas.openxmlformats.org/officeDocument/2006/relationships/hyperlink" Target="http://www.inc.in/" TargetMode="External"/><Relationship Id="rId1359" Type="http://schemas.openxmlformats.org/officeDocument/2006/relationships/hyperlink" Target="https://www.instagram.com/narendramodi/?hl=en" TargetMode="External"/><Relationship Id="rId22" Type="http://schemas.openxmlformats.org/officeDocument/2006/relationships/hyperlink" Target="http://www.bjp.org" TargetMode="External"/><Relationship Id="rId21" Type="http://schemas.openxmlformats.org/officeDocument/2006/relationships/hyperlink" Target="http://pic.twitter.com/JbML9fqgTH" TargetMode="External"/><Relationship Id="rId24" Type="http://schemas.openxmlformats.org/officeDocument/2006/relationships/hyperlink" Target="http://www.bjp.org" TargetMode="External"/><Relationship Id="rId23" Type="http://schemas.openxmlformats.org/officeDocument/2006/relationships/hyperlink" Target="http://www.bjp.org" TargetMode="External"/><Relationship Id="rId767" Type="http://schemas.openxmlformats.org/officeDocument/2006/relationships/hyperlink" Target="https://pbs.twimg.com/media/DzLkKTmXcAA1iEb.jpg" TargetMode="External"/><Relationship Id="rId766" Type="http://schemas.openxmlformats.org/officeDocument/2006/relationships/hyperlink" Target="https://twitter.com/AamAadmiParty/status/1095188619441119232" TargetMode="External"/><Relationship Id="rId765" Type="http://schemas.openxmlformats.org/officeDocument/2006/relationships/hyperlink" Target="http://www.aamaadmiparty.org" TargetMode="External"/><Relationship Id="rId764" Type="http://schemas.openxmlformats.org/officeDocument/2006/relationships/hyperlink" Target="https://pbs.twimg.com/media/DzL-qsnUYAEJleu.jpg" TargetMode="External"/><Relationship Id="rId769" Type="http://schemas.openxmlformats.org/officeDocument/2006/relationships/hyperlink" Target="https://pbs.twimg.com/media/DzLxCRoV4AEJEEA.jpg" TargetMode="External"/><Relationship Id="rId768" Type="http://schemas.openxmlformats.org/officeDocument/2006/relationships/hyperlink" Target="http://www.aamaadmiparty.org" TargetMode="External"/><Relationship Id="rId26" Type="http://schemas.openxmlformats.org/officeDocument/2006/relationships/hyperlink" Target="https://pbs.twimg.com/media/DzmbmUeVYAAd-Cm.png" TargetMode="External"/><Relationship Id="rId25" Type="http://schemas.openxmlformats.org/officeDocument/2006/relationships/hyperlink" Target="http://www.bjp.org" TargetMode="External"/><Relationship Id="rId28" Type="http://schemas.openxmlformats.org/officeDocument/2006/relationships/hyperlink" Target="https://pbs.twimg.com/media/DzmbRNxUwAECyGx.png" TargetMode="External"/><Relationship Id="rId1350" Type="http://schemas.openxmlformats.org/officeDocument/2006/relationships/hyperlink" Target="http://bjp.org/bkmkb2019" TargetMode="External"/><Relationship Id="rId27" Type="http://schemas.openxmlformats.org/officeDocument/2006/relationships/hyperlink" Target="http://www.bjp.org" TargetMode="External"/><Relationship Id="rId1351" Type="http://schemas.openxmlformats.org/officeDocument/2006/relationships/hyperlink" Target="https://pbs.twimg.com/media/Dy5YBFtVAAAbhko.jpg" TargetMode="External"/><Relationship Id="rId763" Type="http://schemas.openxmlformats.org/officeDocument/2006/relationships/hyperlink" Target="http://www.bjp.org" TargetMode="External"/><Relationship Id="rId1352" Type="http://schemas.openxmlformats.org/officeDocument/2006/relationships/hyperlink" Target="http://www.bjp.org" TargetMode="External"/><Relationship Id="rId29" Type="http://schemas.openxmlformats.org/officeDocument/2006/relationships/hyperlink" Target="http://www.bjp.org" TargetMode="External"/><Relationship Id="rId762" Type="http://schemas.openxmlformats.org/officeDocument/2006/relationships/hyperlink" Target="https://pbs.twimg.com/media/DzL9wHvUUAAZzDj.jpg" TargetMode="External"/><Relationship Id="rId1353" Type="http://schemas.openxmlformats.org/officeDocument/2006/relationships/hyperlink" Target="https://pbs.twimg.com/media/Dy7tF_CXgAEH18u.jpg" TargetMode="External"/><Relationship Id="rId761" Type="http://schemas.openxmlformats.org/officeDocument/2006/relationships/hyperlink" Target="http://www.bjp.org" TargetMode="External"/><Relationship Id="rId1354" Type="http://schemas.openxmlformats.org/officeDocument/2006/relationships/hyperlink" Target="http://www.aamaadmiparty.org" TargetMode="External"/><Relationship Id="rId760" Type="http://schemas.openxmlformats.org/officeDocument/2006/relationships/hyperlink" Target="https://www.pscp.tv/w/1PlKQyrbXOZKE" TargetMode="External"/><Relationship Id="rId1355" Type="http://schemas.openxmlformats.org/officeDocument/2006/relationships/hyperlink" Target="https://pbs.twimg.com/media/Dy5TS6IU0AAVQnF.jpg" TargetMode="External"/><Relationship Id="rId1345" Type="http://schemas.openxmlformats.org/officeDocument/2006/relationships/hyperlink" Target="https://indianexpress.com/article/opinion/columns/youth-representation-in-indian-politics-5575870/" TargetMode="External"/><Relationship Id="rId1346" Type="http://schemas.openxmlformats.org/officeDocument/2006/relationships/hyperlink" Target="http://www.inc.in/" TargetMode="External"/><Relationship Id="rId1347" Type="http://schemas.openxmlformats.org/officeDocument/2006/relationships/hyperlink" Target="https://pbs.twimg.com/media/Dy73dYQUcAAbPag.jpg" TargetMode="External"/><Relationship Id="rId1348" Type="http://schemas.openxmlformats.org/officeDocument/2006/relationships/hyperlink" Target="http://www.bjp.org" TargetMode="External"/><Relationship Id="rId11" Type="http://schemas.openxmlformats.org/officeDocument/2006/relationships/hyperlink" Target="http://pic.twitter.com/sA4Uo4qZdJ" TargetMode="External"/><Relationship Id="rId1349" Type="http://schemas.openxmlformats.org/officeDocument/2006/relationships/hyperlink" Target="http://www.bjp.org" TargetMode="External"/><Relationship Id="rId10" Type="http://schemas.openxmlformats.org/officeDocument/2006/relationships/hyperlink" Target="http://www.bjp.org" TargetMode="External"/><Relationship Id="rId13" Type="http://schemas.openxmlformats.org/officeDocument/2006/relationships/hyperlink" Target="https://pbs.twimg.com/media/Dzmn6FXU8Aghraq.png" TargetMode="External"/><Relationship Id="rId12" Type="http://schemas.openxmlformats.org/officeDocument/2006/relationships/hyperlink" Target="http://www.bjp.org" TargetMode="External"/><Relationship Id="rId756" Type="http://schemas.openxmlformats.org/officeDocument/2006/relationships/hyperlink" Target="https://pbs.twimg.com/media/DzMK5-OXQAAI_m-.jpg" TargetMode="External"/><Relationship Id="rId755" Type="http://schemas.openxmlformats.org/officeDocument/2006/relationships/hyperlink" Target="http://www.bjp.org" TargetMode="External"/><Relationship Id="rId754" Type="http://schemas.openxmlformats.org/officeDocument/2006/relationships/hyperlink" Target="https://pbs.twimg.com/media/DzMN6kDU0AAEBjM.jpg" TargetMode="External"/><Relationship Id="rId753" Type="http://schemas.openxmlformats.org/officeDocument/2006/relationships/hyperlink" Target="http://www.narendramodi.in" TargetMode="External"/><Relationship Id="rId759" Type="http://schemas.openxmlformats.org/officeDocument/2006/relationships/hyperlink" Target="http://www.inc.in/" TargetMode="External"/><Relationship Id="rId758" Type="http://schemas.openxmlformats.org/officeDocument/2006/relationships/hyperlink" Target="https://pbs.twimg.com/media/DzMIILKUUAEKAxB.jpg" TargetMode="External"/><Relationship Id="rId757" Type="http://schemas.openxmlformats.org/officeDocument/2006/relationships/hyperlink" Target="http://www.aamaadmiparty.org" TargetMode="External"/><Relationship Id="rId15" Type="http://schemas.openxmlformats.org/officeDocument/2006/relationships/hyperlink" Target="https://www.pscp.tv/w/bzk2ezFZTEVKTlh4RG5ORU58MWRSS1pPbUJxVndHQvsuz4tDLGbB7x8qRQoJjm55owz1HBXFV8xTxpWPVDw1" TargetMode="External"/><Relationship Id="rId14" Type="http://schemas.openxmlformats.org/officeDocument/2006/relationships/hyperlink" Target="http://www.bjp.org" TargetMode="External"/><Relationship Id="rId17" Type="http://schemas.openxmlformats.org/officeDocument/2006/relationships/hyperlink" Target="http://pic.twitter.com/Kqq7yzPJzo" TargetMode="External"/><Relationship Id="rId16" Type="http://schemas.openxmlformats.org/officeDocument/2006/relationships/hyperlink" Target="http://www.bjp.org" TargetMode="External"/><Relationship Id="rId1340" Type="http://schemas.openxmlformats.org/officeDocument/2006/relationships/hyperlink" Target="http://www.aamaadmiparty.org" TargetMode="External"/><Relationship Id="rId19" Type="http://schemas.openxmlformats.org/officeDocument/2006/relationships/hyperlink" Target="http://pic.twitter.com/KmYBcW0RB7" TargetMode="External"/><Relationship Id="rId752" Type="http://schemas.openxmlformats.org/officeDocument/2006/relationships/hyperlink" Target="https://www.pscp.tv/w/bzJ6OTMyMjExNTJ8MWRSS1pPZ2RQYmRHQio5h3oAOcLJNqsBjUDNawVBN0J8m1P9DAqCg3syU76W" TargetMode="External"/><Relationship Id="rId1341" Type="http://schemas.openxmlformats.org/officeDocument/2006/relationships/hyperlink" Target="https://www.thetruepicture.org/new-congress-lie-rafale-busted-defense-officer-punished-modi-government/" TargetMode="External"/><Relationship Id="rId18" Type="http://schemas.openxmlformats.org/officeDocument/2006/relationships/hyperlink" Target="http://www.aamaadmiparty.org" TargetMode="External"/><Relationship Id="rId751" Type="http://schemas.openxmlformats.org/officeDocument/2006/relationships/hyperlink" Target="http://www.bjp.org" TargetMode="External"/><Relationship Id="rId1342" Type="http://schemas.openxmlformats.org/officeDocument/2006/relationships/hyperlink" Target="http://www.bjp.org" TargetMode="External"/><Relationship Id="rId750" Type="http://schemas.openxmlformats.org/officeDocument/2006/relationships/hyperlink" Target="https://pbs.twimg.com/media/DzMSA7PUUAIjSX1.jpg" TargetMode="External"/><Relationship Id="rId1343" Type="http://schemas.openxmlformats.org/officeDocument/2006/relationships/hyperlink" Target="https://pbs.twimg.com/media/Dy73xNNVAAYC9fF.jpg" TargetMode="External"/><Relationship Id="rId1344" Type="http://schemas.openxmlformats.org/officeDocument/2006/relationships/hyperlink" Target="http://www.bjp.org" TargetMode="External"/><Relationship Id="rId84" Type="http://schemas.openxmlformats.org/officeDocument/2006/relationships/hyperlink" Target="http://pic.twitter.com/X6uqbxs1mT" TargetMode="External"/><Relationship Id="rId83" Type="http://schemas.openxmlformats.org/officeDocument/2006/relationships/hyperlink" Target="http://www.inc.in/" TargetMode="External"/><Relationship Id="rId86" Type="http://schemas.openxmlformats.org/officeDocument/2006/relationships/hyperlink" Target="http://pic.twitter.com/JwlDusVs46" TargetMode="External"/><Relationship Id="rId85" Type="http://schemas.openxmlformats.org/officeDocument/2006/relationships/hyperlink" Target="http://www.narendramodi.in" TargetMode="External"/><Relationship Id="rId88" Type="http://schemas.openxmlformats.org/officeDocument/2006/relationships/hyperlink" Target="http://pic.twitter.com/vGrhh90vIv" TargetMode="External"/><Relationship Id="rId87" Type="http://schemas.openxmlformats.org/officeDocument/2006/relationships/hyperlink" Target="http://www.narendramodi.in" TargetMode="External"/><Relationship Id="rId89" Type="http://schemas.openxmlformats.org/officeDocument/2006/relationships/hyperlink" Target="http://www.narendramodi.in" TargetMode="External"/><Relationship Id="rId709" Type="http://schemas.openxmlformats.org/officeDocument/2006/relationships/hyperlink" Target="http://pic.twitter.com/7r2uZe8cPG" TargetMode="External"/><Relationship Id="rId708" Type="http://schemas.openxmlformats.org/officeDocument/2006/relationships/hyperlink" Target="http://www.inc.in/" TargetMode="External"/><Relationship Id="rId707" Type="http://schemas.openxmlformats.org/officeDocument/2006/relationships/hyperlink" Target="https://www.huffingtonpost.in/entry/modi-govt-s-obsession-with-world-bank-ranking-led-to-weaker-green-laws_in_5c61ab7fe4b0910c63f39ced?8b9%20&amp;utm_hp_ref=in-homepage" TargetMode="External"/><Relationship Id="rId706" Type="http://schemas.openxmlformats.org/officeDocument/2006/relationships/hyperlink" Target="http://www.bjp.org" TargetMode="External"/><Relationship Id="rId80" Type="http://schemas.openxmlformats.org/officeDocument/2006/relationships/hyperlink" Target="https://indianexpress.com/article/india/train-18-breakdown-vande-bharat-express-engine-failure-5586740/" TargetMode="External"/><Relationship Id="rId82" Type="http://schemas.openxmlformats.org/officeDocument/2006/relationships/hyperlink" Target="https://pbs.twimg.com/media/DziB34PVAAEuR-z.jpg" TargetMode="External"/><Relationship Id="rId81" Type="http://schemas.openxmlformats.org/officeDocument/2006/relationships/hyperlink" Target="http://www.inc.in" TargetMode="External"/><Relationship Id="rId701" Type="http://schemas.openxmlformats.org/officeDocument/2006/relationships/hyperlink" Target="http://pic.twitter.com/4cX6GlyMAX" TargetMode="External"/><Relationship Id="rId700" Type="http://schemas.openxmlformats.org/officeDocument/2006/relationships/hyperlink" Target="http://www.bjp.org" TargetMode="External"/><Relationship Id="rId705" Type="http://schemas.openxmlformats.org/officeDocument/2006/relationships/hyperlink" Target="http://pic.twitter.com/Iv8AfjwxWl" TargetMode="External"/><Relationship Id="rId704" Type="http://schemas.openxmlformats.org/officeDocument/2006/relationships/hyperlink" Target="http://www.bjp.org" TargetMode="External"/><Relationship Id="rId703" Type="http://schemas.openxmlformats.org/officeDocument/2006/relationships/hyperlink" Target="http://pic.twitter.com/2Czm9SaYC3" TargetMode="External"/><Relationship Id="rId702" Type="http://schemas.openxmlformats.org/officeDocument/2006/relationships/hyperlink" Target="http://www.bjp.org" TargetMode="External"/><Relationship Id="rId73" Type="http://schemas.openxmlformats.org/officeDocument/2006/relationships/hyperlink" Target="https://pbs.twimg.com/media/Dzi0f3cUYAExC9P.jpg" TargetMode="External"/><Relationship Id="rId72" Type="http://schemas.openxmlformats.org/officeDocument/2006/relationships/hyperlink" Target="http://facebook.com/BJP4India" TargetMode="External"/><Relationship Id="rId75" Type="http://schemas.openxmlformats.org/officeDocument/2006/relationships/hyperlink" Target="http://facebook.com/BJP4India" TargetMode="External"/><Relationship Id="rId74" Type="http://schemas.openxmlformats.org/officeDocument/2006/relationships/hyperlink" Target="http://www.bjp.org" TargetMode="External"/><Relationship Id="rId77" Type="http://schemas.openxmlformats.org/officeDocument/2006/relationships/hyperlink" Target="http://www.bjp.org" TargetMode="External"/><Relationship Id="rId76" Type="http://schemas.openxmlformats.org/officeDocument/2006/relationships/hyperlink" Target="https://pbs.twimg.com/media/DzigQGlU8AAdNIt.jpg" TargetMode="External"/><Relationship Id="rId79" Type="http://schemas.openxmlformats.org/officeDocument/2006/relationships/hyperlink" Target="http://www.aamaadmiparty.org" TargetMode="External"/><Relationship Id="rId78" Type="http://schemas.openxmlformats.org/officeDocument/2006/relationships/hyperlink" Target="https://pbs.twimg.com/media/DzimqQUW0AA3bpk.jpg" TargetMode="External"/><Relationship Id="rId71" Type="http://schemas.openxmlformats.org/officeDocument/2006/relationships/hyperlink" Target="http://www.aamaadmiparty.org" TargetMode="External"/><Relationship Id="rId70" Type="http://schemas.openxmlformats.org/officeDocument/2006/relationships/hyperlink" Target="https://twitter.com/vnarayanasami/status/1096815902249517056" TargetMode="External"/><Relationship Id="rId62" Type="http://schemas.openxmlformats.org/officeDocument/2006/relationships/hyperlink" Target="https://www.mygov.in/group-issue/inviting-ideas-pm-narendra-modis-mann-ki-baat-24th-february-2019/?utm_source=webcampaign&amp;group_issue&amp;278351" TargetMode="External"/><Relationship Id="rId1312" Type="http://schemas.openxmlformats.org/officeDocument/2006/relationships/hyperlink" Target="http://www.aamaadmiparty.org" TargetMode="External"/><Relationship Id="rId61" Type="http://schemas.openxmlformats.org/officeDocument/2006/relationships/hyperlink" Target="http://www.aamaadmiparty.org" TargetMode="External"/><Relationship Id="rId1313" Type="http://schemas.openxmlformats.org/officeDocument/2006/relationships/hyperlink" Target="https://www.pscp.tv/w/by5YyTFZTEVKTlh4RG5ORU58MWpNSmdPRVZsRHFKTDSYpu0aJrjg_JLw0cu5wh2ae2wV-AwALuS6KT7A5gTy" TargetMode="External"/><Relationship Id="rId64" Type="http://schemas.openxmlformats.org/officeDocument/2006/relationships/hyperlink" Target="http://nm-4.com/dlg8" TargetMode="External"/><Relationship Id="rId1314" Type="http://schemas.openxmlformats.org/officeDocument/2006/relationships/hyperlink" Target="http://www.bjp.org" TargetMode="External"/><Relationship Id="rId63" Type="http://schemas.openxmlformats.org/officeDocument/2006/relationships/hyperlink" Target="http://www.narendramodi.in" TargetMode="External"/><Relationship Id="rId1315" Type="http://schemas.openxmlformats.org/officeDocument/2006/relationships/hyperlink" Target="https://www.youtube.com/watch?v=JNoBALHrCoI" TargetMode="External"/><Relationship Id="rId66" Type="http://schemas.openxmlformats.org/officeDocument/2006/relationships/hyperlink" Target="http://nm-4.com/glg8" TargetMode="External"/><Relationship Id="rId1316" Type="http://schemas.openxmlformats.org/officeDocument/2006/relationships/hyperlink" Target="https://pbs.twimg.com/media/Dy8HXXdVYAEG72E.jpg" TargetMode="External"/><Relationship Id="rId65" Type="http://schemas.openxmlformats.org/officeDocument/2006/relationships/hyperlink" Target="http://www.narendramodi.in" TargetMode="External"/><Relationship Id="rId1317" Type="http://schemas.openxmlformats.org/officeDocument/2006/relationships/hyperlink" Target="http://www.bjp.org" TargetMode="External"/><Relationship Id="rId68" Type="http://schemas.openxmlformats.org/officeDocument/2006/relationships/hyperlink" Target="http://www.narendramodi.in" TargetMode="External"/><Relationship Id="rId1318" Type="http://schemas.openxmlformats.org/officeDocument/2006/relationships/hyperlink" Target="https://pbs.twimg.com/media/Dy8F5YhXcAAj3RM.jpg" TargetMode="External"/><Relationship Id="rId67" Type="http://schemas.openxmlformats.org/officeDocument/2006/relationships/hyperlink" Target="http://www.narendramodi.in" TargetMode="External"/><Relationship Id="rId1319" Type="http://schemas.openxmlformats.org/officeDocument/2006/relationships/hyperlink" Target="http://www.aamaadmiparty.org" TargetMode="External"/><Relationship Id="rId729" Type="http://schemas.openxmlformats.org/officeDocument/2006/relationships/hyperlink" Target="http://www.bjp.org" TargetMode="External"/><Relationship Id="rId728" Type="http://schemas.openxmlformats.org/officeDocument/2006/relationships/hyperlink" Target="http://www.bjp.org" TargetMode="External"/><Relationship Id="rId60" Type="http://schemas.openxmlformats.org/officeDocument/2006/relationships/hyperlink" Target="https://pbs.twimg.com/media/DzlbTuhWkAAzVB1.jpg" TargetMode="External"/><Relationship Id="rId723" Type="http://schemas.openxmlformats.org/officeDocument/2006/relationships/hyperlink" Target="http://pic.twitter.com/jb1pcQkqXY" TargetMode="External"/><Relationship Id="rId722" Type="http://schemas.openxmlformats.org/officeDocument/2006/relationships/hyperlink" Target="http://www.inc.in/" TargetMode="External"/><Relationship Id="rId721" Type="http://schemas.openxmlformats.org/officeDocument/2006/relationships/hyperlink" Target="http://pic.twitter.com/LcfrjrCwxw" TargetMode="External"/><Relationship Id="rId720" Type="http://schemas.openxmlformats.org/officeDocument/2006/relationships/hyperlink" Target="http://www.bjp.org" TargetMode="External"/><Relationship Id="rId727" Type="http://schemas.openxmlformats.org/officeDocument/2006/relationships/hyperlink" Target="https://pbs.twimg.com/media/DzMZyOgVYAA5sSu.jpg" TargetMode="External"/><Relationship Id="rId726" Type="http://schemas.openxmlformats.org/officeDocument/2006/relationships/hyperlink" Target="http://www.aamaadmiparty.org" TargetMode="External"/><Relationship Id="rId725" Type="http://schemas.openxmlformats.org/officeDocument/2006/relationships/hyperlink" Target="https://pbs.twimg.com/media/DzMaXM2WwAAhULA.jpg" TargetMode="External"/><Relationship Id="rId724" Type="http://schemas.openxmlformats.org/officeDocument/2006/relationships/hyperlink" Target="http://www.inc.in" TargetMode="External"/><Relationship Id="rId69" Type="http://schemas.openxmlformats.org/officeDocument/2006/relationships/hyperlink" Target="http://www.bjp.org" TargetMode="External"/><Relationship Id="rId1310" Type="http://schemas.openxmlformats.org/officeDocument/2006/relationships/hyperlink" Target="http://www.bjp.org" TargetMode="External"/><Relationship Id="rId1311" Type="http://schemas.openxmlformats.org/officeDocument/2006/relationships/hyperlink" Target="https://pbs.twimg.com/media/Dy8JYY-U0AEw2Kp.jpg" TargetMode="External"/><Relationship Id="rId51" Type="http://schemas.openxmlformats.org/officeDocument/2006/relationships/hyperlink" Target="https://pbs.twimg.com/media/DzmC70oUUAIcMsf.png" TargetMode="External"/><Relationship Id="rId1301" Type="http://schemas.openxmlformats.org/officeDocument/2006/relationships/hyperlink" Target="https://pbs.twimg.com/media/Dy8K8fOVYAAIiNU.jpg" TargetMode="External"/><Relationship Id="rId50" Type="http://schemas.openxmlformats.org/officeDocument/2006/relationships/hyperlink" Target="http://www.bjp.org" TargetMode="External"/><Relationship Id="rId1302" Type="http://schemas.openxmlformats.org/officeDocument/2006/relationships/hyperlink" Target="http://www.bjp.org" TargetMode="External"/><Relationship Id="rId53" Type="http://schemas.openxmlformats.org/officeDocument/2006/relationships/hyperlink" Target="http://www.bjp.org" TargetMode="External"/><Relationship Id="rId1303" Type="http://schemas.openxmlformats.org/officeDocument/2006/relationships/hyperlink" Target="https://www.facebook.com/BJP4India/videos/2314862632090974" TargetMode="External"/><Relationship Id="rId52" Type="http://schemas.openxmlformats.org/officeDocument/2006/relationships/hyperlink" Target="http://www.bjp.org" TargetMode="External"/><Relationship Id="rId1304" Type="http://schemas.openxmlformats.org/officeDocument/2006/relationships/hyperlink" Target="https://pbs.twimg.com/media/Dy8KdoUU8AEr_QU.jpg" TargetMode="External"/><Relationship Id="rId55" Type="http://schemas.openxmlformats.org/officeDocument/2006/relationships/hyperlink" Target="http://www.bjp.org" TargetMode="External"/><Relationship Id="rId1305" Type="http://schemas.openxmlformats.org/officeDocument/2006/relationships/hyperlink" Target="http://www.bjp.org" TargetMode="External"/><Relationship Id="rId54" Type="http://schemas.openxmlformats.org/officeDocument/2006/relationships/hyperlink" Target="https://pbs.twimg.com/media/DzmBqD0UUAEopIi.png" TargetMode="External"/><Relationship Id="rId1306" Type="http://schemas.openxmlformats.org/officeDocument/2006/relationships/hyperlink" Target="https://www.pscp.tv/w/by5bLTMyMjExNTJ8MWdxeHZuWERBQld4Qto12NE4YJHKjlNN-fSbjbQtmuGvMPdULLsb0xTYJdEj" TargetMode="External"/><Relationship Id="rId57" Type="http://schemas.openxmlformats.org/officeDocument/2006/relationships/hyperlink" Target="http://www.narendramodi.in" TargetMode="External"/><Relationship Id="rId1307" Type="http://schemas.openxmlformats.org/officeDocument/2006/relationships/hyperlink" Target="http://www.narendramodi.in" TargetMode="External"/><Relationship Id="rId56" Type="http://schemas.openxmlformats.org/officeDocument/2006/relationships/hyperlink" Target="https://www.pscp.tv/w/bzkH2DMyMjExNTJ8MWRSSlpPbXp2WXZ4QiAkTnGBEpSeGAtMXxhFe_5QizfLHTZv14il0z3SULj8" TargetMode="External"/><Relationship Id="rId1308" Type="http://schemas.openxmlformats.org/officeDocument/2006/relationships/hyperlink" Target="https://www.facebook.com/BJP4India/videos/2314862632090974" TargetMode="External"/><Relationship Id="rId1309" Type="http://schemas.openxmlformats.org/officeDocument/2006/relationships/hyperlink" Target="https://pbs.twimg.com/media/Dy8JTNhUUAEuh_o.jpg" TargetMode="External"/><Relationship Id="rId719" Type="http://schemas.openxmlformats.org/officeDocument/2006/relationships/hyperlink" Target="https://www.pscp.tv/w/1yNxaOXLmaNGj" TargetMode="External"/><Relationship Id="rId718" Type="http://schemas.openxmlformats.org/officeDocument/2006/relationships/hyperlink" Target="http://www.aamaadmiparty.org" TargetMode="External"/><Relationship Id="rId717" Type="http://schemas.openxmlformats.org/officeDocument/2006/relationships/hyperlink" Target="https://pbs.twimg.com/media/DzMkSr9VsAApsuT.jpg" TargetMode="External"/><Relationship Id="rId712" Type="http://schemas.openxmlformats.org/officeDocument/2006/relationships/hyperlink" Target="http://www.bjp.org" TargetMode="External"/><Relationship Id="rId711" Type="http://schemas.openxmlformats.org/officeDocument/2006/relationships/hyperlink" Target="http://pic.twitter.com/6sW4iXAh7Z" TargetMode="External"/><Relationship Id="rId710" Type="http://schemas.openxmlformats.org/officeDocument/2006/relationships/hyperlink" Target="http://www.bjp.org" TargetMode="External"/><Relationship Id="rId716" Type="http://schemas.openxmlformats.org/officeDocument/2006/relationships/hyperlink" Target="http://www.aamaadmiparty.org" TargetMode="External"/><Relationship Id="rId715" Type="http://schemas.openxmlformats.org/officeDocument/2006/relationships/hyperlink" Target="https://twitter.com/Twitter/status/1094756643689164804" TargetMode="External"/><Relationship Id="rId714" Type="http://schemas.openxmlformats.org/officeDocument/2006/relationships/hyperlink" Target="http://www.inc.in/" TargetMode="External"/><Relationship Id="rId713" Type="http://schemas.openxmlformats.org/officeDocument/2006/relationships/hyperlink" Target="https://pbs.twimg.com/media/DzMt6sfUwAAKPIj.jpg" TargetMode="External"/><Relationship Id="rId59" Type="http://schemas.openxmlformats.org/officeDocument/2006/relationships/hyperlink" Target="http://www.bjp.org" TargetMode="External"/><Relationship Id="rId58" Type="http://schemas.openxmlformats.org/officeDocument/2006/relationships/hyperlink" Target="https://www.pscp.tv/w/bzkB2TFZTEVKTlh4RG5ORU58MWt2SnBFT1BsVk94RfxH2u0uIN4Nx1k7Hh1UCwLGBT7yCOO77E-IdBLAlteY" TargetMode="External"/><Relationship Id="rId1300" Type="http://schemas.openxmlformats.org/officeDocument/2006/relationships/hyperlink" Target="http://www.bjp.org" TargetMode="External"/><Relationship Id="rId349" Type="http://schemas.openxmlformats.org/officeDocument/2006/relationships/hyperlink" Target="http://www.inc.in/" TargetMode="External"/><Relationship Id="rId348" Type="http://schemas.openxmlformats.org/officeDocument/2006/relationships/hyperlink" Target="http://pic.twitter.com/9GSILQyu3y" TargetMode="External"/><Relationship Id="rId347" Type="http://schemas.openxmlformats.org/officeDocument/2006/relationships/hyperlink" Target="http://www.bjp.org" TargetMode="External"/><Relationship Id="rId346" Type="http://schemas.openxmlformats.org/officeDocument/2006/relationships/hyperlink" Target="https://pbs.twimg.com/media/DzWmo82VYAA69Nl.png" TargetMode="External"/><Relationship Id="rId341" Type="http://schemas.openxmlformats.org/officeDocument/2006/relationships/hyperlink" Target="http://www.inc.in/" TargetMode="External"/><Relationship Id="rId340" Type="http://schemas.openxmlformats.org/officeDocument/2006/relationships/hyperlink" Target="https://pbs.twimg.com/media/DzWnhRcV4AAMdNe.jpg" TargetMode="External"/><Relationship Id="rId345" Type="http://schemas.openxmlformats.org/officeDocument/2006/relationships/hyperlink" Target="https://www.facebook.com/BJP4India/videos/2250924341834679" TargetMode="External"/><Relationship Id="rId344" Type="http://schemas.openxmlformats.org/officeDocument/2006/relationships/hyperlink" Target="http://www.bjp.org" TargetMode="External"/><Relationship Id="rId343" Type="http://schemas.openxmlformats.org/officeDocument/2006/relationships/hyperlink" Target="http://www.bjp.org" TargetMode="External"/><Relationship Id="rId342" Type="http://schemas.openxmlformats.org/officeDocument/2006/relationships/hyperlink" Target="https://pbs.twimg.com/media/DzWn6g0U0AAv515.png" TargetMode="External"/><Relationship Id="rId338" Type="http://schemas.openxmlformats.org/officeDocument/2006/relationships/hyperlink" Target="https://pbs.twimg.com/media/DzWoZZxV4AER95f.png" TargetMode="External"/><Relationship Id="rId337" Type="http://schemas.openxmlformats.org/officeDocument/2006/relationships/hyperlink" Target="http://www.bjp.org" TargetMode="External"/><Relationship Id="rId336" Type="http://schemas.openxmlformats.org/officeDocument/2006/relationships/hyperlink" Target="https://pbs.twimg.com/media/DzWo5l_VYAEdJa1.png" TargetMode="External"/><Relationship Id="rId335" Type="http://schemas.openxmlformats.org/officeDocument/2006/relationships/hyperlink" Target="http://www.bjp.org" TargetMode="External"/><Relationship Id="rId339" Type="http://schemas.openxmlformats.org/officeDocument/2006/relationships/hyperlink" Target="http://www.bjp.org" TargetMode="External"/><Relationship Id="rId330" Type="http://schemas.openxmlformats.org/officeDocument/2006/relationships/hyperlink" Target="http://www.bjp.org" TargetMode="External"/><Relationship Id="rId334" Type="http://schemas.openxmlformats.org/officeDocument/2006/relationships/hyperlink" Target="http://www.bjp.org" TargetMode="External"/><Relationship Id="rId333" Type="http://schemas.openxmlformats.org/officeDocument/2006/relationships/hyperlink" Target="https://pbs.twimg.com/media/DzWqL1VVYAAxjkJ.png" TargetMode="External"/><Relationship Id="rId332" Type="http://schemas.openxmlformats.org/officeDocument/2006/relationships/hyperlink" Target="http://www.aamaadmiparty.org" TargetMode="External"/><Relationship Id="rId331" Type="http://schemas.openxmlformats.org/officeDocument/2006/relationships/hyperlink" Target="http://pic.twitter.com/5M2FHvq0id" TargetMode="External"/><Relationship Id="rId370" Type="http://schemas.openxmlformats.org/officeDocument/2006/relationships/hyperlink" Target="http://www.aamaadmiparty.org" TargetMode="External"/><Relationship Id="rId369" Type="http://schemas.openxmlformats.org/officeDocument/2006/relationships/hyperlink" Target="https://m.facebook.com/story.php?story_fbid=251772019096567&amp;id=347939248636912" TargetMode="External"/><Relationship Id="rId368" Type="http://schemas.openxmlformats.org/officeDocument/2006/relationships/hyperlink" Target="http://www.aamaadmiparty.org" TargetMode="External"/><Relationship Id="rId363" Type="http://schemas.openxmlformats.org/officeDocument/2006/relationships/hyperlink" Target="https://pbs.twimg.com/media/DzWaej2UwAAojHV.jpg" TargetMode="External"/><Relationship Id="rId362" Type="http://schemas.openxmlformats.org/officeDocument/2006/relationships/hyperlink" Target="http://www.inc.in" TargetMode="External"/><Relationship Id="rId361" Type="http://schemas.openxmlformats.org/officeDocument/2006/relationships/hyperlink" Target="http://www.inc.in/" TargetMode="External"/><Relationship Id="rId360" Type="http://schemas.openxmlformats.org/officeDocument/2006/relationships/hyperlink" Target="http://pic.twitter.com/RePTZyKSxC" TargetMode="External"/><Relationship Id="rId367" Type="http://schemas.openxmlformats.org/officeDocument/2006/relationships/hyperlink" Target="https://pbs.twimg.com/media/DzWY2BcXcAEsYU2.jpg" TargetMode="External"/><Relationship Id="rId366" Type="http://schemas.openxmlformats.org/officeDocument/2006/relationships/hyperlink" Target="http://www.aamaadmiparty.org" TargetMode="External"/><Relationship Id="rId365" Type="http://schemas.openxmlformats.org/officeDocument/2006/relationships/hyperlink" Target="https://pbs.twimg.com/media/DzWbCktVsAAeWRb.jpg" TargetMode="External"/><Relationship Id="rId364" Type="http://schemas.openxmlformats.org/officeDocument/2006/relationships/hyperlink" Target="http://www.inc.in/" TargetMode="External"/><Relationship Id="rId95" Type="http://schemas.openxmlformats.org/officeDocument/2006/relationships/hyperlink" Target="http://www.narendramodi.in" TargetMode="External"/><Relationship Id="rId94" Type="http://schemas.openxmlformats.org/officeDocument/2006/relationships/hyperlink" Target="http://pic.twitter.com/k9eSlfAePf" TargetMode="External"/><Relationship Id="rId97" Type="http://schemas.openxmlformats.org/officeDocument/2006/relationships/hyperlink" Target="http://www.narendramodi.in" TargetMode="External"/><Relationship Id="rId96" Type="http://schemas.openxmlformats.org/officeDocument/2006/relationships/hyperlink" Target="https://pbs.twimg.com/media/Dzhzd65VYAEWG6D.jpg" TargetMode="External"/><Relationship Id="rId99" Type="http://schemas.openxmlformats.org/officeDocument/2006/relationships/hyperlink" Target="https://pbs.twimg.com/media/DzhxGPPX4AAjgc_.jpg" TargetMode="External"/><Relationship Id="rId98" Type="http://schemas.openxmlformats.org/officeDocument/2006/relationships/hyperlink" Target="http://www.darc.dtu.ac.in" TargetMode="External"/><Relationship Id="rId91" Type="http://schemas.openxmlformats.org/officeDocument/2006/relationships/hyperlink" Target="http://www.narendramodi.in" TargetMode="External"/><Relationship Id="rId90" Type="http://schemas.openxmlformats.org/officeDocument/2006/relationships/hyperlink" Target="http://pic.twitter.com/1nIv4q0aLg" TargetMode="External"/><Relationship Id="rId93" Type="http://schemas.openxmlformats.org/officeDocument/2006/relationships/hyperlink" Target="http://www.narendramodi.in" TargetMode="External"/><Relationship Id="rId92" Type="http://schemas.openxmlformats.org/officeDocument/2006/relationships/hyperlink" Target="http://pic.twitter.com/DBnMW09UlD" TargetMode="External"/><Relationship Id="rId359" Type="http://schemas.openxmlformats.org/officeDocument/2006/relationships/hyperlink" Target="http://www.aamaadmiparty.org" TargetMode="External"/><Relationship Id="rId358" Type="http://schemas.openxmlformats.org/officeDocument/2006/relationships/hyperlink" Target="http://pic.twitter.com/9hKgb09lI1" TargetMode="External"/><Relationship Id="rId357" Type="http://schemas.openxmlformats.org/officeDocument/2006/relationships/hyperlink" Target="http://www.inc.in/" TargetMode="External"/><Relationship Id="rId352" Type="http://schemas.openxmlformats.org/officeDocument/2006/relationships/hyperlink" Target="http://pic.twitter.com/alNhrUyEoK" TargetMode="External"/><Relationship Id="rId351" Type="http://schemas.openxmlformats.org/officeDocument/2006/relationships/hyperlink" Target="http://www.bjp.org" TargetMode="External"/><Relationship Id="rId350" Type="http://schemas.openxmlformats.org/officeDocument/2006/relationships/hyperlink" Target="https://www.pscp.tv/w/bzUf3zFZTEVKTlh4RG5ORU58MXpxSlZPT3pET1d4Qn8ZdwNv2FFLfHm-Cr2QhmZtebLTJlFSdJZYYo17vi7I" TargetMode="External"/><Relationship Id="rId356" Type="http://schemas.openxmlformats.org/officeDocument/2006/relationships/hyperlink" Target="https://pbs.twimg.com/media/DzWkIRDUcAAdaHg.jpg" TargetMode="External"/><Relationship Id="rId355" Type="http://schemas.openxmlformats.org/officeDocument/2006/relationships/hyperlink" Target="http://www.inc.in/" TargetMode="External"/><Relationship Id="rId354" Type="http://schemas.openxmlformats.org/officeDocument/2006/relationships/hyperlink" Target="http://pic.twitter.com/xGs8FBCFeS" TargetMode="External"/><Relationship Id="rId353" Type="http://schemas.openxmlformats.org/officeDocument/2006/relationships/hyperlink" Target="http://www.aamaadmiparty.org" TargetMode="External"/><Relationship Id="rId1378" Type="http://schemas.openxmlformats.org/officeDocument/2006/relationships/hyperlink" Target="http://pic.twitter.com/pZfWMPyNjq" TargetMode="External"/><Relationship Id="rId1379" Type="http://schemas.openxmlformats.org/officeDocument/2006/relationships/hyperlink" Target="http://www.bjp.org" TargetMode="External"/><Relationship Id="rId305" Type="http://schemas.openxmlformats.org/officeDocument/2006/relationships/hyperlink" Target="http://www.aamaadmiparty.org" TargetMode="External"/><Relationship Id="rId789" Type="http://schemas.openxmlformats.org/officeDocument/2006/relationships/hyperlink" Target="https://pbs.twimg.com/media/DzLkKTmXcAA1iEb.jpg" TargetMode="External"/><Relationship Id="rId304" Type="http://schemas.openxmlformats.org/officeDocument/2006/relationships/hyperlink" Target="https://pbs.twimg.com/media/DzW_lujXQAU2XX5.jpg" TargetMode="External"/><Relationship Id="rId788" Type="http://schemas.openxmlformats.org/officeDocument/2006/relationships/hyperlink" Target="http://www.inc.in" TargetMode="External"/><Relationship Id="rId303" Type="http://schemas.openxmlformats.org/officeDocument/2006/relationships/hyperlink" Target="http://www.bjp.org" TargetMode="External"/><Relationship Id="rId787" Type="http://schemas.openxmlformats.org/officeDocument/2006/relationships/hyperlink" Target="http://www.bjp.org" TargetMode="External"/><Relationship Id="rId302" Type="http://schemas.openxmlformats.org/officeDocument/2006/relationships/hyperlink" Target="https://pbs.twimg.com/media/DzXAC_UUcAEvYMq.png" TargetMode="External"/><Relationship Id="rId786" Type="http://schemas.openxmlformats.org/officeDocument/2006/relationships/hyperlink" Target="https://www.pscp.tv/w/1mrGmYnMgZWGy" TargetMode="External"/><Relationship Id="rId309" Type="http://schemas.openxmlformats.org/officeDocument/2006/relationships/hyperlink" Target="http://www.bjp.org" TargetMode="External"/><Relationship Id="rId308" Type="http://schemas.openxmlformats.org/officeDocument/2006/relationships/hyperlink" Target="https://pbs.twimg.com/media/DzW-xLFU8AEpEzd.png" TargetMode="External"/><Relationship Id="rId307" Type="http://schemas.openxmlformats.org/officeDocument/2006/relationships/hyperlink" Target="https://www.facebook.com/BJP4India/videos/406360606805365" TargetMode="External"/><Relationship Id="rId306" Type="http://schemas.openxmlformats.org/officeDocument/2006/relationships/hyperlink" Target="http://www.bjp.org" TargetMode="External"/><Relationship Id="rId781" Type="http://schemas.openxmlformats.org/officeDocument/2006/relationships/hyperlink" Target="http://www.bjp.org" TargetMode="External"/><Relationship Id="rId1370" Type="http://schemas.openxmlformats.org/officeDocument/2006/relationships/hyperlink" Target="http://www.bjp.org" TargetMode="External"/><Relationship Id="rId780" Type="http://schemas.openxmlformats.org/officeDocument/2006/relationships/hyperlink" Target="https://www.facebook.com/121439954563203/videos/976154692575662/" TargetMode="External"/><Relationship Id="rId1371" Type="http://schemas.openxmlformats.org/officeDocument/2006/relationships/hyperlink" Target="http://facebook.com/BJP4India" TargetMode="External"/><Relationship Id="rId1372" Type="http://schemas.openxmlformats.org/officeDocument/2006/relationships/hyperlink" Target="https://pbs.twimg.com/media/Dy5azH0VsAE-tbd.jpg" TargetMode="External"/><Relationship Id="rId1373" Type="http://schemas.openxmlformats.org/officeDocument/2006/relationships/hyperlink" Target="http://www.bjp.org" TargetMode="External"/><Relationship Id="rId301" Type="http://schemas.openxmlformats.org/officeDocument/2006/relationships/hyperlink" Target="http://www.bjp.org" TargetMode="External"/><Relationship Id="rId785" Type="http://schemas.openxmlformats.org/officeDocument/2006/relationships/hyperlink" Target="http://www.inc.in/" TargetMode="External"/><Relationship Id="rId1374" Type="http://schemas.openxmlformats.org/officeDocument/2006/relationships/hyperlink" Target="https://pbs.twimg.com/media/Dy5ZgF8V4AMUh6Y.jpg" TargetMode="External"/><Relationship Id="rId300" Type="http://schemas.openxmlformats.org/officeDocument/2006/relationships/hyperlink" Target="https://pbs.twimg.com/media/DzXBvcjVYAEakqs.png" TargetMode="External"/><Relationship Id="rId784" Type="http://schemas.openxmlformats.org/officeDocument/2006/relationships/hyperlink" Target="http://www.bjp.org" TargetMode="External"/><Relationship Id="rId1375" Type="http://schemas.openxmlformats.org/officeDocument/2006/relationships/hyperlink" Target="http://www.bjp.org" TargetMode="External"/><Relationship Id="rId783" Type="http://schemas.openxmlformats.org/officeDocument/2006/relationships/hyperlink" Target="https://pbs.twimg.com/media/DzLl8-hUcAAACaZ.jpg" TargetMode="External"/><Relationship Id="rId1376" Type="http://schemas.openxmlformats.org/officeDocument/2006/relationships/hyperlink" Target="https://pbs.twimg.com/media/Dy5ZX5XWoAAz9JS.jpg" TargetMode="External"/><Relationship Id="rId782" Type="http://schemas.openxmlformats.org/officeDocument/2006/relationships/hyperlink" Target="http://www.bjp.org" TargetMode="External"/><Relationship Id="rId1377" Type="http://schemas.openxmlformats.org/officeDocument/2006/relationships/hyperlink" Target="http://www.inc.in/" TargetMode="External"/><Relationship Id="rId1367" Type="http://schemas.openxmlformats.org/officeDocument/2006/relationships/hyperlink" Target="http://pic.twitter.com/Xh91Fcv38x" TargetMode="External"/><Relationship Id="rId1368" Type="http://schemas.openxmlformats.org/officeDocument/2006/relationships/hyperlink" Target="http://www.bjp.org" TargetMode="External"/><Relationship Id="rId1369" Type="http://schemas.openxmlformats.org/officeDocument/2006/relationships/hyperlink" Target="http://pic.twitter.com/WOXOJ1QPYO" TargetMode="External"/><Relationship Id="rId778" Type="http://schemas.openxmlformats.org/officeDocument/2006/relationships/hyperlink" Target="https://pbs.twimg.com/media/DzLnTzhUYAAq7wc.jpg" TargetMode="External"/><Relationship Id="rId777" Type="http://schemas.openxmlformats.org/officeDocument/2006/relationships/hyperlink" Target="http://www.bjp.org" TargetMode="External"/><Relationship Id="rId776" Type="http://schemas.openxmlformats.org/officeDocument/2006/relationships/hyperlink" Target="http://www.bjp.org" TargetMode="External"/><Relationship Id="rId775" Type="http://schemas.openxmlformats.org/officeDocument/2006/relationships/hyperlink" Target="https://pbs.twimg.com/media/DzLpSHtVYAAziKi.jpg" TargetMode="External"/><Relationship Id="rId779" Type="http://schemas.openxmlformats.org/officeDocument/2006/relationships/hyperlink" Target="http://www.bjp.org" TargetMode="External"/><Relationship Id="rId770" Type="http://schemas.openxmlformats.org/officeDocument/2006/relationships/hyperlink" Target="http://www.bjp.org" TargetMode="External"/><Relationship Id="rId1360" Type="http://schemas.openxmlformats.org/officeDocument/2006/relationships/hyperlink" Target="http://www.narendramodi.in" TargetMode="External"/><Relationship Id="rId1361" Type="http://schemas.openxmlformats.org/officeDocument/2006/relationships/hyperlink" Target="http://nm-4.com/a0f8" TargetMode="External"/><Relationship Id="rId1362" Type="http://schemas.openxmlformats.org/officeDocument/2006/relationships/hyperlink" Target="http://www.narendramodi.in" TargetMode="External"/><Relationship Id="rId774" Type="http://schemas.openxmlformats.org/officeDocument/2006/relationships/hyperlink" Target="http://www.bjp.org" TargetMode="External"/><Relationship Id="rId1363" Type="http://schemas.openxmlformats.org/officeDocument/2006/relationships/hyperlink" Target="http://pic.twitter.com/WGHw3Q7Ndo" TargetMode="External"/><Relationship Id="rId773" Type="http://schemas.openxmlformats.org/officeDocument/2006/relationships/hyperlink" Target="https://www.facebook.com/121439954563203/videos/976154692575662/" TargetMode="External"/><Relationship Id="rId1364" Type="http://schemas.openxmlformats.org/officeDocument/2006/relationships/hyperlink" Target="http://www.inc.in/" TargetMode="External"/><Relationship Id="rId772" Type="http://schemas.openxmlformats.org/officeDocument/2006/relationships/hyperlink" Target="http://www.inc.in/" TargetMode="External"/><Relationship Id="rId1365" Type="http://schemas.openxmlformats.org/officeDocument/2006/relationships/hyperlink" Target="http://pic.twitter.com/gMWRnEtJ0T" TargetMode="External"/><Relationship Id="rId771" Type="http://schemas.openxmlformats.org/officeDocument/2006/relationships/hyperlink" Target="https://www.pscp.tv/w/bzJazDFYSmpra1lZYU5Yakx8MWxQS3Fka0xBTWR4YoZ_MtuNvfbF3PU6E8CfCp28pE30rHcd3GQSfe3Ush1A" TargetMode="External"/><Relationship Id="rId1366" Type="http://schemas.openxmlformats.org/officeDocument/2006/relationships/hyperlink" Target="http://www.bjp.org" TargetMode="External"/><Relationship Id="rId327" Type="http://schemas.openxmlformats.org/officeDocument/2006/relationships/hyperlink" Target="https://pbs.twimg.com/media/DzWrFtmUwAA_fGI.png" TargetMode="External"/><Relationship Id="rId326" Type="http://schemas.openxmlformats.org/officeDocument/2006/relationships/hyperlink" Target="http://www.bjp.org" TargetMode="External"/><Relationship Id="rId325" Type="http://schemas.openxmlformats.org/officeDocument/2006/relationships/hyperlink" Target="https://pbs.twimg.com/media/DzWyh6UUYAA_WH3.jpg" TargetMode="External"/><Relationship Id="rId324" Type="http://schemas.openxmlformats.org/officeDocument/2006/relationships/hyperlink" Target="http://psbloansin59minutes.com" TargetMode="External"/><Relationship Id="rId329" Type="http://schemas.openxmlformats.org/officeDocument/2006/relationships/hyperlink" Target="https://www.youtube.com/watch?v=j7Ph_g3Awok" TargetMode="External"/><Relationship Id="rId1390" Type="http://schemas.openxmlformats.org/officeDocument/2006/relationships/hyperlink" Target="http://pic.twitter.com/Iw0EJMrDAV" TargetMode="External"/><Relationship Id="rId328" Type="http://schemas.openxmlformats.org/officeDocument/2006/relationships/hyperlink" Target="http://www.bjp.org" TargetMode="External"/><Relationship Id="rId1391" Type="http://schemas.openxmlformats.org/officeDocument/2006/relationships/hyperlink" Target="http://www.narendramodi.in" TargetMode="External"/><Relationship Id="rId1392" Type="http://schemas.openxmlformats.org/officeDocument/2006/relationships/hyperlink" Target="http://pic.twitter.com/jMagrpjSVV" TargetMode="External"/><Relationship Id="rId1393" Type="http://schemas.openxmlformats.org/officeDocument/2006/relationships/hyperlink" Target="http://www.narendramodi.in" TargetMode="External"/><Relationship Id="rId1394" Type="http://schemas.openxmlformats.org/officeDocument/2006/relationships/hyperlink" Target="https://pbs.twimg.com/media/Dy5JzNBUYAIQi4t.jpg" TargetMode="External"/><Relationship Id="rId1395" Type="http://schemas.openxmlformats.org/officeDocument/2006/relationships/hyperlink" Target="http://www.narendramodi.in" TargetMode="External"/><Relationship Id="rId323" Type="http://schemas.openxmlformats.org/officeDocument/2006/relationships/hyperlink" Target="http://www.aamaadmiparty.org" TargetMode="External"/><Relationship Id="rId1396" Type="http://schemas.openxmlformats.org/officeDocument/2006/relationships/hyperlink" Target="http://pic.twitter.com/gJuk2vhAps" TargetMode="External"/><Relationship Id="rId322" Type="http://schemas.openxmlformats.org/officeDocument/2006/relationships/hyperlink" Target="https://www.pscp.tv/w/bzUvuDFBbWp6eG5ha0pRZXd8MXZPeHdaWnBPRERKQimKy0qsDOiy7g7-xMl5YiuhR2hu58cDt9-rgLZWuVrE" TargetMode="External"/><Relationship Id="rId1397" Type="http://schemas.openxmlformats.org/officeDocument/2006/relationships/hyperlink" Target="http://www.bjp.org" TargetMode="External"/><Relationship Id="rId321" Type="http://schemas.openxmlformats.org/officeDocument/2006/relationships/hyperlink" Target="http://www.inc.in/" TargetMode="External"/><Relationship Id="rId1398" Type="http://schemas.openxmlformats.org/officeDocument/2006/relationships/hyperlink" Target="http://pic.twitter.com/BXBrjEHetg" TargetMode="External"/><Relationship Id="rId320" Type="http://schemas.openxmlformats.org/officeDocument/2006/relationships/hyperlink" Target="https://pbs.twimg.com/media/DzW2tPGVsAEVdbk.jpg" TargetMode="External"/><Relationship Id="rId1399" Type="http://schemas.openxmlformats.org/officeDocument/2006/relationships/hyperlink" Target="http://www.bjp.org" TargetMode="External"/><Relationship Id="rId1389" Type="http://schemas.openxmlformats.org/officeDocument/2006/relationships/hyperlink" Target="http://www.narendramodi.in" TargetMode="External"/><Relationship Id="rId316" Type="http://schemas.openxmlformats.org/officeDocument/2006/relationships/hyperlink" Target="https://pbs.twimg.com/media/DzW58v8W0AEOSMD.jpg" TargetMode="External"/><Relationship Id="rId315" Type="http://schemas.openxmlformats.org/officeDocument/2006/relationships/hyperlink" Target="http://www.aamaadmiparty.org" TargetMode="External"/><Relationship Id="rId799" Type="http://schemas.openxmlformats.org/officeDocument/2006/relationships/hyperlink" Target="https://pbs.twimg.com/media/DzLeUSWW0AUPiJZ.jpg" TargetMode="External"/><Relationship Id="rId314" Type="http://schemas.openxmlformats.org/officeDocument/2006/relationships/hyperlink" Target="http://pic.twitter.com/tqfAUm6grM" TargetMode="External"/><Relationship Id="rId798" Type="http://schemas.openxmlformats.org/officeDocument/2006/relationships/hyperlink" Target="http://www.inc.in/" TargetMode="External"/><Relationship Id="rId313" Type="http://schemas.openxmlformats.org/officeDocument/2006/relationships/hyperlink" Target="http://www.bjp.org" TargetMode="External"/><Relationship Id="rId797" Type="http://schemas.openxmlformats.org/officeDocument/2006/relationships/hyperlink" Target="https://pbs.twimg.com/media/DzLYvbZWsAEqpLJ.jpg" TargetMode="External"/><Relationship Id="rId319" Type="http://schemas.openxmlformats.org/officeDocument/2006/relationships/hyperlink" Target="http://www.inc.in/" TargetMode="External"/><Relationship Id="rId318" Type="http://schemas.openxmlformats.org/officeDocument/2006/relationships/hyperlink" Target="https://www.pscp.tv/w/bzUxBjFYSmpra1lZYU5Yakx8MW1yeG1ZWXprWWd4ebT1TvI6RzwRYNrFQcsru3yZdFUV2tVNZxba03PepKYD" TargetMode="External"/><Relationship Id="rId317" Type="http://schemas.openxmlformats.org/officeDocument/2006/relationships/hyperlink" Target="http://www.aamaadmiparty.org" TargetMode="External"/><Relationship Id="rId1380" Type="http://schemas.openxmlformats.org/officeDocument/2006/relationships/hyperlink" Target="https://pbs.twimg.com/media/Dy5Mlz3UwAAZDVL.jpg" TargetMode="External"/><Relationship Id="rId792" Type="http://schemas.openxmlformats.org/officeDocument/2006/relationships/hyperlink" Target="https://pbs.twimg.com/media/DzLgnwfVsAA9Ueq.jpg" TargetMode="External"/><Relationship Id="rId1381" Type="http://schemas.openxmlformats.org/officeDocument/2006/relationships/hyperlink" Target="http://www.narendramodi.in" TargetMode="External"/><Relationship Id="rId791" Type="http://schemas.openxmlformats.org/officeDocument/2006/relationships/hyperlink" Target="http://www.bjp.org" TargetMode="External"/><Relationship Id="rId1382" Type="http://schemas.openxmlformats.org/officeDocument/2006/relationships/hyperlink" Target="http://pic.twitter.com/RQiGMHKfUD" TargetMode="External"/><Relationship Id="rId790" Type="http://schemas.openxmlformats.org/officeDocument/2006/relationships/hyperlink" Target="http://www.aamaadmiparty.org" TargetMode="External"/><Relationship Id="rId1383" Type="http://schemas.openxmlformats.org/officeDocument/2006/relationships/hyperlink" Target="http://www.narendramodi.in" TargetMode="External"/><Relationship Id="rId1384" Type="http://schemas.openxmlformats.org/officeDocument/2006/relationships/hyperlink" Target="http://pic.twitter.com/KBiHs3f14R" TargetMode="External"/><Relationship Id="rId312" Type="http://schemas.openxmlformats.org/officeDocument/2006/relationships/hyperlink" Target="https://www.pscp.tv/w/bzU4pjFZTEVKTlh4RG5ORU58MXZBeFJ5eXpXZVhKbB-1p-CfNt6OzH-bx_xrYEGWy-UwV82L1ztQq48bPFvf" TargetMode="External"/><Relationship Id="rId796" Type="http://schemas.openxmlformats.org/officeDocument/2006/relationships/hyperlink" Target="https://twitter.com/KapilSibal/status/1095175981772484609" TargetMode="External"/><Relationship Id="rId1385" Type="http://schemas.openxmlformats.org/officeDocument/2006/relationships/hyperlink" Target="http://www.narendramodi.in" TargetMode="External"/><Relationship Id="rId311" Type="http://schemas.openxmlformats.org/officeDocument/2006/relationships/hyperlink" Target="http://www.aamaadmiparty.org" TargetMode="External"/><Relationship Id="rId795" Type="http://schemas.openxmlformats.org/officeDocument/2006/relationships/hyperlink" Target="http://www.narendramodi.in" TargetMode="External"/><Relationship Id="rId1386" Type="http://schemas.openxmlformats.org/officeDocument/2006/relationships/hyperlink" Target="http://pic.twitter.com/DzOU78A6JF" TargetMode="External"/><Relationship Id="rId310" Type="http://schemas.openxmlformats.org/officeDocument/2006/relationships/hyperlink" Target="https://pbs.twimg.com/media/DzW-3cCUUAUmuKZ.jpg" TargetMode="External"/><Relationship Id="rId794" Type="http://schemas.openxmlformats.org/officeDocument/2006/relationships/hyperlink" Target="https://www.pscp.tv/w/bzJItzMyMjExNTJ8MU1ueG5OWkRuRE54TxAmsoca3Hw0_m1ZFAoRYED1K5ucx2HLz9CO66bY08w2" TargetMode="External"/><Relationship Id="rId1387" Type="http://schemas.openxmlformats.org/officeDocument/2006/relationships/hyperlink" Target="http://www.narendramodi.in" TargetMode="External"/><Relationship Id="rId793" Type="http://schemas.openxmlformats.org/officeDocument/2006/relationships/hyperlink" Target="http://www.bjp.org" TargetMode="External"/><Relationship Id="rId1388" Type="http://schemas.openxmlformats.org/officeDocument/2006/relationships/hyperlink" Target="http://pic.twitter.com/DuCqmTgzOI" TargetMode="External"/><Relationship Id="rId297" Type="http://schemas.openxmlformats.org/officeDocument/2006/relationships/hyperlink" Target="http://www.bjp.org" TargetMode="External"/><Relationship Id="rId296" Type="http://schemas.openxmlformats.org/officeDocument/2006/relationships/hyperlink" Target="https://pbs.twimg.com/media/DzXDcgSV4AIMx6v.png" TargetMode="External"/><Relationship Id="rId295" Type="http://schemas.openxmlformats.org/officeDocument/2006/relationships/hyperlink" Target="http://www.bjp.org" TargetMode="External"/><Relationship Id="rId294" Type="http://schemas.openxmlformats.org/officeDocument/2006/relationships/hyperlink" Target="http://www.bjp.org" TargetMode="External"/><Relationship Id="rId299" Type="http://schemas.openxmlformats.org/officeDocument/2006/relationships/hyperlink" Target="http://www.bjp.org" TargetMode="External"/><Relationship Id="rId298" Type="http://schemas.openxmlformats.org/officeDocument/2006/relationships/hyperlink" Target="http://www.bjp.org" TargetMode="External"/><Relationship Id="rId271" Type="http://schemas.openxmlformats.org/officeDocument/2006/relationships/hyperlink" Target="https://www.telegraphindia.com/india/supreme-court-sacks-2-of-its-own-over-change-in-order-on-ambani/cid/1684489" TargetMode="External"/><Relationship Id="rId270" Type="http://schemas.openxmlformats.org/officeDocument/2006/relationships/hyperlink" Target="http://www.bjp.org" TargetMode="External"/><Relationship Id="rId269" Type="http://schemas.openxmlformats.org/officeDocument/2006/relationships/hyperlink" Target="http://www.bjp.org" TargetMode="External"/><Relationship Id="rId264" Type="http://schemas.openxmlformats.org/officeDocument/2006/relationships/hyperlink" Target="http://www.inc.in/" TargetMode="External"/><Relationship Id="rId263" Type="http://schemas.openxmlformats.org/officeDocument/2006/relationships/hyperlink" Target="https://www.pscp.tv/w/bzVo_DFYSmpra1lZYU5Yakx8MXlOR2FPT2VPdnJ4asAQVQC8jtuZncHmhHTUMZx2F1hWzuulykVFPNXj3rzZ" TargetMode="External"/><Relationship Id="rId262" Type="http://schemas.openxmlformats.org/officeDocument/2006/relationships/hyperlink" Target="http://www.aamaadmiparty.org" TargetMode="External"/><Relationship Id="rId261" Type="http://schemas.openxmlformats.org/officeDocument/2006/relationships/hyperlink" Target="https://pbs.twimg.com/media/DzXi2X6UcAA8zCq.jpg" TargetMode="External"/><Relationship Id="rId268" Type="http://schemas.openxmlformats.org/officeDocument/2006/relationships/hyperlink" Target="https://pbs.twimg.com/media/DzXi2X6UcAA8zCq.jpg" TargetMode="External"/><Relationship Id="rId267" Type="http://schemas.openxmlformats.org/officeDocument/2006/relationships/hyperlink" Target="https://www.facebook.com/BJP4India/videos/354219705424000/" TargetMode="External"/><Relationship Id="rId266" Type="http://schemas.openxmlformats.org/officeDocument/2006/relationships/hyperlink" Target="http://www.narendramodi.in" TargetMode="External"/><Relationship Id="rId265" Type="http://schemas.openxmlformats.org/officeDocument/2006/relationships/hyperlink" Target="http://www.narendramodi.in" TargetMode="External"/><Relationship Id="rId260" Type="http://schemas.openxmlformats.org/officeDocument/2006/relationships/hyperlink" Target="http://www.bjp.org" TargetMode="External"/><Relationship Id="rId259" Type="http://schemas.openxmlformats.org/officeDocument/2006/relationships/hyperlink" Target="https://www.pscp.tv/w/bzV7fzFZTEVKTlh4RG5ORU58MU95S0F5eU9Ndk1LYtDSHTigTypTOrVeNDchqyyR63d08KGxUp-FGh2aHFrm" TargetMode="External"/><Relationship Id="rId258" Type="http://schemas.openxmlformats.org/officeDocument/2006/relationships/hyperlink" Target="http://www.aamaadmiparty.org" TargetMode="External"/><Relationship Id="rId253" Type="http://schemas.openxmlformats.org/officeDocument/2006/relationships/hyperlink" Target="http://www.bjp.org" TargetMode="External"/><Relationship Id="rId252" Type="http://schemas.openxmlformats.org/officeDocument/2006/relationships/hyperlink" Target="http://pic.twitter.com/fJLFfS6F3c" TargetMode="External"/><Relationship Id="rId251" Type="http://schemas.openxmlformats.org/officeDocument/2006/relationships/hyperlink" Target="http://www.inc.in/" TargetMode="External"/><Relationship Id="rId250" Type="http://schemas.openxmlformats.org/officeDocument/2006/relationships/hyperlink" Target="https://pbs.twimg.com/media/DzYtctaVAAAQMh8.jpg" TargetMode="External"/><Relationship Id="rId257" Type="http://schemas.openxmlformats.org/officeDocument/2006/relationships/hyperlink" Target="https://pbs.twimg.com/media/DzXnNf5WkAE3XTL.jpg" TargetMode="External"/><Relationship Id="rId256" Type="http://schemas.openxmlformats.org/officeDocument/2006/relationships/hyperlink" Target="https://twitter.com/sidharthpandey/status/1096036326317658112" TargetMode="External"/><Relationship Id="rId255" Type="http://schemas.openxmlformats.org/officeDocument/2006/relationships/hyperlink" Target="http://www.bjp.org" TargetMode="External"/><Relationship Id="rId254" Type="http://schemas.openxmlformats.org/officeDocument/2006/relationships/hyperlink" Target="https://pbs.twimg.com/media/DzYD9wMV4AIAeKe.png" TargetMode="External"/><Relationship Id="rId293" Type="http://schemas.openxmlformats.org/officeDocument/2006/relationships/hyperlink" Target="https://pbs.twimg.com/media/DzXGwKFU0AAN8SN.jpg" TargetMode="External"/><Relationship Id="rId292" Type="http://schemas.openxmlformats.org/officeDocument/2006/relationships/hyperlink" Target="http://www.bjp.org" TargetMode="External"/><Relationship Id="rId291" Type="http://schemas.openxmlformats.org/officeDocument/2006/relationships/hyperlink" Target="http://pic.twitter.com/0j2x2x7z91" TargetMode="External"/><Relationship Id="rId290" Type="http://schemas.openxmlformats.org/officeDocument/2006/relationships/hyperlink" Target="http://www.inc.in/" TargetMode="External"/><Relationship Id="rId286" Type="http://schemas.openxmlformats.org/officeDocument/2006/relationships/hyperlink" Target="https://pbs.twimg.com/media/DzXUrArUUAABOZ8.jpg" TargetMode="External"/><Relationship Id="rId285" Type="http://schemas.openxmlformats.org/officeDocument/2006/relationships/hyperlink" Target="http://www.aamaadmiparty.org" TargetMode="External"/><Relationship Id="rId284" Type="http://schemas.openxmlformats.org/officeDocument/2006/relationships/hyperlink" Target="https://pbs.twimg.com/media/DzXWapnVsAIBGbi.jpg" TargetMode="External"/><Relationship Id="rId283" Type="http://schemas.openxmlformats.org/officeDocument/2006/relationships/hyperlink" Target="http://www.inc.in/" TargetMode="External"/><Relationship Id="rId289" Type="http://schemas.openxmlformats.org/officeDocument/2006/relationships/hyperlink" Target="http://pic.twitter.com/hagJ3GAdJM" TargetMode="External"/><Relationship Id="rId288" Type="http://schemas.openxmlformats.org/officeDocument/2006/relationships/hyperlink" Target="http://www.aamaadmiparty.org" TargetMode="External"/><Relationship Id="rId287" Type="http://schemas.openxmlformats.org/officeDocument/2006/relationships/hyperlink" Target="http://www.inc.in/" TargetMode="External"/><Relationship Id="rId282" Type="http://schemas.openxmlformats.org/officeDocument/2006/relationships/hyperlink" Target="http://www.inc.in" TargetMode="External"/><Relationship Id="rId281" Type="http://schemas.openxmlformats.org/officeDocument/2006/relationships/hyperlink" Target="http://www.bjp.org" TargetMode="External"/><Relationship Id="rId280" Type="http://schemas.openxmlformats.org/officeDocument/2006/relationships/hyperlink" Target="https://www.pscp.tv/w/1OyKAyyvndqKb" TargetMode="External"/><Relationship Id="rId275" Type="http://schemas.openxmlformats.org/officeDocument/2006/relationships/hyperlink" Target="https://www.facebook.com/BJP4India/videos/354219705424000/" TargetMode="External"/><Relationship Id="rId274" Type="http://schemas.openxmlformats.org/officeDocument/2006/relationships/hyperlink" Target="http://www.bjp.org" TargetMode="External"/><Relationship Id="rId273" Type="http://schemas.openxmlformats.org/officeDocument/2006/relationships/hyperlink" Target="https://pbs.twimg.com/media/DzXhsIcV4AAX8Yy.jpg" TargetMode="External"/><Relationship Id="rId272" Type="http://schemas.openxmlformats.org/officeDocument/2006/relationships/hyperlink" Target="http://www.inc.in/" TargetMode="External"/><Relationship Id="rId279" Type="http://schemas.openxmlformats.org/officeDocument/2006/relationships/hyperlink" Target="http://www.bjp.org" TargetMode="External"/><Relationship Id="rId278" Type="http://schemas.openxmlformats.org/officeDocument/2006/relationships/hyperlink" Target="https://pbs.twimg.com/media/DzXe8_FUUAANh-0.jpg" TargetMode="External"/><Relationship Id="rId277" Type="http://schemas.openxmlformats.org/officeDocument/2006/relationships/hyperlink" Target="https://www.facebook.com/BJP4India/videos/354219705424000/" TargetMode="External"/><Relationship Id="rId276" Type="http://schemas.openxmlformats.org/officeDocument/2006/relationships/hyperlink" Target="http://www.bjp.org" TargetMode="External"/><Relationship Id="rId1455" Type="http://schemas.openxmlformats.org/officeDocument/2006/relationships/hyperlink" Target="https://pbs.twimg.com/media/Dy4CohDU8AABMX8.jpg" TargetMode="External"/><Relationship Id="rId1456" Type="http://schemas.openxmlformats.org/officeDocument/2006/relationships/hyperlink" Target="http://www.bjp.org" TargetMode="External"/><Relationship Id="rId1457" Type="http://schemas.openxmlformats.org/officeDocument/2006/relationships/hyperlink" Target="https://www.pscp.tv/w/by1M8zFZTEVKTlh4RG5ORU58MWxER0xNWFpuWG1KbS01uuHOhnkrd3hG5_7J4jcl3dLsEiTnScfnLW814Jkk" TargetMode="External"/><Relationship Id="rId1458" Type="http://schemas.openxmlformats.org/officeDocument/2006/relationships/hyperlink" Target="http://www.bjp.org" TargetMode="External"/><Relationship Id="rId1459" Type="http://schemas.openxmlformats.org/officeDocument/2006/relationships/hyperlink" Target="https://twitter.com/i/moments/1093775470305234944" TargetMode="External"/><Relationship Id="rId629" Type="http://schemas.openxmlformats.org/officeDocument/2006/relationships/hyperlink" Target="https://pbs.twimg.com/media/DzQXtqQW0AEkxet.jpg" TargetMode="External"/><Relationship Id="rId624" Type="http://schemas.openxmlformats.org/officeDocument/2006/relationships/hyperlink" Target="http://www.bjp.org" TargetMode="External"/><Relationship Id="rId623" Type="http://schemas.openxmlformats.org/officeDocument/2006/relationships/hyperlink" Target="https://pbs.twimg.com/media/DzQYgRoWoAA7V5B.jpg" TargetMode="External"/><Relationship Id="rId622" Type="http://schemas.openxmlformats.org/officeDocument/2006/relationships/hyperlink" Target="http://www.bjp.org" TargetMode="External"/><Relationship Id="rId621" Type="http://schemas.openxmlformats.org/officeDocument/2006/relationships/hyperlink" Target="https://pbs.twimg.com/media/DzQYPypWoAAfSIB.jpg" TargetMode="External"/><Relationship Id="rId628" Type="http://schemas.openxmlformats.org/officeDocument/2006/relationships/hyperlink" Target="http://www.bjp.org" TargetMode="External"/><Relationship Id="rId627" Type="http://schemas.openxmlformats.org/officeDocument/2006/relationships/hyperlink" Target="https://pbs.twimg.com/media/DzQXcwrXcAA54ah.jpg" TargetMode="External"/><Relationship Id="rId626" Type="http://schemas.openxmlformats.org/officeDocument/2006/relationships/hyperlink" Target="http://www.bjp.org" TargetMode="External"/><Relationship Id="rId625" Type="http://schemas.openxmlformats.org/officeDocument/2006/relationships/hyperlink" Target="https://pbs.twimg.com/media/DzQYhVgWoAQXxKP.jpg" TargetMode="External"/><Relationship Id="rId1450" Type="http://schemas.openxmlformats.org/officeDocument/2006/relationships/hyperlink" Target="http://www.bjp.org" TargetMode="External"/><Relationship Id="rId620" Type="http://schemas.openxmlformats.org/officeDocument/2006/relationships/hyperlink" Target="http://www.bjp.org" TargetMode="External"/><Relationship Id="rId1451" Type="http://schemas.openxmlformats.org/officeDocument/2006/relationships/hyperlink" Target="https://pbs.twimg.com/media/Dy4E3JkVYAAhNno.jpg" TargetMode="External"/><Relationship Id="rId1452" Type="http://schemas.openxmlformats.org/officeDocument/2006/relationships/hyperlink" Target="http://www.inc.in/" TargetMode="External"/><Relationship Id="rId1453" Type="http://schemas.openxmlformats.org/officeDocument/2006/relationships/hyperlink" Target="https://pbs.twimg.com/media/Dy4DnZhU8AAYBY3.jpg" TargetMode="External"/><Relationship Id="rId1454" Type="http://schemas.openxmlformats.org/officeDocument/2006/relationships/hyperlink" Target="http://www.bjp.org" TargetMode="External"/><Relationship Id="rId1444" Type="http://schemas.openxmlformats.org/officeDocument/2006/relationships/hyperlink" Target="http://www.bjp.org" TargetMode="External"/><Relationship Id="rId1445" Type="http://schemas.openxmlformats.org/officeDocument/2006/relationships/hyperlink" Target="https://www.pscp.tv/w/by1R8TFZTEVKTlh4RG5ORU58MWxEeExNWFdPd2JLbXC49vkyGezTlq5EzOzCTi_9qY49iEu8tRxkMcnwvJZT" TargetMode="External"/><Relationship Id="rId1446" Type="http://schemas.openxmlformats.org/officeDocument/2006/relationships/hyperlink" Target="http://www.bjp.org" TargetMode="External"/><Relationship Id="rId1447" Type="http://schemas.openxmlformats.org/officeDocument/2006/relationships/hyperlink" Target="https://www.pscp.tv/w/by1QxjMyMjExNTJ8MURYeHlhWWtuUkV4TQgioWklH9muit-bChDHKMUI-JyuCldQjy1_9JgOW0MN" TargetMode="External"/><Relationship Id="rId1448" Type="http://schemas.openxmlformats.org/officeDocument/2006/relationships/hyperlink" Target="http://www.narendramodi.in" TargetMode="External"/><Relationship Id="rId1449" Type="http://schemas.openxmlformats.org/officeDocument/2006/relationships/hyperlink" Target="https://pbs.twimg.com/media/Dy4FcfdVYAEbUWi.jpg" TargetMode="External"/><Relationship Id="rId619" Type="http://schemas.openxmlformats.org/officeDocument/2006/relationships/hyperlink" Target="https://pbs.twimg.com/media/DzQYgQxW0AIO4CE.jpg" TargetMode="External"/><Relationship Id="rId618" Type="http://schemas.openxmlformats.org/officeDocument/2006/relationships/hyperlink" Target="http://www.bjp.org" TargetMode="External"/><Relationship Id="rId613" Type="http://schemas.openxmlformats.org/officeDocument/2006/relationships/hyperlink" Target="https://pbs.twimg.com/media/DzQnhWcU0AAucWl.jpg" TargetMode="External"/><Relationship Id="rId612" Type="http://schemas.openxmlformats.org/officeDocument/2006/relationships/hyperlink" Target="http://www.narendramodi.in" TargetMode="External"/><Relationship Id="rId611" Type="http://schemas.openxmlformats.org/officeDocument/2006/relationships/hyperlink" Target="http://www.bjp.org" TargetMode="External"/><Relationship Id="rId610" Type="http://schemas.openxmlformats.org/officeDocument/2006/relationships/hyperlink" Target="https://pbs.twimg.com/media/DzQYgQIWkAAx0Ul.jpg" TargetMode="External"/><Relationship Id="rId617" Type="http://schemas.openxmlformats.org/officeDocument/2006/relationships/hyperlink" Target="https://pbs.twimg.com/media/DzQUAWiWkAE1R-v.jpg" TargetMode="External"/><Relationship Id="rId616" Type="http://schemas.openxmlformats.org/officeDocument/2006/relationships/hyperlink" Target="http://www.inc.in/" TargetMode="External"/><Relationship Id="rId615" Type="http://schemas.openxmlformats.org/officeDocument/2006/relationships/hyperlink" Target="https://pbs.twimg.com/media/DzQnTd4UUAACbSk.jpg" TargetMode="External"/><Relationship Id="rId614" Type="http://schemas.openxmlformats.org/officeDocument/2006/relationships/hyperlink" Target="http://www.inc.in/" TargetMode="External"/><Relationship Id="rId1440" Type="http://schemas.openxmlformats.org/officeDocument/2006/relationships/hyperlink" Target="http://www.aamaadmiparty.org" TargetMode="External"/><Relationship Id="rId1441" Type="http://schemas.openxmlformats.org/officeDocument/2006/relationships/hyperlink" Target="https://www.pscp.tv/w/by1WDzFYSmpra1lZYU5Yakx8MU1ueG5OWkJiZUx4TwKiy4p4siE1bvEgzL6StBHVmUtL7D8gxVgWVloTfdJW" TargetMode="External"/><Relationship Id="rId1442" Type="http://schemas.openxmlformats.org/officeDocument/2006/relationships/hyperlink" Target="http://www.inc.in/" TargetMode="External"/><Relationship Id="rId1443" Type="http://schemas.openxmlformats.org/officeDocument/2006/relationships/hyperlink" Target="https://pbs.twimg.com/media/Dy4H9_JU8AASC3A.jpg" TargetMode="External"/><Relationship Id="rId1477" Type="http://schemas.openxmlformats.org/officeDocument/2006/relationships/hyperlink" Target="https://pbs.twimg.com/media/Dy3yh6CWsAUf7bv.jpg" TargetMode="External"/><Relationship Id="rId1478" Type="http://schemas.openxmlformats.org/officeDocument/2006/relationships/hyperlink" Target="http://www.aamaadmiparty.org" TargetMode="External"/><Relationship Id="rId1479" Type="http://schemas.openxmlformats.org/officeDocument/2006/relationships/hyperlink" Target="http://pic.twitter.com/QJEJD1YgVi" TargetMode="External"/><Relationship Id="rId646" Type="http://schemas.openxmlformats.org/officeDocument/2006/relationships/hyperlink" Target="http://www.bjp.org" TargetMode="External"/><Relationship Id="rId645" Type="http://schemas.openxmlformats.org/officeDocument/2006/relationships/hyperlink" Target="https://pbs.twimg.com/media/DzQWmTkWoAEiFAb.jpg" TargetMode="External"/><Relationship Id="rId644" Type="http://schemas.openxmlformats.org/officeDocument/2006/relationships/hyperlink" Target="http://www.bjp.org" TargetMode="External"/><Relationship Id="rId643" Type="http://schemas.openxmlformats.org/officeDocument/2006/relationships/hyperlink" Target="https://pbs.twimg.com/media/DzOAlPuWoAA9n9A.jpg" TargetMode="External"/><Relationship Id="rId649" Type="http://schemas.openxmlformats.org/officeDocument/2006/relationships/hyperlink" Target="http://www.aamaadmiparty.org" TargetMode="External"/><Relationship Id="rId648" Type="http://schemas.openxmlformats.org/officeDocument/2006/relationships/hyperlink" Target="http://www.bjp.org" TargetMode="External"/><Relationship Id="rId647" Type="http://schemas.openxmlformats.org/officeDocument/2006/relationships/hyperlink" Target="https://pbs.twimg.com/media/DzQTrq2WoAAKRFX.jpg" TargetMode="External"/><Relationship Id="rId1470" Type="http://schemas.openxmlformats.org/officeDocument/2006/relationships/hyperlink" Target="https://pbs.twimg.com/media/Dy32qslVYAAbvCu.jpg" TargetMode="External"/><Relationship Id="rId1471" Type="http://schemas.openxmlformats.org/officeDocument/2006/relationships/hyperlink" Target="http://www.inc.in/" TargetMode="External"/><Relationship Id="rId1472" Type="http://schemas.openxmlformats.org/officeDocument/2006/relationships/hyperlink" Target="https://twitter.com/AamAadmiParty/status/1093796962766340096" TargetMode="External"/><Relationship Id="rId642" Type="http://schemas.openxmlformats.org/officeDocument/2006/relationships/hyperlink" Target="http://www.bjp.org" TargetMode="External"/><Relationship Id="rId1473" Type="http://schemas.openxmlformats.org/officeDocument/2006/relationships/hyperlink" Target="https://pbs.twimg.com/media/Dy3yh6CWsAUf7bv.jpg" TargetMode="External"/><Relationship Id="rId641" Type="http://schemas.openxmlformats.org/officeDocument/2006/relationships/hyperlink" Target="https://pbs.twimg.com/media/DzQW8IrXgAAsQrF.jpg" TargetMode="External"/><Relationship Id="rId1474" Type="http://schemas.openxmlformats.org/officeDocument/2006/relationships/hyperlink" Target="http://www.aamaadmiparty.org" TargetMode="External"/><Relationship Id="rId640" Type="http://schemas.openxmlformats.org/officeDocument/2006/relationships/hyperlink" Target="http://www.bjp.org" TargetMode="External"/><Relationship Id="rId1475" Type="http://schemas.openxmlformats.org/officeDocument/2006/relationships/hyperlink" Target="https://pbs.twimg.com/media/Dy31sjlX0AAUOTl.jpg" TargetMode="External"/><Relationship Id="rId1476" Type="http://schemas.openxmlformats.org/officeDocument/2006/relationships/hyperlink" Target="http://www.aamaadmiparty.org" TargetMode="External"/><Relationship Id="rId1466" Type="http://schemas.openxmlformats.org/officeDocument/2006/relationships/hyperlink" Target="http://www.inc.in/" TargetMode="External"/><Relationship Id="rId1467" Type="http://schemas.openxmlformats.org/officeDocument/2006/relationships/hyperlink" Target="http://pic.twitter.com/cMRgQSEDNR" TargetMode="External"/><Relationship Id="rId1468" Type="http://schemas.openxmlformats.org/officeDocument/2006/relationships/hyperlink" Target="http://www.aamaadmiparty.org" TargetMode="External"/><Relationship Id="rId1469" Type="http://schemas.openxmlformats.org/officeDocument/2006/relationships/hyperlink" Target="http://www.aamaadmiparty.org" TargetMode="External"/><Relationship Id="rId635" Type="http://schemas.openxmlformats.org/officeDocument/2006/relationships/hyperlink" Target="https://pbs.twimg.com/media/DzQXYufXcAEhbbH.jpg" TargetMode="External"/><Relationship Id="rId634" Type="http://schemas.openxmlformats.org/officeDocument/2006/relationships/hyperlink" Target="http://www.bjp.org" TargetMode="External"/><Relationship Id="rId633" Type="http://schemas.openxmlformats.org/officeDocument/2006/relationships/hyperlink" Target="https://pbs.twimg.com/media/DzQZmEsXcAAWUUL.jpg" TargetMode="External"/><Relationship Id="rId632" Type="http://schemas.openxmlformats.org/officeDocument/2006/relationships/hyperlink" Target="http://www.bjp.org" TargetMode="External"/><Relationship Id="rId639" Type="http://schemas.openxmlformats.org/officeDocument/2006/relationships/hyperlink" Target="https://pbs.twimg.com/media/DzOBIlIX0AI_glS.jpg" TargetMode="External"/><Relationship Id="rId638" Type="http://schemas.openxmlformats.org/officeDocument/2006/relationships/hyperlink" Target="http://www.aamaadmiparty.org" TargetMode="External"/><Relationship Id="rId637" Type="http://schemas.openxmlformats.org/officeDocument/2006/relationships/hyperlink" Target="http://pic.twitter.com/IdTZd47w8N" TargetMode="External"/><Relationship Id="rId636" Type="http://schemas.openxmlformats.org/officeDocument/2006/relationships/hyperlink" Target="http://www.bjp.org" TargetMode="External"/><Relationship Id="rId1460" Type="http://schemas.openxmlformats.org/officeDocument/2006/relationships/hyperlink" Target="http://www.bjp.org" TargetMode="External"/><Relationship Id="rId1461" Type="http://schemas.openxmlformats.org/officeDocument/2006/relationships/hyperlink" Target="http://pic.twitter.com/QyCZAhBQhq" TargetMode="External"/><Relationship Id="rId631" Type="http://schemas.openxmlformats.org/officeDocument/2006/relationships/hyperlink" Target="https://pbs.twimg.com/media/DzOA4gcXgAEBAL_.jpg" TargetMode="External"/><Relationship Id="rId1462" Type="http://schemas.openxmlformats.org/officeDocument/2006/relationships/hyperlink" Target="http://www.bjp.org" TargetMode="External"/><Relationship Id="rId630" Type="http://schemas.openxmlformats.org/officeDocument/2006/relationships/hyperlink" Target="http://www.bjp.org" TargetMode="External"/><Relationship Id="rId1463" Type="http://schemas.openxmlformats.org/officeDocument/2006/relationships/hyperlink" Target="http://pic.twitter.com/ZTkOYylE0p" TargetMode="External"/><Relationship Id="rId1464" Type="http://schemas.openxmlformats.org/officeDocument/2006/relationships/hyperlink" Target="http://www.bjp.org" TargetMode="External"/><Relationship Id="rId1465" Type="http://schemas.openxmlformats.org/officeDocument/2006/relationships/hyperlink" Target="https://pbs.twimg.com/media/Dy32yUhU0AAlkSX.jpg" TargetMode="External"/><Relationship Id="rId1411" Type="http://schemas.openxmlformats.org/officeDocument/2006/relationships/hyperlink" Target="http://www.bjp.org" TargetMode="External"/><Relationship Id="rId1412" Type="http://schemas.openxmlformats.org/officeDocument/2006/relationships/hyperlink" Target="https://pbs.twimg.com/media/Dy4nNgwXQAArfIT.jpg" TargetMode="External"/><Relationship Id="rId1413" Type="http://schemas.openxmlformats.org/officeDocument/2006/relationships/hyperlink" Target="http://www.inc.in" TargetMode="External"/><Relationship Id="rId1414" Type="http://schemas.openxmlformats.org/officeDocument/2006/relationships/hyperlink" Target="http://pic.twitter.com/EsmIUZSIH9" TargetMode="External"/><Relationship Id="rId1415" Type="http://schemas.openxmlformats.org/officeDocument/2006/relationships/hyperlink" Target="http://www.inc.in/" TargetMode="External"/><Relationship Id="rId1416" Type="http://schemas.openxmlformats.org/officeDocument/2006/relationships/hyperlink" Target="https://pbs.twimg.com/media/Dy4jjY0UcAUwsC0.jpg" TargetMode="External"/><Relationship Id="rId1417" Type="http://schemas.openxmlformats.org/officeDocument/2006/relationships/hyperlink" Target="http://www.bjp.org" TargetMode="External"/><Relationship Id="rId1418" Type="http://schemas.openxmlformats.org/officeDocument/2006/relationships/hyperlink" Target="https://twitter.com/INCIndia/status/1093842007363973120" TargetMode="External"/><Relationship Id="rId1419" Type="http://schemas.openxmlformats.org/officeDocument/2006/relationships/hyperlink" Target="https://pbs.twimg.com/media/Dy4bHRvVYAA1JVj.jpg" TargetMode="External"/><Relationship Id="rId1410" Type="http://schemas.openxmlformats.org/officeDocument/2006/relationships/hyperlink" Target="http://pic.twitter.com/Cer9SfD1u0" TargetMode="External"/><Relationship Id="rId1400" Type="http://schemas.openxmlformats.org/officeDocument/2006/relationships/hyperlink" Target="http://pic.twitter.com/VMI8H2UZtS" TargetMode="External"/><Relationship Id="rId1401" Type="http://schemas.openxmlformats.org/officeDocument/2006/relationships/hyperlink" Target="http://www.bjp.org" TargetMode="External"/><Relationship Id="rId1402" Type="http://schemas.openxmlformats.org/officeDocument/2006/relationships/hyperlink" Target="http://pic.twitter.com/80iuCMmJ3z" TargetMode="External"/><Relationship Id="rId1403" Type="http://schemas.openxmlformats.org/officeDocument/2006/relationships/hyperlink" Target="http://www.bjp.org" TargetMode="External"/><Relationship Id="rId1404" Type="http://schemas.openxmlformats.org/officeDocument/2006/relationships/hyperlink" Target="http://pic.twitter.com/UgGEg6Qd73" TargetMode="External"/><Relationship Id="rId1405" Type="http://schemas.openxmlformats.org/officeDocument/2006/relationships/hyperlink" Target="http://www.bjp.org" TargetMode="External"/><Relationship Id="rId1406" Type="http://schemas.openxmlformats.org/officeDocument/2006/relationships/hyperlink" Target="http://pic.twitter.com/aaZalk9ac8" TargetMode="External"/><Relationship Id="rId1407" Type="http://schemas.openxmlformats.org/officeDocument/2006/relationships/hyperlink" Target="http://www.bjp.org" TargetMode="External"/><Relationship Id="rId1408" Type="http://schemas.openxmlformats.org/officeDocument/2006/relationships/hyperlink" Target="http://pic.twitter.com/7xjoZ9A0O1" TargetMode="External"/><Relationship Id="rId1409" Type="http://schemas.openxmlformats.org/officeDocument/2006/relationships/hyperlink" Target="http://www.inc.in/" TargetMode="External"/><Relationship Id="rId1433" Type="http://schemas.openxmlformats.org/officeDocument/2006/relationships/hyperlink" Target="http://pic.twitter.com/ODzMSbfubS" TargetMode="External"/><Relationship Id="rId1434" Type="http://schemas.openxmlformats.org/officeDocument/2006/relationships/hyperlink" Target="http://www.bjp.org" TargetMode="External"/><Relationship Id="rId1435" Type="http://schemas.openxmlformats.org/officeDocument/2006/relationships/hyperlink" Target="https://pbs.twimg.com/media/Dy4VJdaWoAAniDa.jpg" TargetMode="External"/><Relationship Id="rId1436" Type="http://schemas.openxmlformats.org/officeDocument/2006/relationships/hyperlink" Target="http://www.aamaadmiparty.org" TargetMode="External"/><Relationship Id="rId1437" Type="http://schemas.openxmlformats.org/officeDocument/2006/relationships/hyperlink" Target="https://twitter.com/indiatvnews/status/1093829930633158656" TargetMode="External"/><Relationship Id="rId1438" Type="http://schemas.openxmlformats.org/officeDocument/2006/relationships/hyperlink" Target="http://www.aamaadmiparty.org" TargetMode="External"/><Relationship Id="rId1439" Type="http://schemas.openxmlformats.org/officeDocument/2006/relationships/hyperlink" Target="https://twitter.com/ashu3page/status/1093828364295696385" TargetMode="External"/><Relationship Id="rId609" Type="http://schemas.openxmlformats.org/officeDocument/2006/relationships/hyperlink" Target="http://www.inc.in" TargetMode="External"/><Relationship Id="rId608" Type="http://schemas.openxmlformats.org/officeDocument/2006/relationships/hyperlink" Target="https://www.thehindu.com/news/national/rafale-deal-not-on-better-terms-than-upa-era-offer/article26253566.ece" TargetMode="External"/><Relationship Id="rId607" Type="http://schemas.openxmlformats.org/officeDocument/2006/relationships/hyperlink" Target="http://www.bjp.org" TargetMode="External"/><Relationship Id="rId602" Type="http://schemas.openxmlformats.org/officeDocument/2006/relationships/hyperlink" Target="https://pbs.twimg.com/media/DzQYZGBX0AAM5zz.jpg" TargetMode="External"/><Relationship Id="rId601" Type="http://schemas.openxmlformats.org/officeDocument/2006/relationships/hyperlink" Target="http://www.bjp.org" TargetMode="External"/><Relationship Id="rId600" Type="http://schemas.openxmlformats.org/officeDocument/2006/relationships/hyperlink" Target="https://pbs.twimg.com/media/DzQYhf0W0AARGJ0.jpg" TargetMode="External"/><Relationship Id="rId606" Type="http://schemas.openxmlformats.org/officeDocument/2006/relationships/hyperlink" Target="https://pbs.twimg.com/media/DzQZC5NX0AAbGI5.jpg" TargetMode="External"/><Relationship Id="rId605" Type="http://schemas.openxmlformats.org/officeDocument/2006/relationships/hyperlink" Target="http://www.inc.in/" TargetMode="External"/><Relationship Id="rId604" Type="http://schemas.openxmlformats.org/officeDocument/2006/relationships/hyperlink" Target="https://www.thehindu.com/news/national/rafale-deal-not-on-better-terms-than-upa-era-offer/article26253566.ece/amp/?__twitter_impression=true" TargetMode="External"/><Relationship Id="rId603" Type="http://schemas.openxmlformats.org/officeDocument/2006/relationships/hyperlink" Target="http://www.bjp.org" TargetMode="External"/><Relationship Id="rId1430" Type="http://schemas.openxmlformats.org/officeDocument/2006/relationships/hyperlink" Target="http://www.bjp.org" TargetMode="External"/><Relationship Id="rId1431" Type="http://schemas.openxmlformats.org/officeDocument/2006/relationships/hyperlink" Target="http://pic.twitter.com/PesCxizuQm" TargetMode="External"/><Relationship Id="rId1432" Type="http://schemas.openxmlformats.org/officeDocument/2006/relationships/hyperlink" Target="http://www.bjp.org" TargetMode="External"/><Relationship Id="rId1422" Type="http://schemas.openxmlformats.org/officeDocument/2006/relationships/hyperlink" Target="http://www.bjp.org" TargetMode="External"/><Relationship Id="rId1423" Type="http://schemas.openxmlformats.org/officeDocument/2006/relationships/hyperlink" Target="https://pbs.twimg.com/media/Dy4cRZIUcAA3vw_.jpg" TargetMode="External"/><Relationship Id="rId1424" Type="http://schemas.openxmlformats.org/officeDocument/2006/relationships/hyperlink" Target="http://www.bjp.org" TargetMode="External"/><Relationship Id="rId1425" Type="http://schemas.openxmlformats.org/officeDocument/2006/relationships/hyperlink" Target="http://pic.twitter.com/QqSoVRva1n" TargetMode="External"/><Relationship Id="rId1426" Type="http://schemas.openxmlformats.org/officeDocument/2006/relationships/hyperlink" Target="http://www.aamaadmiparty.org" TargetMode="External"/><Relationship Id="rId1427" Type="http://schemas.openxmlformats.org/officeDocument/2006/relationships/hyperlink" Target="https://pbs.twimg.com/media/Dy4bHRvVYAA1JVj.jpg" TargetMode="External"/><Relationship Id="rId1428" Type="http://schemas.openxmlformats.org/officeDocument/2006/relationships/hyperlink" Target="http://www.inc.in/" TargetMode="External"/><Relationship Id="rId1429" Type="http://schemas.openxmlformats.org/officeDocument/2006/relationships/hyperlink" Target="http://pic.twitter.com/DsHYGyoffV" TargetMode="External"/><Relationship Id="rId1420" Type="http://schemas.openxmlformats.org/officeDocument/2006/relationships/hyperlink" Target="http://www.bjp.org" TargetMode="External"/><Relationship Id="rId1421" Type="http://schemas.openxmlformats.org/officeDocument/2006/relationships/hyperlink" Target="http://pic.twitter.com/Kascg2CMrI" TargetMode="External"/><Relationship Id="rId1059" Type="http://schemas.openxmlformats.org/officeDocument/2006/relationships/hyperlink" Target="https://www.pscp.tv/w/by_x3DFZTEVKTlh4RG5ORU58MXluS09PWWp3T0FLUmCC-B_uPPDU2i5SnMp2mDBSO-i_ZqAgG72Kw4mQVGab" TargetMode="External"/><Relationship Id="rId228" Type="http://schemas.openxmlformats.org/officeDocument/2006/relationships/hyperlink" Target="http://www.bjp.org" TargetMode="External"/><Relationship Id="rId227" Type="http://schemas.openxmlformats.org/officeDocument/2006/relationships/hyperlink" Target="https://www.pscp.tv/w/1vAxRyyNvoZJl" TargetMode="External"/><Relationship Id="rId226" Type="http://schemas.openxmlformats.org/officeDocument/2006/relationships/hyperlink" Target="http://www.narendramodi.in" TargetMode="External"/><Relationship Id="rId225" Type="http://schemas.openxmlformats.org/officeDocument/2006/relationships/hyperlink" Target="http://pic.twitter.com/hFq0pUByVJ" TargetMode="External"/><Relationship Id="rId229" Type="http://schemas.openxmlformats.org/officeDocument/2006/relationships/hyperlink" Target="https://pbs.twimg.com/media/DzbJuUiU8AAlWpT.jpg" TargetMode="External"/><Relationship Id="rId1050" Type="http://schemas.openxmlformats.org/officeDocument/2006/relationships/hyperlink" Target="http://www.bjp.org" TargetMode="External"/><Relationship Id="rId220" Type="http://schemas.openxmlformats.org/officeDocument/2006/relationships/hyperlink" Target="http://www.bjp.org" TargetMode="External"/><Relationship Id="rId1051" Type="http://schemas.openxmlformats.org/officeDocument/2006/relationships/hyperlink" Target="https://pbs.twimg.com/media/DzCaTAfUUAEpCM6.jpg" TargetMode="External"/><Relationship Id="rId1052" Type="http://schemas.openxmlformats.org/officeDocument/2006/relationships/hyperlink" Target="http://www.bjp.org" TargetMode="External"/><Relationship Id="rId1053" Type="http://schemas.openxmlformats.org/officeDocument/2006/relationships/hyperlink" Target="https://pbs.twimg.com/media/DzCaJguVAAAQw1h.jpg" TargetMode="External"/><Relationship Id="rId1054" Type="http://schemas.openxmlformats.org/officeDocument/2006/relationships/hyperlink" Target="http://www.bjp.org" TargetMode="External"/><Relationship Id="rId224" Type="http://schemas.openxmlformats.org/officeDocument/2006/relationships/hyperlink" Target="http://www.inc.in/" TargetMode="External"/><Relationship Id="rId1055" Type="http://schemas.openxmlformats.org/officeDocument/2006/relationships/hyperlink" Target="https://pbs.twimg.com/media/DzCZvMaU0AEe68x.jpg" TargetMode="External"/><Relationship Id="rId223" Type="http://schemas.openxmlformats.org/officeDocument/2006/relationships/hyperlink" Target="https://www.pscp.tv/w/bzZSBTFYSmpra1lZYU5Yakx8MXJteFBRUVJRcERLTq3zdyUMsr7torwZrbj9MWwYH9UEd-0y0-ocU7Rdmc2N" TargetMode="External"/><Relationship Id="rId1056" Type="http://schemas.openxmlformats.org/officeDocument/2006/relationships/hyperlink" Target="http://www.bjp.org" TargetMode="External"/><Relationship Id="rId222" Type="http://schemas.openxmlformats.org/officeDocument/2006/relationships/hyperlink" Target="http://www.bjp.org" TargetMode="External"/><Relationship Id="rId1057" Type="http://schemas.openxmlformats.org/officeDocument/2006/relationships/hyperlink" Target="http://www.bjp.org" TargetMode="External"/><Relationship Id="rId221" Type="http://schemas.openxmlformats.org/officeDocument/2006/relationships/hyperlink" Target="http://pic.twitter.com/4vjm56Gjp2" TargetMode="External"/><Relationship Id="rId1058" Type="http://schemas.openxmlformats.org/officeDocument/2006/relationships/hyperlink" Target="http://www.bjp.org" TargetMode="External"/><Relationship Id="rId1048" Type="http://schemas.openxmlformats.org/officeDocument/2006/relationships/hyperlink" Target="http://www.bjp.org" TargetMode="External"/><Relationship Id="rId1049" Type="http://schemas.openxmlformats.org/officeDocument/2006/relationships/hyperlink" Target="http://www.bjp.org" TargetMode="External"/><Relationship Id="rId217" Type="http://schemas.openxmlformats.org/officeDocument/2006/relationships/hyperlink" Target="http://pic.twitter.com/hE9jgsWwBx" TargetMode="External"/><Relationship Id="rId216" Type="http://schemas.openxmlformats.org/officeDocument/2006/relationships/hyperlink" Target="http://www.aamaadmiparty.org" TargetMode="External"/><Relationship Id="rId215" Type="http://schemas.openxmlformats.org/officeDocument/2006/relationships/hyperlink" Target="https://pbs.twimg.com/media/DzbiXk8U0AEaBpr.jpg" TargetMode="External"/><Relationship Id="rId699" Type="http://schemas.openxmlformats.org/officeDocument/2006/relationships/hyperlink" Target="https://pbs.twimg.com/media/DzNFvdNVAAMU1Su.jpg" TargetMode="External"/><Relationship Id="rId214" Type="http://schemas.openxmlformats.org/officeDocument/2006/relationships/hyperlink" Target="http://www.bjp.org" TargetMode="External"/><Relationship Id="rId698" Type="http://schemas.openxmlformats.org/officeDocument/2006/relationships/hyperlink" Target="http://www.bjp.org" TargetMode="External"/><Relationship Id="rId219" Type="http://schemas.openxmlformats.org/officeDocument/2006/relationships/hyperlink" Target="http://pic.twitter.com/SN65bqtysW" TargetMode="External"/><Relationship Id="rId218" Type="http://schemas.openxmlformats.org/officeDocument/2006/relationships/hyperlink" Target="http://www.bjp.org" TargetMode="External"/><Relationship Id="rId693" Type="http://schemas.openxmlformats.org/officeDocument/2006/relationships/hyperlink" Target="http://pic.twitter.com/KaVSUPMMET" TargetMode="External"/><Relationship Id="rId1040" Type="http://schemas.openxmlformats.org/officeDocument/2006/relationships/hyperlink" Target="https://pbs.twimg.com/media/DzCdLZKUUAEm_55.jpg" TargetMode="External"/><Relationship Id="rId692" Type="http://schemas.openxmlformats.org/officeDocument/2006/relationships/hyperlink" Target="http://www.narendramodi.in" TargetMode="External"/><Relationship Id="rId1041" Type="http://schemas.openxmlformats.org/officeDocument/2006/relationships/hyperlink" Target="http://www.bjp.org" TargetMode="External"/><Relationship Id="rId691" Type="http://schemas.openxmlformats.org/officeDocument/2006/relationships/hyperlink" Target="https://pbs.twimg.com/media/DzNL7EVUYAIeDy1.jpg" TargetMode="External"/><Relationship Id="rId1042" Type="http://schemas.openxmlformats.org/officeDocument/2006/relationships/hyperlink" Target="http://www.bjp.org" TargetMode="External"/><Relationship Id="rId690" Type="http://schemas.openxmlformats.org/officeDocument/2006/relationships/hyperlink" Target="http://www.narendramodi.in" TargetMode="External"/><Relationship Id="rId1043" Type="http://schemas.openxmlformats.org/officeDocument/2006/relationships/hyperlink" Target="http://www.bjp.org" TargetMode="External"/><Relationship Id="rId213" Type="http://schemas.openxmlformats.org/officeDocument/2006/relationships/hyperlink" Target="https://www.periscope.tv/BJP4India/1kvJpEEjyDbxE?t=2m4s" TargetMode="External"/><Relationship Id="rId697" Type="http://schemas.openxmlformats.org/officeDocument/2006/relationships/hyperlink" Target="http://pic.twitter.com/iGozcuEJi3" TargetMode="External"/><Relationship Id="rId1044" Type="http://schemas.openxmlformats.org/officeDocument/2006/relationships/hyperlink" Target="https://pbs.twimg.com/media/DzCcMe4VsAEW3b7.jpg" TargetMode="External"/><Relationship Id="rId212" Type="http://schemas.openxmlformats.org/officeDocument/2006/relationships/hyperlink" Target="http://www.bjp.org" TargetMode="External"/><Relationship Id="rId696" Type="http://schemas.openxmlformats.org/officeDocument/2006/relationships/hyperlink" Target="http://www.inc.in/" TargetMode="External"/><Relationship Id="rId1045" Type="http://schemas.openxmlformats.org/officeDocument/2006/relationships/hyperlink" Target="http://www.bjp.org" TargetMode="External"/><Relationship Id="rId211" Type="http://schemas.openxmlformats.org/officeDocument/2006/relationships/hyperlink" Target="https://pbs.twimg.com/media/DzbxRq9UYAAEVh_.png" TargetMode="External"/><Relationship Id="rId695" Type="http://schemas.openxmlformats.org/officeDocument/2006/relationships/hyperlink" Target="https://pbs.twimg.com/media/DzNDc_aUwAAxCbH.jpg" TargetMode="External"/><Relationship Id="rId1046" Type="http://schemas.openxmlformats.org/officeDocument/2006/relationships/hyperlink" Target="https://pbs.twimg.com/media/DzCbeTPVYAAOiTu.jpg" TargetMode="External"/><Relationship Id="rId210" Type="http://schemas.openxmlformats.org/officeDocument/2006/relationships/hyperlink" Target="http://www.bjp.org" TargetMode="External"/><Relationship Id="rId694" Type="http://schemas.openxmlformats.org/officeDocument/2006/relationships/hyperlink" Target="http://www.inc.in/" TargetMode="External"/><Relationship Id="rId1047" Type="http://schemas.openxmlformats.org/officeDocument/2006/relationships/hyperlink" Target="http://www.bjp.org" TargetMode="External"/><Relationship Id="rId249" Type="http://schemas.openxmlformats.org/officeDocument/2006/relationships/hyperlink" Target="http://www.inc.in/" TargetMode="External"/><Relationship Id="rId248" Type="http://schemas.openxmlformats.org/officeDocument/2006/relationships/hyperlink" Target="https://pbs.twimg.com/media/DzXcgKGU0AAysmE.jpg" TargetMode="External"/><Relationship Id="rId247" Type="http://schemas.openxmlformats.org/officeDocument/2006/relationships/hyperlink" Target="http://www.bjp.org" TargetMode="External"/><Relationship Id="rId1070" Type="http://schemas.openxmlformats.org/officeDocument/2006/relationships/hyperlink" Target="http://www.narendramodi.in" TargetMode="External"/><Relationship Id="rId1071" Type="http://schemas.openxmlformats.org/officeDocument/2006/relationships/hyperlink" Target="http://pic.twitter.com/s63s7YebNM" TargetMode="External"/><Relationship Id="rId1072" Type="http://schemas.openxmlformats.org/officeDocument/2006/relationships/hyperlink" Target="http://www.narendramodi.in" TargetMode="External"/><Relationship Id="rId242" Type="http://schemas.openxmlformats.org/officeDocument/2006/relationships/hyperlink" Target="https://pbs.twimg.com/media/DzbFKLuVYAAUiUY.jpg" TargetMode="External"/><Relationship Id="rId1073" Type="http://schemas.openxmlformats.org/officeDocument/2006/relationships/hyperlink" Target="http://pic.twitter.com/PSbY9l659k" TargetMode="External"/><Relationship Id="rId241" Type="http://schemas.openxmlformats.org/officeDocument/2006/relationships/hyperlink" Target="http://www.bjp.org" TargetMode="External"/><Relationship Id="rId1074" Type="http://schemas.openxmlformats.org/officeDocument/2006/relationships/hyperlink" Target="http://www.narendramodi.in" TargetMode="External"/><Relationship Id="rId240" Type="http://schemas.openxmlformats.org/officeDocument/2006/relationships/hyperlink" Target="http://www.bjp.org" TargetMode="External"/><Relationship Id="rId1075" Type="http://schemas.openxmlformats.org/officeDocument/2006/relationships/hyperlink" Target="http://pic.twitter.com/X91aLVlpaM" TargetMode="External"/><Relationship Id="rId1076" Type="http://schemas.openxmlformats.org/officeDocument/2006/relationships/hyperlink" Target="http://www.narendramodi.in" TargetMode="External"/><Relationship Id="rId246" Type="http://schemas.openxmlformats.org/officeDocument/2006/relationships/hyperlink" Target="https://www.pscp.tv/w/1mnxeOOmlqaGX" TargetMode="External"/><Relationship Id="rId1077" Type="http://schemas.openxmlformats.org/officeDocument/2006/relationships/hyperlink" Target="http://pic.twitter.com/6tRpJ92vMp" TargetMode="External"/><Relationship Id="rId245" Type="http://schemas.openxmlformats.org/officeDocument/2006/relationships/hyperlink" Target="http://www.narendramodi.in" TargetMode="External"/><Relationship Id="rId1078" Type="http://schemas.openxmlformats.org/officeDocument/2006/relationships/hyperlink" Target="http://www.narendramodi.in" TargetMode="External"/><Relationship Id="rId244" Type="http://schemas.openxmlformats.org/officeDocument/2006/relationships/hyperlink" Target="https://www.pscp.tv/w/bzZFOTMyMjExNTJ8MVlxR29ycm1STHpLdortV88RJbsOUV4aD27OXULKo3EEUzQiBfd0VfI_Q6hW" TargetMode="External"/><Relationship Id="rId1079" Type="http://schemas.openxmlformats.org/officeDocument/2006/relationships/hyperlink" Target="http://pic.twitter.com/3S0yK2tt4G" TargetMode="External"/><Relationship Id="rId243" Type="http://schemas.openxmlformats.org/officeDocument/2006/relationships/hyperlink" Target="http://www.bjp.org" TargetMode="External"/><Relationship Id="rId239" Type="http://schemas.openxmlformats.org/officeDocument/2006/relationships/hyperlink" Target="http://www.bjp.org" TargetMode="External"/><Relationship Id="rId238" Type="http://schemas.openxmlformats.org/officeDocument/2006/relationships/hyperlink" Target="https://pbs.twimg.com/media/DzbFy61UwAAujUw.jpg" TargetMode="External"/><Relationship Id="rId237" Type="http://schemas.openxmlformats.org/officeDocument/2006/relationships/hyperlink" Target="http://www.bjp.org" TargetMode="External"/><Relationship Id="rId236" Type="http://schemas.openxmlformats.org/officeDocument/2006/relationships/hyperlink" Target="http://www.bjp.org" TargetMode="External"/><Relationship Id="rId1060" Type="http://schemas.openxmlformats.org/officeDocument/2006/relationships/hyperlink" Target="http://www.bjp.org" TargetMode="External"/><Relationship Id="rId1061" Type="http://schemas.openxmlformats.org/officeDocument/2006/relationships/hyperlink" Target="https://www.pscp.tv/w/by_xtjMyMjExNTJ8MWxQS3Fka3dxblB4Yn8Cb4h51DNRtRu_pfB3RGfoALpeZ3BI1RfhLv5jz5pt" TargetMode="External"/><Relationship Id="rId231" Type="http://schemas.openxmlformats.org/officeDocument/2006/relationships/hyperlink" Target="http://www.bjp.org" TargetMode="External"/><Relationship Id="rId1062" Type="http://schemas.openxmlformats.org/officeDocument/2006/relationships/hyperlink" Target="http://www.narendramodi.in" TargetMode="External"/><Relationship Id="rId230" Type="http://schemas.openxmlformats.org/officeDocument/2006/relationships/hyperlink" Target="http://www.bjp.org" TargetMode="External"/><Relationship Id="rId1063" Type="http://schemas.openxmlformats.org/officeDocument/2006/relationships/hyperlink" Target="http://pic.twitter.com/PS7gjNe9dJ" TargetMode="External"/><Relationship Id="rId1064" Type="http://schemas.openxmlformats.org/officeDocument/2006/relationships/hyperlink" Target="http://www.inc.in/" TargetMode="External"/><Relationship Id="rId1065" Type="http://schemas.openxmlformats.org/officeDocument/2006/relationships/hyperlink" Target="http://pic.twitter.com/OAVPSHViXb" TargetMode="External"/><Relationship Id="rId235" Type="http://schemas.openxmlformats.org/officeDocument/2006/relationships/hyperlink" Target="http://www.aamaadmiparty.org" TargetMode="External"/><Relationship Id="rId1066" Type="http://schemas.openxmlformats.org/officeDocument/2006/relationships/hyperlink" Target="http://www.bjp.org" TargetMode="External"/><Relationship Id="rId234" Type="http://schemas.openxmlformats.org/officeDocument/2006/relationships/hyperlink" Target="https://pbs.twimg.com/media/DzbHr4QWoAA-HKw.jpg" TargetMode="External"/><Relationship Id="rId1067" Type="http://schemas.openxmlformats.org/officeDocument/2006/relationships/hyperlink" Target="http://pic.twitter.com/rW8vKwscZn" TargetMode="External"/><Relationship Id="rId233" Type="http://schemas.openxmlformats.org/officeDocument/2006/relationships/hyperlink" Target="http://www.bjp.org" TargetMode="External"/><Relationship Id="rId1068" Type="http://schemas.openxmlformats.org/officeDocument/2006/relationships/hyperlink" Target="http://www.bjp.org" TargetMode="External"/><Relationship Id="rId232" Type="http://schemas.openxmlformats.org/officeDocument/2006/relationships/hyperlink" Target="https://pbs.twimg.com/media/DzbI-eUUUAAICem.jpg" TargetMode="External"/><Relationship Id="rId1069" Type="http://schemas.openxmlformats.org/officeDocument/2006/relationships/hyperlink" Target="http://pic.twitter.com/FwjbblvwUS" TargetMode="External"/><Relationship Id="rId1015" Type="http://schemas.openxmlformats.org/officeDocument/2006/relationships/hyperlink" Target="http://pic.twitter.com/Uk2GyJevGv" TargetMode="External"/><Relationship Id="rId1499" Type="http://schemas.openxmlformats.org/officeDocument/2006/relationships/hyperlink" Target="https://www.pscp.tv/w/by0zdDFZTEVKTlh4RG5ORU58MWxEeExNWFp5WXlLbfd7sNn8n5tL1WLCBYR0RUWIWfZdtGVhCsbu5z2xeuSh" TargetMode="External"/><Relationship Id="rId1016" Type="http://schemas.openxmlformats.org/officeDocument/2006/relationships/hyperlink" Target="http://www.narendramodi.in" TargetMode="External"/><Relationship Id="rId1017" Type="http://schemas.openxmlformats.org/officeDocument/2006/relationships/hyperlink" Target="http://pic.twitter.com/syEIpPWVaS" TargetMode="External"/><Relationship Id="rId1018" Type="http://schemas.openxmlformats.org/officeDocument/2006/relationships/hyperlink" Target="http://www.bjp.org" TargetMode="External"/><Relationship Id="rId1019" Type="http://schemas.openxmlformats.org/officeDocument/2006/relationships/hyperlink" Target="http://pic.twitter.com/ec2e1LJeAV" TargetMode="External"/><Relationship Id="rId668" Type="http://schemas.openxmlformats.org/officeDocument/2006/relationships/hyperlink" Target="http://www.bjp.org" TargetMode="External"/><Relationship Id="rId667" Type="http://schemas.openxmlformats.org/officeDocument/2006/relationships/hyperlink" Target="https://pbs.twimg.com/media/DzOFooQWoAAFfJv.jpg" TargetMode="External"/><Relationship Id="rId666" Type="http://schemas.openxmlformats.org/officeDocument/2006/relationships/hyperlink" Target="http://bit.ly/Mahajhootbandhan" TargetMode="External"/><Relationship Id="rId665" Type="http://schemas.openxmlformats.org/officeDocument/2006/relationships/hyperlink" Target="http://www.bjp.org" TargetMode="External"/><Relationship Id="rId669" Type="http://schemas.openxmlformats.org/officeDocument/2006/relationships/hyperlink" Target="https://pbs.twimg.com/media/DzOBViDXcAMj4Fv.jpg" TargetMode="External"/><Relationship Id="rId1490" Type="http://schemas.openxmlformats.org/officeDocument/2006/relationships/hyperlink" Target="https://pbs.twimg.com/media/Dy3s76WV4AAnxOZ.jpg" TargetMode="External"/><Relationship Id="rId660" Type="http://schemas.openxmlformats.org/officeDocument/2006/relationships/hyperlink" Target="http://bit.ly/Mahajhootbandhan" TargetMode="External"/><Relationship Id="rId1491" Type="http://schemas.openxmlformats.org/officeDocument/2006/relationships/hyperlink" Target="http://www.bjp.org" TargetMode="External"/><Relationship Id="rId1492" Type="http://schemas.openxmlformats.org/officeDocument/2006/relationships/hyperlink" Target="https://pbs.twimg.com/media/Dy3sg-QUcAUBsqx.jpg" TargetMode="External"/><Relationship Id="rId1493" Type="http://schemas.openxmlformats.org/officeDocument/2006/relationships/hyperlink" Target="http://www.bjp.org" TargetMode="External"/><Relationship Id="rId1010" Type="http://schemas.openxmlformats.org/officeDocument/2006/relationships/hyperlink" Target="http://www.narendramodi.in" TargetMode="External"/><Relationship Id="rId1494" Type="http://schemas.openxmlformats.org/officeDocument/2006/relationships/hyperlink" Target="https://www.facebook.com/BJP4India/videos/669926753423705" TargetMode="External"/><Relationship Id="rId664" Type="http://schemas.openxmlformats.org/officeDocument/2006/relationships/hyperlink" Target="https://pbs.twimg.com/media/DzOF24IXgAAcR_w.jpg" TargetMode="External"/><Relationship Id="rId1011" Type="http://schemas.openxmlformats.org/officeDocument/2006/relationships/hyperlink" Target="http://pic.twitter.com/o0kEnuyIOk" TargetMode="External"/><Relationship Id="rId1495" Type="http://schemas.openxmlformats.org/officeDocument/2006/relationships/hyperlink" Target="https://pbs.twimg.com/media/Dy3reIVUcAATFDe.jpg" TargetMode="External"/><Relationship Id="rId663" Type="http://schemas.openxmlformats.org/officeDocument/2006/relationships/hyperlink" Target="http://bit.ly/Mahajhootbandhan" TargetMode="External"/><Relationship Id="rId1012" Type="http://schemas.openxmlformats.org/officeDocument/2006/relationships/hyperlink" Target="http://www.narendramodi.in" TargetMode="External"/><Relationship Id="rId1496" Type="http://schemas.openxmlformats.org/officeDocument/2006/relationships/hyperlink" Target="http://www.bjp.org" TargetMode="External"/><Relationship Id="rId662" Type="http://schemas.openxmlformats.org/officeDocument/2006/relationships/hyperlink" Target="http://www.bjp.org" TargetMode="External"/><Relationship Id="rId1013" Type="http://schemas.openxmlformats.org/officeDocument/2006/relationships/hyperlink" Target="http://pic.twitter.com/mZ8CmaA6wu" TargetMode="External"/><Relationship Id="rId1497" Type="http://schemas.openxmlformats.org/officeDocument/2006/relationships/hyperlink" Target="http://pic.twitter.com/rYBhu900Jr" TargetMode="External"/><Relationship Id="rId661" Type="http://schemas.openxmlformats.org/officeDocument/2006/relationships/hyperlink" Target="https://pbs.twimg.com/media/DzOGCUNWkAE9wWm.jpg" TargetMode="External"/><Relationship Id="rId1014" Type="http://schemas.openxmlformats.org/officeDocument/2006/relationships/hyperlink" Target="http://www.narendramodi.in" TargetMode="External"/><Relationship Id="rId1498" Type="http://schemas.openxmlformats.org/officeDocument/2006/relationships/hyperlink" Target="http://www.aamaadmiparty.org" TargetMode="External"/><Relationship Id="rId1004" Type="http://schemas.openxmlformats.org/officeDocument/2006/relationships/hyperlink" Target="http://www.bjp.org" TargetMode="External"/><Relationship Id="rId1488" Type="http://schemas.openxmlformats.org/officeDocument/2006/relationships/hyperlink" Target="http://www.bjp.org" TargetMode="External"/><Relationship Id="rId1005" Type="http://schemas.openxmlformats.org/officeDocument/2006/relationships/hyperlink" Target="https://www.pscp.tv/w/bzAkeTMyMjExNTJ8MVlwSmtWTFdlWmpHahPslDeJHW9aqA4I52RQng94xrkyUY_IpgGEqlGOc62A" TargetMode="External"/><Relationship Id="rId1489" Type="http://schemas.openxmlformats.org/officeDocument/2006/relationships/hyperlink" Target="http://www.bjp.org" TargetMode="External"/><Relationship Id="rId1006" Type="http://schemas.openxmlformats.org/officeDocument/2006/relationships/hyperlink" Target="http://www.narendramodi.in" TargetMode="External"/><Relationship Id="rId1007" Type="http://schemas.openxmlformats.org/officeDocument/2006/relationships/hyperlink" Target="http://pic.twitter.com/U81kC6ialb" TargetMode="External"/><Relationship Id="rId1008" Type="http://schemas.openxmlformats.org/officeDocument/2006/relationships/hyperlink" Target="http://www.aamaadmiparty.org" TargetMode="External"/><Relationship Id="rId1009" Type="http://schemas.openxmlformats.org/officeDocument/2006/relationships/hyperlink" Target="http://pic.twitter.com/bmZwU9dCUX" TargetMode="External"/><Relationship Id="rId657" Type="http://schemas.openxmlformats.org/officeDocument/2006/relationships/hyperlink" Target="http://bit.ly/Mahajhootbandhan" TargetMode="External"/><Relationship Id="rId656" Type="http://schemas.openxmlformats.org/officeDocument/2006/relationships/hyperlink" Target="http://www.bjp.org" TargetMode="External"/><Relationship Id="rId655" Type="http://schemas.openxmlformats.org/officeDocument/2006/relationships/hyperlink" Target="https://pbs.twimg.com/media/DzOHdBxXcAA8E7t.jpg" TargetMode="External"/><Relationship Id="rId654" Type="http://schemas.openxmlformats.org/officeDocument/2006/relationships/hyperlink" Target="http://bit.ly/Mahajhootbandhan" TargetMode="External"/><Relationship Id="rId659" Type="http://schemas.openxmlformats.org/officeDocument/2006/relationships/hyperlink" Target="http://www.bjp.org" TargetMode="External"/><Relationship Id="rId658" Type="http://schemas.openxmlformats.org/officeDocument/2006/relationships/hyperlink" Target="https://pbs.twimg.com/media/DzOGLLCWwAA4n0N.jpg" TargetMode="External"/><Relationship Id="rId1480" Type="http://schemas.openxmlformats.org/officeDocument/2006/relationships/hyperlink" Target="http://www.bjp.org" TargetMode="External"/><Relationship Id="rId1481" Type="http://schemas.openxmlformats.org/officeDocument/2006/relationships/hyperlink" Target="http://pic.twitter.com/62ovm9yHEu" TargetMode="External"/><Relationship Id="rId1482" Type="http://schemas.openxmlformats.org/officeDocument/2006/relationships/hyperlink" Target="http://www.bjp.org" TargetMode="External"/><Relationship Id="rId1483" Type="http://schemas.openxmlformats.org/officeDocument/2006/relationships/hyperlink" Target="http://www.bjp.org" TargetMode="External"/><Relationship Id="rId653" Type="http://schemas.openxmlformats.org/officeDocument/2006/relationships/hyperlink" Target="http://www.aamaadmiparty.org" TargetMode="External"/><Relationship Id="rId1000" Type="http://schemas.openxmlformats.org/officeDocument/2006/relationships/hyperlink" Target="http://www.bjp.org" TargetMode="External"/><Relationship Id="rId1484" Type="http://schemas.openxmlformats.org/officeDocument/2006/relationships/hyperlink" Target="http://www.bjp.org" TargetMode="External"/><Relationship Id="rId652" Type="http://schemas.openxmlformats.org/officeDocument/2006/relationships/hyperlink" Target="https://pbs.twimg.com/media/DzQOfUKUcAAbHVn.jpg" TargetMode="External"/><Relationship Id="rId1001" Type="http://schemas.openxmlformats.org/officeDocument/2006/relationships/hyperlink" Target="https://pbs.twimg.com/media/DzDJGqDUUAIPchg.jpg" TargetMode="External"/><Relationship Id="rId1485" Type="http://schemas.openxmlformats.org/officeDocument/2006/relationships/hyperlink" Target="https://twitter.com/BJP4India/status/1093780089525817344" TargetMode="External"/><Relationship Id="rId651" Type="http://schemas.openxmlformats.org/officeDocument/2006/relationships/hyperlink" Target="http://www.bjp.org" TargetMode="External"/><Relationship Id="rId1002" Type="http://schemas.openxmlformats.org/officeDocument/2006/relationships/hyperlink" Target="http://www.bjp.org" TargetMode="External"/><Relationship Id="rId1486" Type="http://schemas.openxmlformats.org/officeDocument/2006/relationships/hyperlink" Target="https://pbs.twimg.com/media/Dy3batoUcAEoSiP.jpg" TargetMode="External"/><Relationship Id="rId650" Type="http://schemas.openxmlformats.org/officeDocument/2006/relationships/hyperlink" Target="https://pbs.twimg.com/media/DzQTUAUXcAUFHLP.jpg" TargetMode="External"/><Relationship Id="rId1003" Type="http://schemas.openxmlformats.org/officeDocument/2006/relationships/hyperlink" Target="https://www.pscp.tv/w/bzAkfTFZTEVKTlh4RG5ORU58MW1yR21Zbm1yZGdHeVtfVMUV9V5tB9AgAFJdBBxew0S7CHGd--KcKo56BM2M" TargetMode="External"/><Relationship Id="rId1487" Type="http://schemas.openxmlformats.org/officeDocument/2006/relationships/hyperlink" Target="http://www.inc.in/" TargetMode="External"/><Relationship Id="rId1037" Type="http://schemas.openxmlformats.org/officeDocument/2006/relationships/hyperlink" Target="http://www.bjp.org" TargetMode="External"/><Relationship Id="rId1038" Type="http://schemas.openxmlformats.org/officeDocument/2006/relationships/hyperlink" Target="http://www.bjp.org" TargetMode="External"/><Relationship Id="rId1039" Type="http://schemas.openxmlformats.org/officeDocument/2006/relationships/hyperlink" Target="http://www.bjp.org" TargetMode="External"/><Relationship Id="rId206" Type="http://schemas.openxmlformats.org/officeDocument/2006/relationships/hyperlink" Target="http://www.bjp.org" TargetMode="External"/><Relationship Id="rId205" Type="http://schemas.openxmlformats.org/officeDocument/2006/relationships/hyperlink" Target="https://pbs.twimg.com/media/Dzb0-0EV4AUMKyv.png" TargetMode="External"/><Relationship Id="rId689" Type="http://schemas.openxmlformats.org/officeDocument/2006/relationships/hyperlink" Target="https://pbs.twimg.com/media/DzNMy-rU8AAlbZp.jpg" TargetMode="External"/><Relationship Id="rId204" Type="http://schemas.openxmlformats.org/officeDocument/2006/relationships/hyperlink" Target="http://www.inc.in" TargetMode="External"/><Relationship Id="rId688" Type="http://schemas.openxmlformats.org/officeDocument/2006/relationships/hyperlink" Target="http://www.narendramodi.in" TargetMode="External"/><Relationship Id="rId203" Type="http://schemas.openxmlformats.org/officeDocument/2006/relationships/hyperlink" Target="http://pic.twitter.com/2krrgzqI8V" TargetMode="External"/><Relationship Id="rId687" Type="http://schemas.openxmlformats.org/officeDocument/2006/relationships/hyperlink" Target="http://pic.twitter.com/F2ZAzrgNmY" TargetMode="External"/><Relationship Id="rId209" Type="http://schemas.openxmlformats.org/officeDocument/2006/relationships/hyperlink" Target="https://pbs.twimg.com/media/DzbyQ_nUwAAr6Vz.png" TargetMode="External"/><Relationship Id="rId208" Type="http://schemas.openxmlformats.org/officeDocument/2006/relationships/hyperlink" Target="http://www.bjp.org" TargetMode="External"/><Relationship Id="rId207" Type="http://schemas.openxmlformats.org/officeDocument/2006/relationships/hyperlink" Target="http://www.bjp.org" TargetMode="External"/><Relationship Id="rId682" Type="http://schemas.openxmlformats.org/officeDocument/2006/relationships/hyperlink" Target="http://www.narendramodi.in" TargetMode="External"/><Relationship Id="rId681" Type="http://schemas.openxmlformats.org/officeDocument/2006/relationships/hyperlink" Target="https://pbs.twimg.com/media/DzNNaquU0AEapW3.jpg" TargetMode="External"/><Relationship Id="rId1030" Type="http://schemas.openxmlformats.org/officeDocument/2006/relationships/hyperlink" Target="http://www.bjp.org" TargetMode="External"/><Relationship Id="rId680" Type="http://schemas.openxmlformats.org/officeDocument/2006/relationships/hyperlink" Target="http://www.narendramodi.in" TargetMode="External"/><Relationship Id="rId1031" Type="http://schemas.openxmlformats.org/officeDocument/2006/relationships/hyperlink" Target="http://www.bjp.org" TargetMode="External"/><Relationship Id="rId1032" Type="http://schemas.openxmlformats.org/officeDocument/2006/relationships/hyperlink" Target="https://pbs.twimg.com/media/DzCfLPTVYAAyvXY.jpg" TargetMode="External"/><Relationship Id="rId202" Type="http://schemas.openxmlformats.org/officeDocument/2006/relationships/hyperlink" Target="http://www.bjp.org" TargetMode="External"/><Relationship Id="rId686" Type="http://schemas.openxmlformats.org/officeDocument/2006/relationships/hyperlink" Target="http://www.narendramodi.in" TargetMode="External"/><Relationship Id="rId1033" Type="http://schemas.openxmlformats.org/officeDocument/2006/relationships/hyperlink" Target="http://www.bjp.org" TargetMode="External"/><Relationship Id="rId201" Type="http://schemas.openxmlformats.org/officeDocument/2006/relationships/hyperlink" Target="http://www.bjp.org" TargetMode="External"/><Relationship Id="rId685" Type="http://schemas.openxmlformats.org/officeDocument/2006/relationships/hyperlink" Target="http://pic.twitter.com/3VAtx0lTFj" TargetMode="External"/><Relationship Id="rId1034" Type="http://schemas.openxmlformats.org/officeDocument/2006/relationships/hyperlink" Target="https://pbs.twimg.com/media/DzCetAsU0AAl17B.jpg" TargetMode="External"/><Relationship Id="rId200" Type="http://schemas.openxmlformats.org/officeDocument/2006/relationships/hyperlink" Target="http://www.aamaadmiparty.org" TargetMode="External"/><Relationship Id="rId684" Type="http://schemas.openxmlformats.org/officeDocument/2006/relationships/hyperlink" Target="http://www.narendramodi.in" TargetMode="External"/><Relationship Id="rId1035" Type="http://schemas.openxmlformats.org/officeDocument/2006/relationships/hyperlink" Target="http://www.bjp.org" TargetMode="External"/><Relationship Id="rId683" Type="http://schemas.openxmlformats.org/officeDocument/2006/relationships/hyperlink" Target="http://pic.twitter.com/BxWuzXmySY" TargetMode="External"/><Relationship Id="rId1036" Type="http://schemas.openxmlformats.org/officeDocument/2006/relationships/hyperlink" Target="https://pbs.twimg.com/media/DzCehsEU8AE0kRG.jpg" TargetMode="External"/><Relationship Id="rId1026" Type="http://schemas.openxmlformats.org/officeDocument/2006/relationships/hyperlink" Target="http://www.bjp.org" TargetMode="External"/><Relationship Id="rId1027" Type="http://schemas.openxmlformats.org/officeDocument/2006/relationships/hyperlink" Target="http://www.bjp.org" TargetMode="External"/><Relationship Id="rId1028" Type="http://schemas.openxmlformats.org/officeDocument/2006/relationships/hyperlink" Target="http://www.bjp.org" TargetMode="External"/><Relationship Id="rId1029" Type="http://schemas.openxmlformats.org/officeDocument/2006/relationships/hyperlink" Target="http://www.bjp.org" TargetMode="External"/><Relationship Id="rId679" Type="http://schemas.openxmlformats.org/officeDocument/2006/relationships/hyperlink" Target="http://www.aamaadmiparty.org" TargetMode="External"/><Relationship Id="rId678" Type="http://schemas.openxmlformats.org/officeDocument/2006/relationships/hyperlink" Target="https://pbs.twimg.com/media/DzNSmjuV4AA0cqV.jpg" TargetMode="External"/><Relationship Id="rId677" Type="http://schemas.openxmlformats.org/officeDocument/2006/relationships/hyperlink" Target="http://www.aamaadmiparty.org" TargetMode="External"/><Relationship Id="rId676" Type="http://schemas.openxmlformats.org/officeDocument/2006/relationships/hyperlink" Target="https://pbs.twimg.com/media/DzNcI0XUwAAzb1t.jpg" TargetMode="External"/><Relationship Id="rId671" Type="http://schemas.openxmlformats.org/officeDocument/2006/relationships/hyperlink" Target="http://www.narendramodi.in" TargetMode="External"/><Relationship Id="rId670" Type="http://schemas.openxmlformats.org/officeDocument/2006/relationships/hyperlink" Target="http://www.narendramodi.in" TargetMode="External"/><Relationship Id="rId1020" Type="http://schemas.openxmlformats.org/officeDocument/2006/relationships/hyperlink" Target="http://www.bjp.org" TargetMode="External"/><Relationship Id="rId1021" Type="http://schemas.openxmlformats.org/officeDocument/2006/relationships/hyperlink" Target="http://pic.twitter.com/RflUc5Yton" TargetMode="External"/><Relationship Id="rId675" Type="http://schemas.openxmlformats.org/officeDocument/2006/relationships/hyperlink" Target="http://www.bjp.org" TargetMode="External"/><Relationship Id="rId1022" Type="http://schemas.openxmlformats.org/officeDocument/2006/relationships/hyperlink" Target="http://www.bjp.org" TargetMode="External"/><Relationship Id="rId674" Type="http://schemas.openxmlformats.org/officeDocument/2006/relationships/hyperlink" Target="https://twitter.com/i/moments/1094555518981435394" TargetMode="External"/><Relationship Id="rId1023" Type="http://schemas.openxmlformats.org/officeDocument/2006/relationships/hyperlink" Target="https://pbs.twimg.com/media/DzCxZfxVYAIqkD2.jpg" TargetMode="External"/><Relationship Id="rId673" Type="http://schemas.openxmlformats.org/officeDocument/2006/relationships/hyperlink" Target="http://www.bjp.org" TargetMode="External"/><Relationship Id="rId1024" Type="http://schemas.openxmlformats.org/officeDocument/2006/relationships/hyperlink" Target="http://www.aamaadmiparty.org" TargetMode="External"/><Relationship Id="rId672" Type="http://schemas.openxmlformats.org/officeDocument/2006/relationships/hyperlink" Target="https://pbs.twimg.com/media/DzN4k-CWwAEwpq1.jpg" TargetMode="External"/><Relationship Id="rId1025" Type="http://schemas.openxmlformats.org/officeDocument/2006/relationships/hyperlink" Target="http://pic.twitter.com/fDBCpRAHOM" TargetMode="External"/><Relationship Id="rId190" Type="http://schemas.openxmlformats.org/officeDocument/2006/relationships/hyperlink" Target="http://www.aamaadmiparty.org" TargetMode="External"/><Relationship Id="rId194" Type="http://schemas.openxmlformats.org/officeDocument/2006/relationships/hyperlink" Target="http://www.bjp.org" TargetMode="External"/><Relationship Id="rId193" Type="http://schemas.openxmlformats.org/officeDocument/2006/relationships/hyperlink" Target="http://pic.twitter.com/BBBz7ZgfzY" TargetMode="External"/><Relationship Id="rId192" Type="http://schemas.openxmlformats.org/officeDocument/2006/relationships/hyperlink" Target="http://www.aamaadmiparty.org" TargetMode="External"/><Relationship Id="rId191" Type="http://schemas.openxmlformats.org/officeDocument/2006/relationships/hyperlink" Target="https://pbs.twimg.com/media/DzcdvHeVYAAL-KZ.jpg" TargetMode="External"/><Relationship Id="rId187" Type="http://schemas.openxmlformats.org/officeDocument/2006/relationships/hyperlink" Target="http://pic.twitter.com/Q20y5QX4Zy" TargetMode="External"/><Relationship Id="rId186" Type="http://schemas.openxmlformats.org/officeDocument/2006/relationships/hyperlink" Target="http://www.aamaadmiparty.org" TargetMode="External"/><Relationship Id="rId185" Type="http://schemas.openxmlformats.org/officeDocument/2006/relationships/hyperlink" Target="https://pbs.twimg.com/media/Dzc4rgmUYAAVESO.jpg" TargetMode="External"/><Relationship Id="rId184" Type="http://schemas.openxmlformats.org/officeDocument/2006/relationships/hyperlink" Target="http://www.aamaadmiparty.org" TargetMode="External"/><Relationship Id="rId189" Type="http://schemas.openxmlformats.org/officeDocument/2006/relationships/hyperlink" Target="https://pbs.twimg.com/media/DzciD5_VAAAXEDF.jpg" TargetMode="External"/><Relationship Id="rId188" Type="http://schemas.openxmlformats.org/officeDocument/2006/relationships/hyperlink" Target="http://www.aamaadmiparty.org" TargetMode="External"/><Relationship Id="rId183" Type="http://schemas.openxmlformats.org/officeDocument/2006/relationships/hyperlink" Target="http://www.aamaadmiparty.org" TargetMode="External"/><Relationship Id="rId182" Type="http://schemas.openxmlformats.org/officeDocument/2006/relationships/hyperlink" Target="https://pbs.twimg.com/media/Dzc9Rr8VsAE_04-.jpg" TargetMode="External"/><Relationship Id="rId181" Type="http://schemas.openxmlformats.org/officeDocument/2006/relationships/hyperlink" Target="http://www.bjp.org" TargetMode="External"/><Relationship Id="rId180" Type="http://schemas.openxmlformats.org/officeDocument/2006/relationships/hyperlink" Target="https://pbs.twimg.com/media/DzdKPYuVAAAuNZS.png" TargetMode="External"/><Relationship Id="rId176" Type="http://schemas.openxmlformats.org/officeDocument/2006/relationships/hyperlink" Target="https://pbs.twimg.com/media/DzdZJ5rXcAAnJDr.jpg" TargetMode="External"/><Relationship Id="rId175" Type="http://schemas.openxmlformats.org/officeDocument/2006/relationships/hyperlink" Target="http://www.narendramodi.in" TargetMode="External"/><Relationship Id="rId174" Type="http://schemas.openxmlformats.org/officeDocument/2006/relationships/hyperlink" Target="https://pbs.twimg.com/media/DzdcFA6WoAAtZcW.jpg" TargetMode="External"/><Relationship Id="rId173" Type="http://schemas.openxmlformats.org/officeDocument/2006/relationships/hyperlink" Target="http://www.aamaadmiparty.org" TargetMode="External"/><Relationship Id="rId179" Type="http://schemas.openxmlformats.org/officeDocument/2006/relationships/hyperlink" Target="http://www.aamaadmiparty.org" TargetMode="External"/><Relationship Id="rId178" Type="http://schemas.openxmlformats.org/officeDocument/2006/relationships/hyperlink" Target="https://pbs.twimg.com/media/DzdXvHQXcAAEtOT.jpg" TargetMode="External"/><Relationship Id="rId177" Type="http://schemas.openxmlformats.org/officeDocument/2006/relationships/hyperlink" Target="http://www.inc.in/" TargetMode="External"/><Relationship Id="rId198" Type="http://schemas.openxmlformats.org/officeDocument/2006/relationships/hyperlink" Target="http://www.bjp.org" TargetMode="External"/><Relationship Id="rId197" Type="http://schemas.openxmlformats.org/officeDocument/2006/relationships/hyperlink" Target="https://pbs.twimg.com/media/DzcEo32VsAE4Xra.jpg" TargetMode="External"/><Relationship Id="rId196" Type="http://schemas.openxmlformats.org/officeDocument/2006/relationships/hyperlink" Target="http://www.bjp.org" TargetMode="External"/><Relationship Id="rId195" Type="http://schemas.openxmlformats.org/officeDocument/2006/relationships/hyperlink" Target="http://pic.twitter.com/RT0ux6Ikn5" TargetMode="External"/><Relationship Id="rId199" Type="http://schemas.openxmlformats.org/officeDocument/2006/relationships/hyperlink" Target="https://pbs.twimg.com/media/DzcH1w8XcAEZnIv.jpg" TargetMode="External"/><Relationship Id="rId150" Type="http://schemas.openxmlformats.org/officeDocument/2006/relationships/hyperlink" Target="http://www.bjp.org" TargetMode="External"/><Relationship Id="rId149" Type="http://schemas.openxmlformats.org/officeDocument/2006/relationships/hyperlink" Target="https://pbs.twimg.com/media/DzgcluFU0AA2OvP.png" TargetMode="External"/><Relationship Id="rId148" Type="http://schemas.openxmlformats.org/officeDocument/2006/relationships/hyperlink" Target="http://www.bjp.org" TargetMode="External"/><Relationship Id="rId1090" Type="http://schemas.openxmlformats.org/officeDocument/2006/relationships/hyperlink" Target="http://www.bjp.org" TargetMode="External"/><Relationship Id="rId1091" Type="http://schemas.openxmlformats.org/officeDocument/2006/relationships/hyperlink" Target="http://www.bjp.org" TargetMode="External"/><Relationship Id="rId1092" Type="http://schemas.openxmlformats.org/officeDocument/2006/relationships/hyperlink" Target="https://pbs.twimg.com/media/DzBqrI9UYAAy_e1.jpg" TargetMode="External"/><Relationship Id="rId1093" Type="http://schemas.openxmlformats.org/officeDocument/2006/relationships/hyperlink" Target="http://www.bjp.org" TargetMode="External"/><Relationship Id="rId1094" Type="http://schemas.openxmlformats.org/officeDocument/2006/relationships/hyperlink" Target="https://pbs.twimg.com/media/DzBp509UUAArhvc.jpg" TargetMode="External"/><Relationship Id="rId143" Type="http://schemas.openxmlformats.org/officeDocument/2006/relationships/hyperlink" Target="http://pic.twitter.com/emZ9t4jlET" TargetMode="External"/><Relationship Id="rId1095" Type="http://schemas.openxmlformats.org/officeDocument/2006/relationships/hyperlink" Target="http://www.bjp.org" TargetMode="External"/><Relationship Id="rId142" Type="http://schemas.openxmlformats.org/officeDocument/2006/relationships/hyperlink" Target="http://www.bjp.org" TargetMode="External"/><Relationship Id="rId1096" Type="http://schemas.openxmlformats.org/officeDocument/2006/relationships/hyperlink" Target="http://www.bjp.org" TargetMode="External"/><Relationship Id="rId141" Type="http://schemas.openxmlformats.org/officeDocument/2006/relationships/hyperlink" Target="http://pic.twitter.com/bAw0UV9eav" TargetMode="External"/><Relationship Id="rId1097" Type="http://schemas.openxmlformats.org/officeDocument/2006/relationships/hyperlink" Target="https://pbs.twimg.com/media/Dy-xUskVsAATYJT.jpg" TargetMode="External"/><Relationship Id="rId140" Type="http://schemas.openxmlformats.org/officeDocument/2006/relationships/hyperlink" Target="http://www.inc.in/" TargetMode="External"/><Relationship Id="rId1098" Type="http://schemas.openxmlformats.org/officeDocument/2006/relationships/hyperlink" Target="http://www.aamaadmiparty.org" TargetMode="External"/><Relationship Id="rId147" Type="http://schemas.openxmlformats.org/officeDocument/2006/relationships/hyperlink" Target="http://www.bjp.org" TargetMode="External"/><Relationship Id="rId1099" Type="http://schemas.openxmlformats.org/officeDocument/2006/relationships/hyperlink" Target="https://pbs.twimg.com/media/DzBlA_WU8AA3dlS.jpg" TargetMode="External"/><Relationship Id="rId146" Type="http://schemas.openxmlformats.org/officeDocument/2006/relationships/hyperlink" Target="https://pbs.twimg.com/media/Dzgd6zqVsAMVnq_.png" TargetMode="External"/><Relationship Id="rId145" Type="http://schemas.openxmlformats.org/officeDocument/2006/relationships/hyperlink" Target="http://www.bjp.org" TargetMode="External"/><Relationship Id="rId144" Type="http://schemas.openxmlformats.org/officeDocument/2006/relationships/hyperlink" Target="http://www.aamaadmiparty.org" TargetMode="External"/><Relationship Id="rId139" Type="http://schemas.openxmlformats.org/officeDocument/2006/relationships/hyperlink" Target="https://pbs.twimg.com/media/Dzg9a6pUcAE7sw0.jpg" TargetMode="External"/><Relationship Id="rId138" Type="http://schemas.openxmlformats.org/officeDocument/2006/relationships/hyperlink" Target="http://www.inc.in/" TargetMode="External"/><Relationship Id="rId137" Type="http://schemas.openxmlformats.org/officeDocument/2006/relationships/hyperlink" Target="https://pbs.twimg.com/media/Dzg_4C6VYAA1Ily.jpg" TargetMode="External"/><Relationship Id="rId1080" Type="http://schemas.openxmlformats.org/officeDocument/2006/relationships/hyperlink" Target="http://www.narendramodi.in" TargetMode="External"/><Relationship Id="rId1081" Type="http://schemas.openxmlformats.org/officeDocument/2006/relationships/hyperlink" Target="http://pic.twitter.com/XPd5cQJ8Mh" TargetMode="External"/><Relationship Id="rId1082" Type="http://schemas.openxmlformats.org/officeDocument/2006/relationships/hyperlink" Target="http://www.bjp.org" TargetMode="External"/><Relationship Id="rId1083" Type="http://schemas.openxmlformats.org/officeDocument/2006/relationships/hyperlink" Target="http://pic.twitter.com/ngjIs3ybw8" TargetMode="External"/><Relationship Id="rId132" Type="http://schemas.openxmlformats.org/officeDocument/2006/relationships/hyperlink" Target="http://www.inc.in/" TargetMode="External"/><Relationship Id="rId1084" Type="http://schemas.openxmlformats.org/officeDocument/2006/relationships/hyperlink" Target="http://www.bjp.org" TargetMode="External"/><Relationship Id="rId131" Type="http://schemas.openxmlformats.org/officeDocument/2006/relationships/hyperlink" Target="https://www.pscp.tv/w/bzfKfDFYSmpra1lZYU5Yakx8MVprSnpra2RNV3l4dj3oyKXNmqrxIoAi5_CpDT0TSRqvUKShjl7l1FByD-V2" TargetMode="External"/><Relationship Id="rId1085" Type="http://schemas.openxmlformats.org/officeDocument/2006/relationships/hyperlink" Target="http://pic.twitter.com/T5qGRcjJDE" TargetMode="External"/><Relationship Id="rId130" Type="http://schemas.openxmlformats.org/officeDocument/2006/relationships/hyperlink" Target="http://www.inc.in/" TargetMode="External"/><Relationship Id="rId1086" Type="http://schemas.openxmlformats.org/officeDocument/2006/relationships/hyperlink" Target="http://www.bjp.org" TargetMode="External"/><Relationship Id="rId1087" Type="http://schemas.openxmlformats.org/officeDocument/2006/relationships/hyperlink" Target="https://pbs.twimg.com/media/DzBzxcYUcAAsu5f.jpg" TargetMode="External"/><Relationship Id="rId136" Type="http://schemas.openxmlformats.org/officeDocument/2006/relationships/hyperlink" Target="http://www.aamaadmiparty.org" TargetMode="External"/><Relationship Id="rId1088" Type="http://schemas.openxmlformats.org/officeDocument/2006/relationships/hyperlink" Target="http://www.bjp.org" TargetMode="External"/><Relationship Id="rId135" Type="http://schemas.openxmlformats.org/officeDocument/2006/relationships/hyperlink" Target="https://theprint.in/opinion/in-aap-vs-centre-supreme-court-seems-to-have-forgotten-that-delhi-has-an-elected-govt/193807/" TargetMode="External"/><Relationship Id="rId1089" Type="http://schemas.openxmlformats.org/officeDocument/2006/relationships/hyperlink" Target="https://pbs.twimg.com/media/DzBsWhEUYAESE_u.jpg" TargetMode="External"/><Relationship Id="rId134" Type="http://schemas.openxmlformats.org/officeDocument/2006/relationships/hyperlink" Target="http://www.bjp.org" TargetMode="External"/><Relationship Id="rId133" Type="http://schemas.openxmlformats.org/officeDocument/2006/relationships/hyperlink" Target="http://pic.twitter.com/pDRvIcNUyw" TargetMode="External"/><Relationship Id="rId172" Type="http://schemas.openxmlformats.org/officeDocument/2006/relationships/hyperlink" Target="https://pbs.twimg.com/media/DzdlcEBXQAIqEqd.jpg" TargetMode="External"/><Relationship Id="rId171" Type="http://schemas.openxmlformats.org/officeDocument/2006/relationships/hyperlink" Target="http://www.inc.in/" TargetMode="External"/><Relationship Id="rId170" Type="http://schemas.openxmlformats.org/officeDocument/2006/relationships/hyperlink" Target="https://pbs.twimg.com/media/DzcaD9-V4AA0AiY.jpg" TargetMode="External"/><Relationship Id="rId165" Type="http://schemas.openxmlformats.org/officeDocument/2006/relationships/hyperlink" Target="http://www.aamaadmiparty.org" TargetMode="External"/><Relationship Id="rId164" Type="http://schemas.openxmlformats.org/officeDocument/2006/relationships/hyperlink" Target="http://pic.twitter.com/Z0HJEbhTu1" TargetMode="External"/><Relationship Id="rId163" Type="http://schemas.openxmlformats.org/officeDocument/2006/relationships/hyperlink" Target="http://www.atishi.in/volunteer" TargetMode="External"/><Relationship Id="rId162" Type="http://schemas.openxmlformats.org/officeDocument/2006/relationships/hyperlink" Target="http://www.bjp.org" TargetMode="External"/><Relationship Id="rId169" Type="http://schemas.openxmlformats.org/officeDocument/2006/relationships/hyperlink" Target="http://www.aamaadmiparty.org" TargetMode="External"/><Relationship Id="rId168" Type="http://schemas.openxmlformats.org/officeDocument/2006/relationships/hyperlink" Target="https://pbs.twimg.com/media/DzfisKxVYAABeKI.jpg" TargetMode="External"/><Relationship Id="rId167" Type="http://schemas.openxmlformats.org/officeDocument/2006/relationships/hyperlink" Target="https://twitter.com/ANI/status/1096596358839132160" TargetMode="External"/><Relationship Id="rId166" Type="http://schemas.openxmlformats.org/officeDocument/2006/relationships/hyperlink" Target="http://www.aamaadmiparty.org" TargetMode="External"/><Relationship Id="rId161" Type="http://schemas.openxmlformats.org/officeDocument/2006/relationships/hyperlink" Target="https://www.pscp.tv/w/bzedTjFZTEVKTlh4RG5ORU58MVlxSkR5eXBFZ3d4VkALubUNutlR5k9_TtVyykhiXQ9A1Nfbx5iKQ7Hdv36Y" TargetMode="External"/><Relationship Id="rId160" Type="http://schemas.openxmlformats.org/officeDocument/2006/relationships/hyperlink" Target="http://www.narendramodi.in" TargetMode="External"/><Relationship Id="rId159" Type="http://schemas.openxmlformats.org/officeDocument/2006/relationships/hyperlink" Target="https://www.pscp.tv/w/bzehdDMyMjExNTJ8MUJSS2pYWHluWWVKd1wqQ36qhxVvxM44KLaipbcUmUuDBHJoE3FWT6rin0yT" TargetMode="External"/><Relationship Id="rId154" Type="http://schemas.openxmlformats.org/officeDocument/2006/relationships/hyperlink" Target="http://www.bjp.org" TargetMode="External"/><Relationship Id="rId153" Type="http://schemas.openxmlformats.org/officeDocument/2006/relationships/hyperlink" Target="http://www.bjp.org" TargetMode="External"/><Relationship Id="rId152" Type="http://schemas.openxmlformats.org/officeDocument/2006/relationships/hyperlink" Target="http://www.bjp.org" TargetMode="External"/><Relationship Id="rId151" Type="http://schemas.openxmlformats.org/officeDocument/2006/relationships/hyperlink" Target="https://pbs.twimg.com/media/DzgcRVaVsAABbCh.png" TargetMode="External"/><Relationship Id="rId158" Type="http://schemas.openxmlformats.org/officeDocument/2006/relationships/hyperlink" Target="http://www.bjp.org" TargetMode="External"/><Relationship Id="rId157" Type="http://schemas.openxmlformats.org/officeDocument/2006/relationships/hyperlink" Target="https://pbs.twimg.com/media/DzgaxmKUcAEYwee.png" TargetMode="External"/><Relationship Id="rId156" Type="http://schemas.openxmlformats.org/officeDocument/2006/relationships/hyperlink" Target="http://www.aamaadmiparty.org" TargetMode="External"/><Relationship Id="rId155" Type="http://schemas.openxmlformats.org/officeDocument/2006/relationships/hyperlink" Target="https://khabar.ndtv.com/news/india/indias-fastest-train-vande-bharat-express-breaks-down-day-after-launch-1994445" TargetMode="External"/><Relationship Id="rId1510" Type="http://schemas.openxmlformats.org/officeDocument/2006/relationships/hyperlink" Target="http://www.inc.in/" TargetMode="External"/><Relationship Id="rId1511" Type="http://schemas.openxmlformats.org/officeDocument/2006/relationships/hyperlink" Target="http://www.inc.in" TargetMode="External"/><Relationship Id="rId1512" Type="http://schemas.openxmlformats.org/officeDocument/2006/relationships/hyperlink" Target="http://pic.twitter.com/1vY18CTToY" TargetMode="External"/><Relationship Id="rId1513" Type="http://schemas.openxmlformats.org/officeDocument/2006/relationships/hyperlink" Target="http://www.bjp.org" TargetMode="External"/><Relationship Id="rId1514" Type="http://schemas.openxmlformats.org/officeDocument/2006/relationships/hyperlink" Target="https://pbs.twimg.com/media/Dy3dDrqUYAARa7v.jpg" TargetMode="External"/><Relationship Id="rId1515" Type="http://schemas.openxmlformats.org/officeDocument/2006/relationships/hyperlink" Target="http://www.inc.in/" TargetMode="External"/><Relationship Id="rId1516" Type="http://schemas.openxmlformats.org/officeDocument/2006/relationships/hyperlink" Target="https://pbs.twimg.com/media/Dy3cOnSVYAA6gBw.jpg" TargetMode="External"/><Relationship Id="rId1517" Type="http://schemas.openxmlformats.org/officeDocument/2006/relationships/hyperlink" Target="http://www.bjp.org" TargetMode="External"/><Relationship Id="rId1518" Type="http://schemas.openxmlformats.org/officeDocument/2006/relationships/hyperlink" Target="https://pbs.twimg.com/media/Dy3blnWVAAAFk-I.jpg" TargetMode="External"/><Relationship Id="rId1519" Type="http://schemas.openxmlformats.org/officeDocument/2006/relationships/hyperlink" Target="http://www.bjp.org" TargetMode="External"/><Relationship Id="rId1500" Type="http://schemas.openxmlformats.org/officeDocument/2006/relationships/hyperlink" Target="http://www.bjp.org" TargetMode="External"/><Relationship Id="rId1501" Type="http://schemas.openxmlformats.org/officeDocument/2006/relationships/hyperlink" Target="https://www.pscp.tv/w/by0wqDFBbWp6eG5ha0pRZXd8MWt2SnBFYU5YcFF4RTJDDkf9-WMyTeLUz9whltuwKx1wpw1IJCEXQ87LCXjZ" TargetMode="External"/><Relationship Id="rId1502" Type="http://schemas.openxmlformats.org/officeDocument/2006/relationships/hyperlink" Target="http://www.aamaadmiparty.org" TargetMode="External"/><Relationship Id="rId1503" Type="http://schemas.openxmlformats.org/officeDocument/2006/relationships/hyperlink" Target="http://pic.twitter.com/vWAH5jDWHL" TargetMode="External"/><Relationship Id="rId1504" Type="http://schemas.openxmlformats.org/officeDocument/2006/relationships/hyperlink" Target="http://www.inc.in/" TargetMode="External"/><Relationship Id="rId1505" Type="http://schemas.openxmlformats.org/officeDocument/2006/relationships/hyperlink" Target="https://pbs.twimg.com/media/Dy3batoUcAEoSiP.jpg" TargetMode="External"/><Relationship Id="rId1506" Type="http://schemas.openxmlformats.org/officeDocument/2006/relationships/hyperlink" Target="http://www.bjp.org" TargetMode="External"/><Relationship Id="rId1507" Type="http://schemas.openxmlformats.org/officeDocument/2006/relationships/hyperlink" Target="http://pic.twitter.com/mbFIDKjwdE" TargetMode="External"/><Relationship Id="rId1508" Type="http://schemas.openxmlformats.org/officeDocument/2006/relationships/hyperlink" Target="http://www.inc.in/" TargetMode="External"/><Relationship Id="rId1509" Type="http://schemas.openxmlformats.org/officeDocument/2006/relationships/hyperlink" Target="http://pic.twitter.com/d29z4XMU59" TargetMode="External"/><Relationship Id="rId1576" Type="http://schemas.openxmlformats.org/officeDocument/2006/relationships/hyperlink" Target="http://www.bjp.org" TargetMode="External"/><Relationship Id="rId1577" Type="http://schemas.openxmlformats.org/officeDocument/2006/relationships/hyperlink" Target="https://pbs.twimg.com/media/Dy27tuBUcAY9iKB.jpg" TargetMode="External"/><Relationship Id="rId1578" Type="http://schemas.openxmlformats.org/officeDocument/2006/relationships/hyperlink" Target="http://www.bjp.org" TargetMode="External"/><Relationship Id="rId1579" Type="http://schemas.openxmlformats.org/officeDocument/2006/relationships/hyperlink" Target="https://pbs.twimg.com/media/Dy27n45UcAAz7sE.jpg" TargetMode="External"/><Relationship Id="rId509" Type="http://schemas.openxmlformats.org/officeDocument/2006/relationships/hyperlink" Target="https://pbs.twimg.com/media/DzSGQncWkAEuIMS.jpg" TargetMode="External"/><Relationship Id="rId508" Type="http://schemas.openxmlformats.org/officeDocument/2006/relationships/hyperlink" Target="http://www.aamaadmiparty.org" TargetMode="External"/><Relationship Id="rId503" Type="http://schemas.openxmlformats.org/officeDocument/2006/relationships/hyperlink" Target="https://pbs.twimg.com/media/DzSJPFyU8AA8roz.jpg" TargetMode="External"/><Relationship Id="rId987" Type="http://schemas.openxmlformats.org/officeDocument/2006/relationships/hyperlink" Target="http://www.bjp.org" TargetMode="External"/><Relationship Id="rId502" Type="http://schemas.openxmlformats.org/officeDocument/2006/relationships/hyperlink" Target="http://www.aamaadmiparty.org" TargetMode="External"/><Relationship Id="rId986" Type="http://schemas.openxmlformats.org/officeDocument/2006/relationships/hyperlink" Target="http://www.bjp.org" TargetMode="External"/><Relationship Id="rId501" Type="http://schemas.openxmlformats.org/officeDocument/2006/relationships/hyperlink" Target="https://pbs.twimg.com/media/DzSKVwBWoAYnNpG.jpg" TargetMode="External"/><Relationship Id="rId985" Type="http://schemas.openxmlformats.org/officeDocument/2006/relationships/hyperlink" Target="https://pbs.twimg.com/media/DzDOrI8UcAA3Vxg.jpg" TargetMode="External"/><Relationship Id="rId500" Type="http://schemas.openxmlformats.org/officeDocument/2006/relationships/hyperlink" Target="http://www.aamaadmiparty.org" TargetMode="External"/><Relationship Id="rId984" Type="http://schemas.openxmlformats.org/officeDocument/2006/relationships/hyperlink" Target="http://www.bjp.org" TargetMode="External"/><Relationship Id="rId507" Type="http://schemas.openxmlformats.org/officeDocument/2006/relationships/hyperlink" Target="https://pbs.twimg.com/media/DzSHHMwU8AEzNBt.jpg" TargetMode="External"/><Relationship Id="rId506" Type="http://schemas.openxmlformats.org/officeDocument/2006/relationships/hyperlink" Target="http://www.aamaadmiparty.org" TargetMode="External"/><Relationship Id="rId505" Type="http://schemas.openxmlformats.org/officeDocument/2006/relationships/hyperlink" Target="https://pbs.twimg.com/media/DzSHqhkV4AEmOGd.jpg" TargetMode="External"/><Relationship Id="rId989" Type="http://schemas.openxmlformats.org/officeDocument/2006/relationships/hyperlink" Target="http://www.bjp.org" TargetMode="External"/><Relationship Id="rId504" Type="http://schemas.openxmlformats.org/officeDocument/2006/relationships/hyperlink" Target="http://www.aamaadmiparty.org" TargetMode="External"/><Relationship Id="rId988" Type="http://schemas.openxmlformats.org/officeDocument/2006/relationships/hyperlink" Target="https://pbs.twimg.com/media/DzDNWOtUwAE22c1.jpg" TargetMode="External"/><Relationship Id="rId1570" Type="http://schemas.openxmlformats.org/officeDocument/2006/relationships/hyperlink" Target="http://www.inc.in" TargetMode="External"/><Relationship Id="rId1571" Type="http://schemas.openxmlformats.org/officeDocument/2006/relationships/hyperlink" Target="https://pbs.twimg.com/media/Dy28zEnUwAAHL8j.jpg" TargetMode="External"/><Relationship Id="rId983" Type="http://schemas.openxmlformats.org/officeDocument/2006/relationships/hyperlink" Target="http://www.bjp.org" TargetMode="External"/><Relationship Id="rId1572" Type="http://schemas.openxmlformats.org/officeDocument/2006/relationships/hyperlink" Target="http://www.bjp.org" TargetMode="External"/><Relationship Id="rId982" Type="http://schemas.openxmlformats.org/officeDocument/2006/relationships/hyperlink" Target="http://pic.twitter.com/DyaW25ajI3" TargetMode="External"/><Relationship Id="rId1573" Type="http://schemas.openxmlformats.org/officeDocument/2006/relationships/hyperlink" Target="https://pbs.twimg.com/media/Dy275SeUwAEirPy.jpg" TargetMode="External"/><Relationship Id="rId981" Type="http://schemas.openxmlformats.org/officeDocument/2006/relationships/hyperlink" Target="http://www.narendramodi.in" TargetMode="External"/><Relationship Id="rId1574" Type="http://schemas.openxmlformats.org/officeDocument/2006/relationships/hyperlink" Target="http://www.bjp.org" TargetMode="External"/><Relationship Id="rId980" Type="http://schemas.openxmlformats.org/officeDocument/2006/relationships/hyperlink" Target="http://www.bjp.org" TargetMode="External"/><Relationship Id="rId1575" Type="http://schemas.openxmlformats.org/officeDocument/2006/relationships/hyperlink" Target="https://pbs.twimg.com/media/Dy271JUVYAAwzEJ.jpg" TargetMode="External"/><Relationship Id="rId1565" Type="http://schemas.openxmlformats.org/officeDocument/2006/relationships/hyperlink" Target="http://www.aamaadmiparty.org" TargetMode="External"/><Relationship Id="rId1566" Type="http://schemas.openxmlformats.org/officeDocument/2006/relationships/hyperlink" Target="https://pbs.twimg.com/media/Dy2-JkzUUAAZ8mU.jpg" TargetMode="External"/><Relationship Id="rId1567" Type="http://schemas.openxmlformats.org/officeDocument/2006/relationships/hyperlink" Target="http://www.bjp.org" TargetMode="External"/><Relationship Id="rId1568" Type="http://schemas.openxmlformats.org/officeDocument/2006/relationships/hyperlink" Target="https://www.pscp.tv/w/by0HYzFYSmpra1lZYU5Yakx8MWxEeExNWFpEemtLbd1vdDuEIgX-YvT4Dy6eZrLF5MRYPasA--crTQuzZ7bm" TargetMode="External"/><Relationship Id="rId1569" Type="http://schemas.openxmlformats.org/officeDocument/2006/relationships/hyperlink" Target="http://www.inc.in/" TargetMode="External"/><Relationship Id="rId976" Type="http://schemas.openxmlformats.org/officeDocument/2006/relationships/hyperlink" Target="http://www.bjp.org" TargetMode="External"/><Relationship Id="rId975" Type="http://schemas.openxmlformats.org/officeDocument/2006/relationships/hyperlink" Target="https://pbs.twimg.com/media/DzDbHkLV4AEIsOD.jpg" TargetMode="External"/><Relationship Id="rId974" Type="http://schemas.openxmlformats.org/officeDocument/2006/relationships/hyperlink" Target="http://www.aamaadmiparty.org" TargetMode="External"/><Relationship Id="rId973" Type="http://schemas.openxmlformats.org/officeDocument/2006/relationships/hyperlink" Target="http://www.bjp.org" TargetMode="External"/><Relationship Id="rId979" Type="http://schemas.openxmlformats.org/officeDocument/2006/relationships/hyperlink" Target="https://pbs.twimg.com/media/DzDa-RHVsAMfcLh.jpg" TargetMode="External"/><Relationship Id="rId978" Type="http://schemas.openxmlformats.org/officeDocument/2006/relationships/hyperlink" Target="http://www.bjp.org" TargetMode="External"/><Relationship Id="rId977" Type="http://schemas.openxmlformats.org/officeDocument/2006/relationships/hyperlink" Target="https://pbs.twimg.com/media/DzDnXw2U0AI96c8.jpg" TargetMode="External"/><Relationship Id="rId1560" Type="http://schemas.openxmlformats.org/officeDocument/2006/relationships/hyperlink" Target="https://www.pscp.tv/w/by0WDjMyMjExNTJ8MUJkeFlPb2FYZ01HWNpMQBw0sFaU53z56bFqKfzAEkgneAw99kzmQHRvpAW0" TargetMode="External"/><Relationship Id="rId972" Type="http://schemas.openxmlformats.org/officeDocument/2006/relationships/hyperlink" Target="https://pbs.twimg.com/media/DzDqb_OVYAAX-VL.jpg" TargetMode="External"/><Relationship Id="rId1561" Type="http://schemas.openxmlformats.org/officeDocument/2006/relationships/hyperlink" Target="http://www.narendramodi.in" TargetMode="External"/><Relationship Id="rId971" Type="http://schemas.openxmlformats.org/officeDocument/2006/relationships/hyperlink" Target="http://www.inc.in/" TargetMode="External"/><Relationship Id="rId1562" Type="http://schemas.openxmlformats.org/officeDocument/2006/relationships/hyperlink" Target="http://pic.twitter.com/kziurMFQVF" TargetMode="External"/><Relationship Id="rId970" Type="http://schemas.openxmlformats.org/officeDocument/2006/relationships/hyperlink" Target="http://pic.twitter.com/KbbaojAdjO" TargetMode="External"/><Relationship Id="rId1563" Type="http://schemas.openxmlformats.org/officeDocument/2006/relationships/hyperlink" Target="http://www.bjp.org" TargetMode="External"/><Relationship Id="rId1564" Type="http://schemas.openxmlformats.org/officeDocument/2006/relationships/hyperlink" Target="http://pic.twitter.com/jsPjkwsq0n" TargetMode="External"/><Relationship Id="rId1114" Type="http://schemas.openxmlformats.org/officeDocument/2006/relationships/hyperlink" Target="http://www.bjp.org" TargetMode="External"/><Relationship Id="rId1598" Type="http://schemas.openxmlformats.org/officeDocument/2006/relationships/hyperlink" Target="http://www.bjp.org" TargetMode="External"/><Relationship Id="rId1115" Type="http://schemas.openxmlformats.org/officeDocument/2006/relationships/hyperlink" Target="https://pbs.twimg.com/media/DzBgmMmVYAADD5E.jpg" TargetMode="External"/><Relationship Id="rId1599" Type="http://schemas.openxmlformats.org/officeDocument/2006/relationships/hyperlink" Target="http://pic.twitter.com/Yc4qooD6fh" TargetMode="External"/><Relationship Id="rId1116" Type="http://schemas.openxmlformats.org/officeDocument/2006/relationships/hyperlink" Target="http://www.bjp.org" TargetMode="External"/><Relationship Id="rId1117" Type="http://schemas.openxmlformats.org/officeDocument/2006/relationships/hyperlink" Target="http://www.bjp.org" TargetMode="External"/><Relationship Id="rId1118" Type="http://schemas.openxmlformats.org/officeDocument/2006/relationships/hyperlink" Target="https://pbs.twimg.com/media/Dy-xUsjU8AAiPJw.jpg" TargetMode="External"/><Relationship Id="rId1119" Type="http://schemas.openxmlformats.org/officeDocument/2006/relationships/hyperlink" Target="http://www.aamaadmiparty.org" TargetMode="External"/><Relationship Id="rId525" Type="http://schemas.openxmlformats.org/officeDocument/2006/relationships/hyperlink" Target="http://www.bjp.org" TargetMode="External"/><Relationship Id="rId524" Type="http://schemas.openxmlformats.org/officeDocument/2006/relationships/hyperlink" Target="https://pbs.twimg.com/media/DzR-dFxVsAYUGI_.png" TargetMode="External"/><Relationship Id="rId523" Type="http://schemas.openxmlformats.org/officeDocument/2006/relationships/hyperlink" Target="http://www.bjp.org" TargetMode="External"/><Relationship Id="rId522" Type="http://schemas.openxmlformats.org/officeDocument/2006/relationships/hyperlink" Target="http://www.bjp.org" TargetMode="External"/><Relationship Id="rId529" Type="http://schemas.openxmlformats.org/officeDocument/2006/relationships/hyperlink" Target="https://pbs.twimg.com/media/DzR8uA5VAAY4Uak.png" TargetMode="External"/><Relationship Id="rId528" Type="http://schemas.openxmlformats.org/officeDocument/2006/relationships/hyperlink" Target="http://www.bjp.org" TargetMode="External"/><Relationship Id="rId527" Type="http://schemas.openxmlformats.org/officeDocument/2006/relationships/hyperlink" Target="https://pbs.twimg.com/media/DzR9TYqUUAAUlQn.png" TargetMode="External"/><Relationship Id="rId526" Type="http://schemas.openxmlformats.org/officeDocument/2006/relationships/hyperlink" Target="http://www.bjp.org" TargetMode="External"/><Relationship Id="rId1590" Type="http://schemas.openxmlformats.org/officeDocument/2006/relationships/hyperlink" Target="http://www.aamaadmiparty.org" TargetMode="External"/><Relationship Id="rId1591" Type="http://schemas.openxmlformats.org/officeDocument/2006/relationships/hyperlink" Target="https://pbs.twimg.com/media/Dy22Yt7U0AIn6E_.jpg" TargetMode="External"/><Relationship Id="rId1592" Type="http://schemas.openxmlformats.org/officeDocument/2006/relationships/hyperlink" Target="http://www.bjp.org" TargetMode="External"/><Relationship Id="rId1593" Type="http://schemas.openxmlformats.org/officeDocument/2006/relationships/hyperlink" Target="https://pbs.twimg.com/media/Dy22FD8UwAEHPjO.jpg" TargetMode="External"/><Relationship Id="rId521" Type="http://schemas.openxmlformats.org/officeDocument/2006/relationships/hyperlink" Target="https://pbs.twimg.com/media/DzSAWxdVsAAw6Ac.png" TargetMode="External"/><Relationship Id="rId1110" Type="http://schemas.openxmlformats.org/officeDocument/2006/relationships/hyperlink" Target="http://www.inc.in/" TargetMode="External"/><Relationship Id="rId1594" Type="http://schemas.openxmlformats.org/officeDocument/2006/relationships/hyperlink" Target="http://www.bjp.org" TargetMode="External"/><Relationship Id="rId520" Type="http://schemas.openxmlformats.org/officeDocument/2006/relationships/hyperlink" Target="http://www.bjp.org" TargetMode="External"/><Relationship Id="rId1111" Type="http://schemas.openxmlformats.org/officeDocument/2006/relationships/hyperlink" Target="http://www.bjp.org" TargetMode="External"/><Relationship Id="rId1595" Type="http://schemas.openxmlformats.org/officeDocument/2006/relationships/hyperlink" Target="https://pbs.twimg.com/media/Dy212llUYAE80O9.jpg" TargetMode="External"/><Relationship Id="rId1112" Type="http://schemas.openxmlformats.org/officeDocument/2006/relationships/hyperlink" Target="http://www.bjp.org" TargetMode="External"/><Relationship Id="rId1596" Type="http://schemas.openxmlformats.org/officeDocument/2006/relationships/hyperlink" Target="http://www.bjp.org" TargetMode="External"/><Relationship Id="rId1113" Type="http://schemas.openxmlformats.org/officeDocument/2006/relationships/hyperlink" Target="https://pbs.twimg.com/media/DzBhxgAVsAEtKSD.jpg" TargetMode="External"/><Relationship Id="rId1597" Type="http://schemas.openxmlformats.org/officeDocument/2006/relationships/hyperlink" Target="https://pbs.twimg.com/media/Dy21uldU0AA69m-.jpg" TargetMode="External"/><Relationship Id="rId1103" Type="http://schemas.openxmlformats.org/officeDocument/2006/relationships/hyperlink" Target="https://pbs.twimg.com/media/DzBkeUDUYAAJxRc.jpg" TargetMode="External"/><Relationship Id="rId1587" Type="http://schemas.openxmlformats.org/officeDocument/2006/relationships/hyperlink" Target="http://www.inc.in" TargetMode="External"/><Relationship Id="rId1104" Type="http://schemas.openxmlformats.org/officeDocument/2006/relationships/hyperlink" Target="http://www.bjp.org" TargetMode="External"/><Relationship Id="rId1588" Type="http://schemas.openxmlformats.org/officeDocument/2006/relationships/hyperlink" Target="http://www.inc.in/" TargetMode="External"/><Relationship Id="rId1105" Type="http://schemas.openxmlformats.org/officeDocument/2006/relationships/hyperlink" Target="http://www.bjp.org" TargetMode="External"/><Relationship Id="rId1589" Type="http://schemas.openxmlformats.org/officeDocument/2006/relationships/hyperlink" Target="https://pbs.twimg.com/media/Dy24gnRWsAAkzyI.jpg" TargetMode="External"/><Relationship Id="rId1106" Type="http://schemas.openxmlformats.org/officeDocument/2006/relationships/hyperlink" Target="http://www.bjp.org" TargetMode="External"/><Relationship Id="rId1107" Type="http://schemas.openxmlformats.org/officeDocument/2006/relationships/hyperlink" Target="http://www.bjp.org" TargetMode="External"/><Relationship Id="rId1108" Type="http://schemas.openxmlformats.org/officeDocument/2006/relationships/hyperlink" Target="http://www.bjp.org" TargetMode="External"/><Relationship Id="rId1109" Type="http://schemas.openxmlformats.org/officeDocument/2006/relationships/hyperlink" Target="https://pbs.twimg.com/media/DzBig-gUYAAMfYt.jpg" TargetMode="External"/><Relationship Id="rId519" Type="http://schemas.openxmlformats.org/officeDocument/2006/relationships/hyperlink" Target="https://pbs.twimg.com/media/DzSBh3NUYAEv8h9.png" TargetMode="External"/><Relationship Id="rId514" Type="http://schemas.openxmlformats.org/officeDocument/2006/relationships/hyperlink" Target="http://www.bjp.org" TargetMode="External"/><Relationship Id="rId998" Type="http://schemas.openxmlformats.org/officeDocument/2006/relationships/hyperlink" Target="http://www.bjp.org" TargetMode="External"/><Relationship Id="rId513" Type="http://schemas.openxmlformats.org/officeDocument/2006/relationships/hyperlink" Target="https://pbs.twimg.com/media/DzSDAmMU8AA3m16.png" TargetMode="External"/><Relationship Id="rId997" Type="http://schemas.openxmlformats.org/officeDocument/2006/relationships/hyperlink" Target="http://www.inc.in/" TargetMode="External"/><Relationship Id="rId512" Type="http://schemas.openxmlformats.org/officeDocument/2006/relationships/hyperlink" Target="http://www.aamaadmiparty.org" TargetMode="External"/><Relationship Id="rId996" Type="http://schemas.openxmlformats.org/officeDocument/2006/relationships/hyperlink" Target="https://soundcloud.com/indiannationalcongress/priyanka_gandhi_vadras_message" TargetMode="External"/><Relationship Id="rId511" Type="http://schemas.openxmlformats.org/officeDocument/2006/relationships/hyperlink" Target="https://pbs.twimg.com/media/DzSEngHUYAIQ-du.jpg" TargetMode="External"/><Relationship Id="rId995" Type="http://schemas.openxmlformats.org/officeDocument/2006/relationships/hyperlink" Target="http://www.bjp.org" TargetMode="External"/><Relationship Id="rId518" Type="http://schemas.openxmlformats.org/officeDocument/2006/relationships/hyperlink" Target="http://www.aamaadmiparty.org" TargetMode="External"/><Relationship Id="rId517" Type="http://schemas.openxmlformats.org/officeDocument/2006/relationships/hyperlink" Target="https://pbs.twimg.com/media/DzSCXKwUYAAgGne.jpg" TargetMode="External"/><Relationship Id="rId516" Type="http://schemas.openxmlformats.org/officeDocument/2006/relationships/hyperlink" Target="http://www.bjp.org" TargetMode="External"/><Relationship Id="rId515" Type="http://schemas.openxmlformats.org/officeDocument/2006/relationships/hyperlink" Target="https://pbs.twimg.com/media/DzSCdApU0AMuWV3.png" TargetMode="External"/><Relationship Id="rId999" Type="http://schemas.openxmlformats.org/officeDocument/2006/relationships/hyperlink" Target="https://pbs.twimg.com/media/DzDLShaU8AAIEM6.jpg" TargetMode="External"/><Relationship Id="rId990" Type="http://schemas.openxmlformats.org/officeDocument/2006/relationships/hyperlink" Target="http://www.bjp.org" TargetMode="External"/><Relationship Id="rId1580" Type="http://schemas.openxmlformats.org/officeDocument/2006/relationships/hyperlink" Target="http://www.bjp.org" TargetMode="External"/><Relationship Id="rId1581" Type="http://schemas.openxmlformats.org/officeDocument/2006/relationships/hyperlink" Target="https://pbs.twimg.com/media/Dy27JHxUcAAhtY_.jpg" TargetMode="External"/><Relationship Id="rId1582" Type="http://schemas.openxmlformats.org/officeDocument/2006/relationships/hyperlink" Target="http://www.bjp.org" TargetMode="External"/><Relationship Id="rId510" Type="http://schemas.openxmlformats.org/officeDocument/2006/relationships/hyperlink" Target="http://www.aamaadmiparty.org" TargetMode="External"/><Relationship Id="rId994" Type="http://schemas.openxmlformats.org/officeDocument/2006/relationships/hyperlink" Target="https://pbs.twimg.com/media/DzDLkfgU8AMV6lg.jpg" TargetMode="External"/><Relationship Id="rId1583" Type="http://schemas.openxmlformats.org/officeDocument/2006/relationships/hyperlink" Target="https://pbs.twimg.com/media/Dy261r_UwAAuiow.jpg" TargetMode="External"/><Relationship Id="rId993" Type="http://schemas.openxmlformats.org/officeDocument/2006/relationships/hyperlink" Target="http://www.bjp.org" TargetMode="External"/><Relationship Id="rId1100" Type="http://schemas.openxmlformats.org/officeDocument/2006/relationships/hyperlink" Target="http://www.bjp.org" TargetMode="External"/><Relationship Id="rId1584" Type="http://schemas.openxmlformats.org/officeDocument/2006/relationships/hyperlink" Target="http://www.bjp.org" TargetMode="External"/><Relationship Id="rId992" Type="http://schemas.openxmlformats.org/officeDocument/2006/relationships/hyperlink" Target="https://pbs.twimg.com/media/DzDMdCXVYAEpqJP.jpg" TargetMode="External"/><Relationship Id="rId1101" Type="http://schemas.openxmlformats.org/officeDocument/2006/relationships/hyperlink" Target="http://pic.twitter.com/W0wE0Smdnq" TargetMode="External"/><Relationship Id="rId1585" Type="http://schemas.openxmlformats.org/officeDocument/2006/relationships/hyperlink" Target="https://pbs.twimg.com/media/Dy26qwZU8AAfEOC.jpg" TargetMode="External"/><Relationship Id="rId991" Type="http://schemas.openxmlformats.org/officeDocument/2006/relationships/hyperlink" Target="http://www.bjp.org" TargetMode="External"/><Relationship Id="rId1102" Type="http://schemas.openxmlformats.org/officeDocument/2006/relationships/hyperlink" Target="http://www.inc.in/" TargetMode="External"/><Relationship Id="rId1586" Type="http://schemas.openxmlformats.org/officeDocument/2006/relationships/hyperlink" Target="http://www.bjp.org" TargetMode="External"/><Relationship Id="rId1532" Type="http://schemas.openxmlformats.org/officeDocument/2006/relationships/hyperlink" Target="https://pbs.twimg.com/media/Dy3XCbUVsAApQB_.jpg" TargetMode="External"/><Relationship Id="rId1533" Type="http://schemas.openxmlformats.org/officeDocument/2006/relationships/hyperlink" Target="http://www.bjp.org" TargetMode="External"/><Relationship Id="rId1534" Type="http://schemas.openxmlformats.org/officeDocument/2006/relationships/hyperlink" Target="https://pbs.twimg.com/media/Dy3W_CPUUAAOwhm.jpg" TargetMode="External"/><Relationship Id="rId1535" Type="http://schemas.openxmlformats.org/officeDocument/2006/relationships/hyperlink" Target="http://www.bjp.org" TargetMode="External"/><Relationship Id="rId1536" Type="http://schemas.openxmlformats.org/officeDocument/2006/relationships/hyperlink" Target="https://pbs.twimg.com/media/Dy3W8mkU0AAaJHG.jpg" TargetMode="External"/><Relationship Id="rId1537" Type="http://schemas.openxmlformats.org/officeDocument/2006/relationships/hyperlink" Target="http://www.bjp.org" TargetMode="External"/><Relationship Id="rId1538" Type="http://schemas.openxmlformats.org/officeDocument/2006/relationships/hyperlink" Target="https://pbs.twimg.com/media/Dy3Wpt4UYAAa0_W.jpg" TargetMode="External"/><Relationship Id="rId1539" Type="http://schemas.openxmlformats.org/officeDocument/2006/relationships/hyperlink" Target="http://www.bjp.org" TargetMode="External"/><Relationship Id="rId949" Type="http://schemas.openxmlformats.org/officeDocument/2006/relationships/hyperlink" Target="http://www.narendramodi.in" TargetMode="External"/><Relationship Id="rId948" Type="http://schemas.openxmlformats.org/officeDocument/2006/relationships/hyperlink" Target="http://nm-4.com/j5f8" TargetMode="External"/><Relationship Id="rId943" Type="http://schemas.openxmlformats.org/officeDocument/2006/relationships/hyperlink" Target="http://www.inc.in/" TargetMode="External"/><Relationship Id="rId942" Type="http://schemas.openxmlformats.org/officeDocument/2006/relationships/hyperlink" Target="https://www.thehindu.com/news/national/government-waived-anti-corruption-clauses-in-rafale-deal/article26231793.ece/amp/?__twitter_impression=true" TargetMode="External"/><Relationship Id="rId941" Type="http://schemas.openxmlformats.org/officeDocument/2006/relationships/hyperlink" Target="http://www.narendramodi.in" TargetMode="External"/><Relationship Id="rId940" Type="http://schemas.openxmlformats.org/officeDocument/2006/relationships/hyperlink" Target="http://www.narendramodi.in" TargetMode="External"/><Relationship Id="rId947" Type="http://schemas.openxmlformats.org/officeDocument/2006/relationships/hyperlink" Target="http://www.inc.in/" TargetMode="External"/><Relationship Id="rId946" Type="http://schemas.openxmlformats.org/officeDocument/2006/relationships/hyperlink" Target="https://pbs.twimg.com/media/DzDp_eyVsAEXpus.jpg" TargetMode="External"/><Relationship Id="rId945" Type="http://schemas.openxmlformats.org/officeDocument/2006/relationships/hyperlink" Target="http://www.bjp.org" TargetMode="External"/><Relationship Id="rId944" Type="http://schemas.openxmlformats.org/officeDocument/2006/relationships/hyperlink" Target="http://pic.twitter.com/i5nVp2TfAE" TargetMode="External"/><Relationship Id="rId1530" Type="http://schemas.openxmlformats.org/officeDocument/2006/relationships/hyperlink" Target="https://pbs.twimg.com/media/Dy3XFTSVYAIhjoM.jpg" TargetMode="External"/><Relationship Id="rId1531" Type="http://schemas.openxmlformats.org/officeDocument/2006/relationships/hyperlink" Target="http://www.bjp.org" TargetMode="External"/><Relationship Id="rId1521" Type="http://schemas.openxmlformats.org/officeDocument/2006/relationships/hyperlink" Target="http://www.bjp.org" TargetMode="External"/><Relationship Id="rId1522" Type="http://schemas.openxmlformats.org/officeDocument/2006/relationships/hyperlink" Target="https://pbs.twimg.com/media/Dy3Xh8-VsAAVaro.jpg" TargetMode="External"/><Relationship Id="rId1523" Type="http://schemas.openxmlformats.org/officeDocument/2006/relationships/hyperlink" Target="http://www.bjp.org" TargetMode="External"/><Relationship Id="rId1524" Type="http://schemas.openxmlformats.org/officeDocument/2006/relationships/hyperlink" Target="https://pbs.twimg.com/media/Dy3Xa_CVAAEr9ga.jpg" TargetMode="External"/><Relationship Id="rId1525" Type="http://schemas.openxmlformats.org/officeDocument/2006/relationships/hyperlink" Target="http://www.bjp.org" TargetMode="External"/><Relationship Id="rId1526" Type="http://schemas.openxmlformats.org/officeDocument/2006/relationships/hyperlink" Target="https://pbs.twimg.com/media/Dy3XTPyU0AAWcVO.jpg" TargetMode="External"/><Relationship Id="rId1527" Type="http://schemas.openxmlformats.org/officeDocument/2006/relationships/hyperlink" Target="http://www.bjp.org" TargetMode="External"/><Relationship Id="rId1528" Type="http://schemas.openxmlformats.org/officeDocument/2006/relationships/hyperlink" Target="https://pbs.twimg.com/media/Dy3XOmjU0AEMzj0.jpg" TargetMode="External"/><Relationship Id="rId1529" Type="http://schemas.openxmlformats.org/officeDocument/2006/relationships/hyperlink" Target="http://www.bjp.org" TargetMode="External"/><Relationship Id="rId939" Type="http://schemas.openxmlformats.org/officeDocument/2006/relationships/hyperlink" Target="https://pbs.twimg.com/media/DzGJParX0AEpBNN.jpg" TargetMode="External"/><Relationship Id="rId938" Type="http://schemas.openxmlformats.org/officeDocument/2006/relationships/hyperlink" Target="http://www.bjp.org" TargetMode="External"/><Relationship Id="rId937" Type="http://schemas.openxmlformats.org/officeDocument/2006/relationships/hyperlink" Target="https://www.periscope.tv/BJP4India/1rmxPQNOmryKN?t=3m34s" TargetMode="External"/><Relationship Id="rId932" Type="http://schemas.openxmlformats.org/officeDocument/2006/relationships/hyperlink" Target="http://www.bjp.org" TargetMode="External"/><Relationship Id="rId931" Type="http://schemas.openxmlformats.org/officeDocument/2006/relationships/hyperlink" Target="http://www.bjp.org" TargetMode="External"/><Relationship Id="rId930" Type="http://schemas.openxmlformats.org/officeDocument/2006/relationships/hyperlink" Target="https://pbs.twimg.com/media/DzGM0LVVsAALVZx.jpg" TargetMode="External"/><Relationship Id="rId936" Type="http://schemas.openxmlformats.org/officeDocument/2006/relationships/hyperlink" Target="http://www.bjp.org" TargetMode="External"/><Relationship Id="rId935" Type="http://schemas.openxmlformats.org/officeDocument/2006/relationships/hyperlink" Target="https://pbs.twimg.com/media/DzGLX6aU8AAFmgN.jpg" TargetMode="External"/><Relationship Id="rId934" Type="http://schemas.openxmlformats.org/officeDocument/2006/relationships/hyperlink" Target="http://www.bjp.org" TargetMode="External"/><Relationship Id="rId933" Type="http://schemas.openxmlformats.org/officeDocument/2006/relationships/hyperlink" Target="https://pbs.twimg.com/media/DzGMlMmU8AEHNC5.jpg" TargetMode="External"/><Relationship Id="rId1520" Type="http://schemas.openxmlformats.org/officeDocument/2006/relationships/hyperlink" Target="https://pbs.twimg.com/media/Dy3bjtMUYAEyrTe.jpg" TargetMode="External"/><Relationship Id="rId1554" Type="http://schemas.openxmlformats.org/officeDocument/2006/relationships/hyperlink" Target="https://pbs.twimg.com/media/Dy3PDCeVYAEKYPb.jpg" TargetMode="External"/><Relationship Id="rId1555" Type="http://schemas.openxmlformats.org/officeDocument/2006/relationships/hyperlink" Target="http://www.bjp.org" TargetMode="External"/><Relationship Id="rId1556" Type="http://schemas.openxmlformats.org/officeDocument/2006/relationships/hyperlink" Target="https://pbs.twimg.com/media/Dy3N8BNUcAE0yA0.jpg" TargetMode="External"/><Relationship Id="rId1557" Type="http://schemas.openxmlformats.org/officeDocument/2006/relationships/hyperlink" Target="http://www.bjp.org" TargetMode="External"/><Relationship Id="rId1558" Type="http://schemas.openxmlformats.org/officeDocument/2006/relationships/hyperlink" Target="https://www.pscp.tv/w/by0WHzFZTEVKTlh4RG5ORU58MVprS3prTlBwTnZHdln7V8V18Z_aAc8A_Qnude5fHDZZ0gd769gnh4fPNbo2" TargetMode="External"/><Relationship Id="rId1559" Type="http://schemas.openxmlformats.org/officeDocument/2006/relationships/hyperlink" Target="http://www.bjp.org" TargetMode="External"/><Relationship Id="rId965" Type="http://schemas.openxmlformats.org/officeDocument/2006/relationships/hyperlink" Target="http://www.bjp.org" TargetMode="External"/><Relationship Id="rId964" Type="http://schemas.openxmlformats.org/officeDocument/2006/relationships/hyperlink" Target="http://pic.twitter.com/TgO70Pw4ul" TargetMode="External"/><Relationship Id="rId963" Type="http://schemas.openxmlformats.org/officeDocument/2006/relationships/hyperlink" Target="http://www.narendramodi.in" TargetMode="External"/><Relationship Id="rId962" Type="http://schemas.openxmlformats.org/officeDocument/2006/relationships/hyperlink" Target="http://pic.twitter.com/YIRD492tq4" TargetMode="External"/><Relationship Id="rId969" Type="http://schemas.openxmlformats.org/officeDocument/2006/relationships/hyperlink" Target="https://twitter.com/PiyushGoyal/status/1094496373410615296" TargetMode="External"/><Relationship Id="rId968" Type="http://schemas.openxmlformats.org/officeDocument/2006/relationships/hyperlink" Target="http://www.bjp.org" TargetMode="External"/><Relationship Id="rId967" Type="http://schemas.openxmlformats.org/officeDocument/2006/relationships/hyperlink" Target="https://pbs.twimg.com/media/DzDzrPWU0AY7LnT.jpg" TargetMode="External"/><Relationship Id="rId966" Type="http://schemas.openxmlformats.org/officeDocument/2006/relationships/hyperlink" Target="http://facebook.com/BJP4India" TargetMode="External"/><Relationship Id="rId961" Type="http://schemas.openxmlformats.org/officeDocument/2006/relationships/hyperlink" Target="http://www.narendramodi.in" TargetMode="External"/><Relationship Id="rId1550" Type="http://schemas.openxmlformats.org/officeDocument/2006/relationships/hyperlink" Target="http://www.bjp.org" TargetMode="External"/><Relationship Id="rId960" Type="http://schemas.openxmlformats.org/officeDocument/2006/relationships/hyperlink" Target="http://pic.twitter.com/fftntCTpTv" TargetMode="External"/><Relationship Id="rId1551" Type="http://schemas.openxmlformats.org/officeDocument/2006/relationships/hyperlink" Target="http://www.bjp.org" TargetMode="External"/><Relationship Id="rId1552" Type="http://schemas.openxmlformats.org/officeDocument/2006/relationships/hyperlink" Target="https://pbs.twimg.com/media/Dy3PQW-V4AAd_8x.jpg" TargetMode="External"/><Relationship Id="rId1553" Type="http://schemas.openxmlformats.org/officeDocument/2006/relationships/hyperlink" Target="http://www.bjp.org" TargetMode="External"/><Relationship Id="rId1543" Type="http://schemas.openxmlformats.org/officeDocument/2006/relationships/hyperlink" Target="http://www.bjp.org" TargetMode="External"/><Relationship Id="rId1544" Type="http://schemas.openxmlformats.org/officeDocument/2006/relationships/hyperlink" Target="https://pbs.twimg.com/media/Dy3TtwzVYAAJ5j4.jpg" TargetMode="External"/><Relationship Id="rId1545" Type="http://schemas.openxmlformats.org/officeDocument/2006/relationships/hyperlink" Target="http://www.bjp.org" TargetMode="External"/><Relationship Id="rId1546" Type="http://schemas.openxmlformats.org/officeDocument/2006/relationships/hyperlink" Target="http://www.bjp.org" TargetMode="External"/><Relationship Id="rId1547" Type="http://schemas.openxmlformats.org/officeDocument/2006/relationships/hyperlink" Target="http://www.bjp.org" TargetMode="External"/><Relationship Id="rId1548" Type="http://schemas.openxmlformats.org/officeDocument/2006/relationships/hyperlink" Target="https://pbs.twimg.com/media/Dy3RGdhVAAEslvr.jpg" TargetMode="External"/><Relationship Id="rId1549" Type="http://schemas.openxmlformats.org/officeDocument/2006/relationships/hyperlink" Target="http://www.bjp.org" TargetMode="External"/><Relationship Id="rId959" Type="http://schemas.openxmlformats.org/officeDocument/2006/relationships/hyperlink" Target="http://www.narendramodi.in" TargetMode="External"/><Relationship Id="rId954" Type="http://schemas.openxmlformats.org/officeDocument/2006/relationships/hyperlink" Target="https://pbs.twimg.com/media/DzDrrpvU0AAp7Te.jpg" TargetMode="External"/><Relationship Id="rId953" Type="http://schemas.openxmlformats.org/officeDocument/2006/relationships/hyperlink" Target="http://www.inc.in" TargetMode="External"/><Relationship Id="rId952" Type="http://schemas.openxmlformats.org/officeDocument/2006/relationships/hyperlink" Target="https://pbs.twimg.com/media/DzF-CdjWwAAlhRo.jpg" TargetMode="External"/><Relationship Id="rId951" Type="http://schemas.openxmlformats.org/officeDocument/2006/relationships/hyperlink" Target="http://www.narendramodi.in" TargetMode="External"/><Relationship Id="rId958" Type="http://schemas.openxmlformats.org/officeDocument/2006/relationships/hyperlink" Target="https://pbs.twimg.com/media/DzEDcajX0AAr2LA.jpg" TargetMode="External"/><Relationship Id="rId957" Type="http://schemas.openxmlformats.org/officeDocument/2006/relationships/hyperlink" Target="http://www.bjp.org" TargetMode="External"/><Relationship Id="rId956" Type="http://schemas.openxmlformats.org/officeDocument/2006/relationships/hyperlink" Target="https://pbs.twimg.com/media/DzDqLTFUcAAfttF.jpg" TargetMode="External"/><Relationship Id="rId955" Type="http://schemas.openxmlformats.org/officeDocument/2006/relationships/hyperlink" Target="http://www.inc.in/" TargetMode="External"/><Relationship Id="rId950" Type="http://schemas.openxmlformats.org/officeDocument/2006/relationships/hyperlink" Target="http://www.pmindia.gov.in/en/news_updates/pm-to-inaugurate-petrotech-2019-on-february-11-2019/?comment=disable" TargetMode="External"/><Relationship Id="rId1540" Type="http://schemas.openxmlformats.org/officeDocument/2006/relationships/hyperlink" Target="https://pbs.twimg.com/media/Dy3Wi8vUcAUfWID.jpg" TargetMode="External"/><Relationship Id="rId1541" Type="http://schemas.openxmlformats.org/officeDocument/2006/relationships/hyperlink" Target="http://www.bjp.org" TargetMode="External"/><Relationship Id="rId1542" Type="http://schemas.openxmlformats.org/officeDocument/2006/relationships/hyperlink" Target="http://www.bjp.org" TargetMode="External"/><Relationship Id="rId590" Type="http://schemas.openxmlformats.org/officeDocument/2006/relationships/hyperlink" Target="https://pbs.twimg.com/media/DzQ17kBUcAEMHsL.jpg" TargetMode="External"/><Relationship Id="rId107" Type="http://schemas.openxmlformats.org/officeDocument/2006/relationships/hyperlink" Target="https://pbs.twimg.com/media/DzhWYNbVYAAMNi1.png" TargetMode="External"/><Relationship Id="rId106" Type="http://schemas.openxmlformats.org/officeDocument/2006/relationships/hyperlink" Target="http://www.bjp.org" TargetMode="External"/><Relationship Id="rId105" Type="http://schemas.openxmlformats.org/officeDocument/2006/relationships/hyperlink" Target="https://pbs.twimg.com/media/DzhYb2ZU0AMYeI1.png" TargetMode="External"/><Relationship Id="rId589" Type="http://schemas.openxmlformats.org/officeDocument/2006/relationships/hyperlink" Target="http://www.inc.in/" TargetMode="External"/><Relationship Id="rId104" Type="http://schemas.openxmlformats.org/officeDocument/2006/relationships/hyperlink" Target="http://www.bjp.org" TargetMode="External"/><Relationship Id="rId588" Type="http://schemas.openxmlformats.org/officeDocument/2006/relationships/hyperlink" Target="https://pbs.twimg.com/media/DzQ2NUnUUAAfWha.png" TargetMode="External"/><Relationship Id="rId109" Type="http://schemas.openxmlformats.org/officeDocument/2006/relationships/hyperlink" Target="https://pbs.twimg.com/media/DzhV7UGUcAEKccm.png" TargetMode="External"/><Relationship Id="rId1170" Type="http://schemas.openxmlformats.org/officeDocument/2006/relationships/hyperlink" Target="http://pic.twitter.com/snqL0JazSx" TargetMode="External"/><Relationship Id="rId108" Type="http://schemas.openxmlformats.org/officeDocument/2006/relationships/hyperlink" Target="http://www.bjp.org" TargetMode="External"/><Relationship Id="rId1171" Type="http://schemas.openxmlformats.org/officeDocument/2006/relationships/hyperlink" Target="http://www.bjp.org" TargetMode="External"/><Relationship Id="rId583" Type="http://schemas.openxmlformats.org/officeDocument/2006/relationships/hyperlink" Target="http://www.bjp.org" TargetMode="External"/><Relationship Id="rId1172" Type="http://schemas.openxmlformats.org/officeDocument/2006/relationships/hyperlink" Target="http://pic.twitter.com/CfXHErN5vq" TargetMode="External"/><Relationship Id="rId582" Type="http://schemas.openxmlformats.org/officeDocument/2006/relationships/hyperlink" Target="https://pbs.twimg.com/media/DzQ3XweUUAAByrH.jpg" TargetMode="External"/><Relationship Id="rId1173" Type="http://schemas.openxmlformats.org/officeDocument/2006/relationships/hyperlink" Target="http://www.bjp.org" TargetMode="External"/><Relationship Id="rId581" Type="http://schemas.openxmlformats.org/officeDocument/2006/relationships/hyperlink" Target="http://www.bjp.org" TargetMode="External"/><Relationship Id="rId1174" Type="http://schemas.openxmlformats.org/officeDocument/2006/relationships/hyperlink" Target="http://pic.twitter.com/4NyQICz4h1" TargetMode="External"/><Relationship Id="rId580" Type="http://schemas.openxmlformats.org/officeDocument/2006/relationships/hyperlink" Target="https://pbs.twimg.com/media/DzQ3oCYU8AE8QSX.jpg" TargetMode="External"/><Relationship Id="rId1175" Type="http://schemas.openxmlformats.org/officeDocument/2006/relationships/hyperlink" Target="http://www.bjp.org" TargetMode="External"/><Relationship Id="rId103" Type="http://schemas.openxmlformats.org/officeDocument/2006/relationships/hyperlink" Target="http://www.bjp.org" TargetMode="External"/><Relationship Id="rId587" Type="http://schemas.openxmlformats.org/officeDocument/2006/relationships/hyperlink" Target="http://www.bjp.org" TargetMode="External"/><Relationship Id="rId1176" Type="http://schemas.openxmlformats.org/officeDocument/2006/relationships/hyperlink" Target="http://www.bjp.org" TargetMode="External"/><Relationship Id="rId102" Type="http://schemas.openxmlformats.org/officeDocument/2006/relationships/hyperlink" Target="http://www.bjp.org" TargetMode="External"/><Relationship Id="rId586" Type="http://schemas.openxmlformats.org/officeDocument/2006/relationships/hyperlink" Target="https://pbs.twimg.com/media/DzQ2WQVVYAAlQaC.jpg" TargetMode="External"/><Relationship Id="rId1177" Type="http://schemas.openxmlformats.org/officeDocument/2006/relationships/hyperlink" Target="https://twitter.com/BJP4India/status/1094089489650049024" TargetMode="External"/><Relationship Id="rId101" Type="http://schemas.openxmlformats.org/officeDocument/2006/relationships/hyperlink" Target="http://pic.twitter.com/b3lu8gkB3e" TargetMode="External"/><Relationship Id="rId585" Type="http://schemas.openxmlformats.org/officeDocument/2006/relationships/hyperlink" Target="http://www.bjp.org" TargetMode="External"/><Relationship Id="rId1178" Type="http://schemas.openxmlformats.org/officeDocument/2006/relationships/hyperlink" Target="https://pbs.twimg.com/media/Dy78ihSU0AEvfIm.jpg" TargetMode="External"/><Relationship Id="rId100" Type="http://schemas.openxmlformats.org/officeDocument/2006/relationships/hyperlink" Target="http://www.aamaadmiparty.org" TargetMode="External"/><Relationship Id="rId584" Type="http://schemas.openxmlformats.org/officeDocument/2006/relationships/hyperlink" Target="https://pbs.twimg.com/media/DzQ27ISU0AANkmp.jpg" TargetMode="External"/><Relationship Id="rId1179" Type="http://schemas.openxmlformats.org/officeDocument/2006/relationships/hyperlink" Target="http://www.inc.in/" TargetMode="External"/><Relationship Id="rId1169" Type="http://schemas.openxmlformats.org/officeDocument/2006/relationships/hyperlink" Target="http://www.bjp.org" TargetMode="External"/><Relationship Id="rId579" Type="http://schemas.openxmlformats.org/officeDocument/2006/relationships/hyperlink" Target="http://www.inc.in/" TargetMode="External"/><Relationship Id="rId578" Type="http://schemas.openxmlformats.org/officeDocument/2006/relationships/hyperlink" Target="http://pic.twitter.com/NQd4U1UEfs" TargetMode="External"/><Relationship Id="rId577" Type="http://schemas.openxmlformats.org/officeDocument/2006/relationships/hyperlink" Target="http://www.bjp.org" TargetMode="External"/><Relationship Id="rId1160" Type="http://schemas.openxmlformats.org/officeDocument/2006/relationships/hyperlink" Target="https://pbs.twimg.com/media/Dy-O1blX0AAoDSW.jpg" TargetMode="External"/><Relationship Id="rId572" Type="http://schemas.openxmlformats.org/officeDocument/2006/relationships/hyperlink" Target="https://pbs.twimg.com/media/DzQ-0YLUYAAQarS.jpg" TargetMode="External"/><Relationship Id="rId1161" Type="http://schemas.openxmlformats.org/officeDocument/2006/relationships/hyperlink" Target="http://www.aamaadmiparty.org" TargetMode="External"/><Relationship Id="rId571" Type="http://schemas.openxmlformats.org/officeDocument/2006/relationships/hyperlink" Target="http://www.aamaadmiparty.org" TargetMode="External"/><Relationship Id="rId1162" Type="http://schemas.openxmlformats.org/officeDocument/2006/relationships/hyperlink" Target="http://pic.twitter.com/eorrwPmnL0" TargetMode="External"/><Relationship Id="rId570" Type="http://schemas.openxmlformats.org/officeDocument/2006/relationships/hyperlink" Target="https://pbs.twimg.com/media/DzQ_65-WoAAEzso.jpg" TargetMode="External"/><Relationship Id="rId1163" Type="http://schemas.openxmlformats.org/officeDocument/2006/relationships/hyperlink" Target="http://www.aamaadmiparty.org" TargetMode="External"/><Relationship Id="rId1164" Type="http://schemas.openxmlformats.org/officeDocument/2006/relationships/hyperlink" Target="http://pic.twitter.com/b9FDQbCfSO" TargetMode="External"/><Relationship Id="rId576" Type="http://schemas.openxmlformats.org/officeDocument/2006/relationships/hyperlink" Target="https://pbs.twimg.com/media/DzQ4GuUUcAEkDjE.jpg" TargetMode="External"/><Relationship Id="rId1165" Type="http://schemas.openxmlformats.org/officeDocument/2006/relationships/hyperlink" Target="http://www.bjp.org" TargetMode="External"/><Relationship Id="rId575" Type="http://schemas.openxmlformats.org/officeDocument/2006/relationships/hyperlink" Target="http://www.inc.in/" TargetMode="External"/><Relationship Id="rId1166" Type="http://schemas.openxmlformats.org/officeDocument/2006/relationships/hyperlink" Target="https://pbs.twimg.com/media/Dy-FiyEU0AAdmjB.jpg" TargetMode="External"/><Relationship Id="rId574" Type="http://schemas.openxmlformats.org/officeDocument/2006/relationships/hyperlink" Target="https://pbs.twimg.com/media/DzQ8783UYAA0ddh.jpg" TargetMode="External"/><Relationship Id="rId1167" Type="http://schemas.openxmlformats.org/officeDocument/2006/relationships/hyperlink" Target="http://www.bjp.org" TargetMode="External"/><Relationship Id="rId573" Type="http://schemas.openxmlformats.org/officeDocument/2006/relationships/hyperlink" Target="http://www.inc.in/" TargetMode="External"/><Relationship Id="rId1168" Type="http://schemas.openxmlformats.org/officeDocument/2006/relationships/hyperlink" Target="http://pic.twitter.com/OtIydyLjCz" TargetMode="External"/><Relationship Id="rId129" Type="http://schemas.openxmlformats.org/officeDocument/2006/relationships/hyperlink" Target="https://pbs.twimg.com/media/DzhA4iJUcAAzeTR.jpg" TargetMode="External"/><Relationship Id="rId128" Type="http://schemas.openxmlformats.org/officeDocument/2006/relationships/hyperlink" Target="http://www.bjp.org" TargetMode="External"/><Relationship Id="rId127" Type="http://schemas.openxmlformats.org/officeDocument/2006/relationships/hyperlink" Target="http://pic.twitter.com/H3duyMEMhf" TargetMode="External"/><Relationship Id="rId126" Type="http://schemas.openxmlformats.org/officeDocument/2006/relationships/hyperlink" Target="http://www.inc.in/" TargetMode="External"/><Relationship Id="rId1190" Type="http://schemas.openxmlformats.org/officeDocument/2006/relationships/hyperlink" Target="http://www.aamaadmiparty.org" TargetMode="External"/><Relationship Id="rId1191" Type="http://schemas.openxmlformats.org/officeDocument/2006/relationships/hyperlink" Target="https://www.pscp.tv/w/by7E0jFZTEVKTlh4RG5ORU58MWt2SnBFYWx5eVZ4RSLUgvlqWwxk20nPXB_h-opyBiLy0oh_D2b7oV0LL3R4" TargetMode="External"/><Relationship Id="rId1192" Type="http://schemas.openxmlformats.org/officeDocument/2006/relationships/hyperlink" Target="http://www.bjp.org" TargetMode="External"/><Relationship Id="rId1193" Type="http://schemas.openxmlformats.org/officeDocument/2006/relationships/hyperlink" Target="http://www.inc.in/" TargetMode="External"/><Relationship Id="rId121" Type="http://schemas.openxmlformats.org/officeDocument/2006/relationships/hyperlink" Target="https://pbs.twimg.com/media/DzhLmoSVsAE0xbh.jpg" TargetMode="External"/><Relationship Id="rId1194" Type="http://schemas.openxmlformats.org/officeDocument/2006/relationships/hyperlink" Target="http://www.narendramodi.in" TargetMode="External"/><Relationship Id="rId120" Type="http://schemas.openxmlformats.org/officeDocument/2006/relationships/hyperlink" Target="http://www.inc.in/" TargetMode="External"/><Relationship Id="rId1195" Type="http://schemas.openxmlformats.org/officeDocument/2006/relationships/hyperlink" Target="http://pic.twitter.com/bHDa3aSThL" TargetMode="External"/><Relationship Id="rId1196" Type="http://schemas.openxmlformats.org/officeDocument/2006/relationships/hyperlink" Target="http://www.narendramodi.in" TargetMode="External"/><Relationship Id="rId1197" Type="http://schemas.openxmlformats.org/officeDocument/2006/relationships/hyperlink" Target="http://pic.twitter.com/TNeWUujUuu" TargetMode="External"/><Relationship Id="rId125" Type="http://schemas.openxmlformats.org/officeDocument/2006/relationships/hyperlink" Target="https://pbs.twimg.com/media/DzhCXPFWoAEEwv6.jpg" TargetMode="External"/><Relationship Id="rId1198" Type="http://schemas.openxmlformats.org/officeDocument/2006/relationships/hyperlink" Target="http://www.narendramodi.in" TargetMode="External"/><Relationship Id="rId124" Type="http://schemas.openxmlformats.org/officeDocument/2006/relationships/hyperlink" Target="http://www.inc.in/" TargetMode="External"/><Relationship Id="rId1199" Type="http://schemas.openxmlformats.org/officeDocument/2006/relationships/hyperlink" Target="http://pic.twitter.com/ythLqhNcnq" TargetMode="External"/><Relationship Id="rId123" Type="http://schemas.openxmlformats.org/officeDocument/2006/relationships/hyperlink" Target="http://pic.twitter.com/f5OmUndNNg" TargetMode="External"/><Relationship Id="rId122" Type="http://schemas.openxmlformats.org/officeDocument/2006/relationships/hyperlink" Target="http://www.inc.in" TargetMode="External"/><Relationship Id="rId118" Type="http://schemas.openxmlformats.org/officeDocument/2006/relationships/hyperlink" Target="http://www.inc.in/" TargetMode="External"/><Relationship Id="rId117" Type="http://schemas.openxmlformats.org/officeDocument/2006/relationships/hyperlink" Target="https://pbs.twimg.com/media/DzhRHWHVsAAmDJS.jpg" TargetMode="External"/><Relationship Id="rId116" Type="http://schemas.openxmlformats.org/officeDocument/2006/relationships/hyperlink" Target="http://www.bjp.org" TargetMode="External"/><Relationship Id="rId115" Type="http://schemas.openxmlformats.org/officeDocument/2006/relationships/hyperlink" Target="https://www.pscp.tv/w/bzfbZTFZTEVKTlh4RG5ORU58MWRSS1pPT05OTm1HQuj2xq2qgYnn2tlUn35jbMHIsAuhcZz_KCV5YAvR5non" TargetMode="External"/><Relationship Id="rId599" Type="http://schemas.openxmlformats.org/officeDocument/2006/relationships/hyperlink" Target="http://www.bjp.org" TargetMode="External"/><Relationship Id="rId1180" Type="http://schemas.openxmlformats.org/officeDocument/2006/relationships/hyperlink" Target="https://pbs.twimg.com/media/Dy90Fl9VAAYJ80y.jpg" TargetMode="External"/><Relationship Id="rId1181" Type="http://schemas.openxmlformats.org/officeDocument/2006/relationships/hyperlink" Target="http://www.bjp.org" TargetMode="External"/><Relationship Id="rId119" Type="http://schemas.openxmlformats.org/officeDocument/2006/relationships/hyperlink" Target="https://pbs.twimg.com/media/DzhMB1DU0AE8PYp.jpg" TargetMode="External"/><Relationship Id="rId1182" Type="http://schemas.openxmlformats.org/officeDocument/2006/relationships/hyperlink" Target="http://www.bjp.org" TargetMode="External"/><Relationship Id="rId110" Type="http://schemas.openxmlformats.org/officeDocument/2006/relationships/hyperlink" Target="http://www.bjp.org" TargetMode="External"/><Relationship Id="rId594" Type="http://schemas.openxmlformats.org/officeDocument/2006/relationships/hyperlink" Target="https://pbs.twimg.com/media/DzQwVFJU0AEmv7K.jpg" TargetMode="External"/><Relationship Id="rId1183" Type="http://schemas.openxmlformats.org/officeDocument/2006/relationships/hyperlink" Target="https://twitter.com/BJP4India/status/1094088940833845248" TargetMode="External"/><Relationship Id="rId593" Type="http://schemas.openxmlformats.org/officeDocument/2006/relationships/hyperlink" Target="http://www.bjp.org" TargetMode="External"/><Relationship Id="rId1184" Type="http://schemas.openxmlformats.org/officeDocument/2006/relationships/hyperlink" Target="http://pic.twitter.com/HJaKHcBCN4" TargetMode="External"/><Relationship Id="rId592" Type="http://schemas.openxmlformats.org/officeDocument/2006/relationships/hyperlink" Target="https://pbs.twimg.com/media/DzQ12cYU8AAgIQf.jpg" TargetMode="External"/><Relationship Id="rId1185" Type="http://schemas.openxmlformats.org/officeDocument/2006/relationships/hyperlink" Target="http://www.inc.in/" TargetMode="External"/><Relationship Id="rId591" Type="http://schemas.openxmlformats.org/officeDocument/2006/relationships/hyperlink" Target="http://www.bjp.org" TargetMode="External"/><Relationship Id="rId1186" Type="http://schemas.openxmlformats.org/officeDocument/2006/relationships/hyperlink" Target="https://pbs.twimg.com/media/Dy9zB7cVYAM1Wx5.jpg" TargetMode="External"/><Relationship Id="rId114" Type="http://schemas.openxmlformats.org/officeDocument/2006/relationships/hyperlink" Target="http://www.narendramodi.in" TargetMode="External"/><Relationship Id="rId598" Type="http://schemas.openxmlformats.org/officeDocument/2006/relationships/hyperlink" Target="https://pbs.twimg.com/media/DzQYgP2WsAAhfCa.jpg" TargetMode="External"/><Relationship Id="rId1187" Type="http://schemas.openxmlformats.org/officeDocument/2006/relationships/hyperlink" Target="http://www.bjp.org" TargetMode="External"/><Relationship Id="rId113" Type="http://schemas.openxmlformats.org/officeDocument/2006/relationships/hyperlink" Target="https://www.pscp.tv/w/bzfeuDMyMjExNTJ8MWxQS3FkZExNeVd4YuuSIVNuEI7Nd2koLOyIqacbpi_SimTPsld1pogMuWTQ" TargetMode="External"/><Relationship Id="rId597" Type="http://schemas.openxmlformats.org/officeDocument/2006/relationships/hyperlink" Target="http://www.aamaadmiparty.org" TargetMode="External"/><Relationship Id="rId1188" Type="http://schemas.openxmlformats.org/officeDocument/2006/relationships/hyperlink" Target="https://pbs.twimg.com/media/Dy9x2VaU0AAe1t8.jpg" TargetMode="External"/><Relationship Id="rId112" Type="http://schemas.openxmlformats.org/officeDocument/2006/relationships/hyperlink" Target="http://www.bjp.org" TargetMode="External"/><Relationship Id="rId596" Type="http://schemas.openxmlformats.org/officeDocument/2006/relationships/hyperlink" Target="http://pic.twitter.com/hLHlZI3sCJ" TargetMode="External"/><Relationship Id="rId1189" Type="http://schemas.openxmlformats.org/officeDocument/2006/relationships/hyperlink" Target="http://www.bjp.org" TargetMode="External"/><Relationship Id="rId111" Type="http://schemas.openxmlformats.org/officeDocument/2006/relationships/hyperlink" Target="https://pbs.twimg.com/media/DzhVqLUV4AAK_Jy.png" TargetMode="External"/><Relationship Id="rId595" Type="http://schemas.openxmlformats.org/officeDocument/2006/relationships/hyperlink" Target="http://www.inc.in/" TargetMode="External"/><Relationship Id="rId1136" Type="http://schemas.openxmlformats.org/officeDocument/2006/relationships/hyperlink" Target="https://pbs.twimg.com/media/Dy-xUslVYAAXeoU.jpg" TargetMode="External"/><Relationship Id="rId1137" Type="http://schemas.openxmlformats.org/officeDocument/2006/relationships/hyperlink" Target="http://www.aamaadmiparty.org" TargetMode="External"/><Relationship Id="rId1138" Type="http://schemas.openxmlformats.org/officeDocument/2006/relationships/hyperlink" Target="http://pic.twitter.com/oXfaNQNRJn" TargetMode="External"/><Relationship Id="rId1139" Type="http://schemas.openxmlformats.org/officeDocument/2006/relationships/hyperlink" Target="http://www.aamaadmiparty.org" TargetMode="External"/><Relationship Id="rId547" Type="http://schemas.openxmlformats.org/officeDocument/2006/relationships/hyperlink" Target="http://www.inc.in/" TargetMode="External"/><Relationship Id="rId546" Type="http://schemas.openxmlformats.org/officeDocument/2006/relationships/hyperlink" Target="http://www.bjp.org" TargetMode="External"/><Relationship Id="rId545" Type="http://schemas.openxmlformats.org/officeDocument/2006/relationships/hyperlink" Target="https://twitter.com/i/moments/1095588737180884992" TargetMode="External"/><Relationship Id="rId544" Type="http://schemas.openxmlformats.org/officeDocument/2006/relationships/hyperlink" Target="http://www.aamaadmiparty.org" TargetMode="External"/><Relationship Id="rId549" Type="http://schemas.openxmlformats.org/officeDocument/2006/relationships/hyperlink" Target="http://www.aamaadmiparty.org" TargetMode="External"/><Relationship Id="rId548" Type="http://schemas.openxmlformats.org/officeDocument/2006/relationships/hyperlink" Target="http://pic.twitter.com/QAPQ5U7yu6" TargetMode="External"/><Relationship Id="rId1130" Type="http://schemas.openxmlformats.org/officeDocument/2006/relationships/hyperlink" Target="https://pbs.twimg.com/media/DzBZ0GcUwAI2mSy.jpg" TargetMode="External"/><Relationship Id="rId1131" Type="http://schemas.openxmlformats.org/officeDocument/2006/relationships/hyperlink" Target="http://www.inc.in/" TargetMode="External"/><Relationship Id="rId543" Type="http://schemas.openxmlformats.org/officeDocument/2006/relationships/hyperlink" Target="https://pbs.twimg.com/media/DzRzWJiU0AExj8B.jpg" TargetMode="External"/><Relationship Id="rId1132" Type="http://schemas.openxmlformats.org/officeDocument/2006/relationships/hyperlink" Target="https://pbs.twimg.com/media/DzBLw93W0AUIqJH.jpg" TargetMode="External"/><Relationship Id="rId542" Type="http://schemas.openxmlformats.org/officeDocument/2006/relationships/hyperlink" Target="http://www.aamaadmiparty.org" TargetMode="External"/><Relationship Id="rId1133" Type="http://schemas.openxmlformats.org/officeDocument/2006/relationships/hyperlink" Target="http://www.aamaadmiparty.org" TargetMode="External"/><Relationship Id="rId541" Type="http://schemas.openxmlformats.org/officeDocument/2006/relationships/hyperlink" Target="https://pbs.twimg.com/media/DzR2xJJXcAACYgS.jpg" TargetMode="External"/><Relationship Id="rId1134" Type="http://schemas.openxmlformats.org/officeDocument/2006/relationships/hyperlink" Target="https://pbs.twimg.com/media/DzBCM6UW0AA382G.jpg" TargetMode="External"/><Relationship Id="rId540" Type="http://schemas.openxmlformats.org/officeDocument/2006/relationships/hyperlink" Target="http://www.aamaadmiparty.org" TargetMode="External"/><Relationship Id="rId1135" Type="http://schemas.openxmlformats.org/officeDocument/2006/relationships/hyperlink" Target="http://www.aamaadmiparty.org" TargetMode="External"/><Relationship Id="rId1125" Type="http://schemas.openxmlformats.org/officeDocument/2006/relationships/hyperlink" Target="https://www.pscp.tv/w/by-36zMyMjExNTJ8MURYR3lhWXlvbFZHTR4H4hgr1A80yPBieBsBOPte7pYmTovc-iYQ79sH3i9i" TargetMode="External"/><Relationship Id="rId1126" Type="http://schemas.openxmlformats.org/officeDocument/2006/relationships/hyperlink" Target="http://www.narendramodi.in" TargetMode="External"/><Relationship Id="rId1127" Type="http://schemas.openxmlformats.org/officeDocument/2006/relationships/hyperlink" Target="https://www.youtube.com/watch?v=K_g-kFuqw5o" TargetMode="External"/><Relationship Id="rId1128" Type="http://schemas.openxmlformats.org/officeDocument/2006/relationships/hyperlink" Target="https://pbs.twimg.com/media/DzBbjDpUcAI1boK.jpg" TargetMode="External"/><Relationship Id="rId1129" Type="http://schemas.openxmlformats.org/officeDocument/2006/relationships/hyperlink" Target="http://www.bjp.org" TargetMode="External"/><Relationship Id="rId536" Type="http://schemas.openxmlformats.org/officeDocument/2006/relationships/hyperlink" Target="http://www.aamaadmiparty.org" TargetMode="External"/><Relationship Id="rId535" Type="http://schemas.openxmlformats.org/officeDocument/2006/relationships/hyperlink" Target="https://pbs.twimg.com/media/DzR7fp1WwAE2qNM.jpg" TargetMode="External"/><Relationship Id="rId534" Type="http://schemas.openxmlformats.org/officeDocument/2006/relationships/hyperlink" Target="http://www.bjp.org" TargetMode="External"/><Relationship Id="rId533" Type="http://schemas.openxmlformats.org/officeDocument/2006/relationships/hyperlink" Target="https://www.pscp.tv/w/bzPuLDFZTEVKTlh4RG5ORU58MU95SkF5eVhXbVdKYst4zuvW_QvVB0BbdIxv8K8FgHX2aO4YtvF41FQ3olQg" TargetMode="External"/><Relationship Id="rId539" Type="http://schemas.openxmlformats.org/officeDocument/2006/relationships/hyperlink" Target="https://pbs.twimg.com/media/DzR3mZdU0AASxDj.jpg" TargetMode="External"/><Relationship Id="rId538" Type="http://schemas.openxmlformats.org/officeDocument/2006/relationships/hyperlink" Target="http://www.narendramodi.in" TargetMode="External"/><Relationship Id="rId537" Type="http://schemas.openxmlformats.org/officeDocument/2006/relationships/hyperlink" Target="https://www.pscp.tv/w/bzPuBDMyMjExNTJ8MWpNSmdPT3pxeUFKTK79BlDAD8GK-Vr8uSMpBhJ2odFpIvWneweGCjwSyAZj" TargetMode="External"/><Relationship Id="rId1120" Type="http://schemas.openxmlformats.org/officeDocument/2006/relationships/hyperlink" Target="https://www.facebook.com/BJP4India/videos/531581277335863" TargetMode="External"/><Relationship Id="rId532" Type="http://schemas.openxmlformats.org/officeDocument/2006/relationships/hyperlink" Target="http://www.inc.in/" TargetMode="External"/><Relationship Id="rId1121" Type="http://schemas.openxmlformats.org/officeDocument/2006/relationships/hyperlink" Target="https://pbs.twimg.com/media/DzBfSlsUYAAqg6p.jpg" TargetMode="External"/><Relationship Id="rId531" Type="http://schemas.openxmlformats.org/officeDocument/2006/relationships/hyperlink" Target="https://www.pscp.tv/w/bzPuVTFYSmpra1lZYU5Yakx8MXluSk9PWURxZHdKUvyFCxIr0e3lI4FLv8VJdvy7Sx5K7iCta6RtPCYLU_Oo" TargetMode="External"/><Relationship Id="rId1122" Type="http://schemas.openxmlformats.org/officeDocument/2006/relationships/hyperlink" Target="http://www.bjp.org" TargetMode="External"/><Relationship Id="rId530" Type="http://schemas.openxmlformats.org/officeDocument/2006/relationships/hyperlink" Target="http://www.bjp.org" TargetMode="External"/><Relationship Id="rId1123" Type="http://schemas.openxmlformats.org/officeDocument/2006/relationships/hyperlink" Target="https://www.pscp.tv/w/by-4LjFZTEVKTlh4RG5ORU58MXpxS1ZPTEFiT1pHQqaDK54BM0QrGJMW2nC79YfbrWxyvrqgaDKz12NjtgV5" TargetMode="External"/><Relationship Id="rId1124" Type="http://schemas.openxmlformats.org/officeDocument/2006/relationships/hyperlink" Target="http://www.bjp.org" TargetMode="External"/><Relationship Id="rId1158" Type="http://schemas.openxmlformats.org/officeDocument/2006/relationships/hyperlink" Target="http://bit.ly/2RQUoqK" TargetMode="External"/><Relationship Id="rId1159" Type="http://schemas.openxmlformats.org/officeDocument/2006/relationships/hyperlink" Target="http://www.bjp.org" TargetMode="External"/><Relationship Id="rId569" Type="http://schemas.openxmlformats.org/officeDocument/2006/relationships/hyperlink" Target="https://m.facebook.com/story.php?story_fbid=1022989001236137&amp;id=530767340283701" TargetMode="External"/><Relationship Id="rId568" Type="http://schemas.openxmlformats.org/officeDocument/2006/relationships/hyperlink" Target="http://www.aamaadmiparty.org" TargetMode="External"/><Relationship Id="rId567" Type="http://schemas.openxmlformats.org/officeDocument/2006/relationships/hyperlink" Target="https://pbs.twimg.com/media/DzRBJ7KX4AA5p2c.jpg" TargetMode="External"/><Relationship Id="rId566" Type="http://schemas.openxmlformats.org/officeDocument/2006/relationships/hyperlink" Target="http://www.aamaadmiparty.org" TargetMode="External"/><Relationship Id="rId561" Type="http://schemas.openxmlformats.org/officeDocument/2006/relationships/hyperlink" Target="http://www.aamaadmiparty.org" TargetMode="External"/><Relationship Id="rId1150" Type="http://schemas.openxmlformats.org/officeDocument/2006/relationships/hyperlink" Target="http://pic.twitter.com/rvsw49tl3T" TargetMode="External"/><Relationship Id="rId560" Type="http://schemas.openxmlformats.org/officeDocument/2006/relationships/hyperlink" Target="https://pbs.twimg.com/media/DzRT1EXWoAE8rOM.jpg" TargetMode="External"/><Relationship Id="rId1151" Type="http://schemas.openxmlformats.org/officeDocument/2006/relationships/hyperlink" Target="http://www.narendramodi.in" TargetMode="External"/><Relationship Id="rId1152" Type="http://schemas.openxmlformats.org/officeDocument/2006/relationships/hyperlink" Target="https://pbs.twimg.com/media/Dy-jQ3fWsAESVlL.jpg" TargetMode="External"/><Relationship Id="rId1153" Type="http://schemas.openxmlformats.org/officeDocument/2006/relationships/hyperlink" Target="http://www.narendramodi.in" TargetMode="External"/><Relationship Id="rId565" Type="http://schemas.openxmlformats.org/officeDocument/2006/relationships/hyperlink" Target="http://pic.twitter.com/C3Dn1kxwpu" TargetMode="External"/><Relationship Id="rId1154" Type="http://schemas.openxmlformats.org/officeDocument/2006/relationships/hyperlink" Target="https://pbs.twimg.com/media/Dy-iZMeXcAEXJIW.jpg" TargetMode="External"/><Relationship Id="rId564" Type="http://schemas.openxmlformats.org/officeDocument/2006/relationships/hyperlink" Target="http://www.inc.in/" TargetMode="External"/><Relationship Id="rId1155" Type="http://schemas.openxmlformats.org/officeDocument/2006/relationships/hyperlink" Target="http://www.narendramodi.in" TargetMode="External"/><Relationship Id="rId563" Type="http://schemas.openxmlformats.org/officeDocument/2006/relationships/hyperlink" Target="http://pic.twitter.com/6DLwDPg2CV" TargetMode="External"/><Relationship Id="rId1156" Type="http://schemas.openxmlformats.org/officeDocument/2006/relationships/hyperlink" Target="https://pbs.twimg.com/media/Dy-PQcpVAAAV-OD.jpg" TargetMode="External"/><Relationship Id="rId562" Type="http://schemas.openxmlformats.org/officeDocument/2006/relationships/hyperlink" Target="https://twitter.com/free_thinker/status/1095571793233043456" TargetMode="External"/><Relationship Id="rId1157" Type="http://schemas.openxmlformats.org/officeDocument/2006/relationships/hyperlink" Target="http://www.bjp.org" TargetMode="External"/><Relationship Id="rId1147" Type="http://schemas.openxmlformats.org/officeDocument/2006/relationships/hyperlink" Target="http://www.bjp.org" TargetMode="External"/><Relationship Id="rId1148" Type="http://schemas.openxmlformats.org/officeDocument/2006/relationships/hyperlink" Target="http://pic.twitter.com/QJzrlQOf8r" TargetMode="External"/><Relationship Id="rId1149" Type="http://schemas.openxmlformats.org/officeDocument/2006/relationships/hyperlink" Target="http://www.narendramodi.in" TargetMode="External"/><Relationship Id="rId558" Type="http://schemas.openxmlformats.org/officeDocument/2006/relationships/hyperlink" Target="https://pbs.twimg.com/media/DzRUpQ2UwAAydWp.jpg" TargetMode="External"/><Relationship Id="rId557" Type="http://schemas.openxmlformats.org/officeDocument/2006/relationships/hyperlink" Target="http://www.bjp.org" TargetMode="External"/><Relationship Id="rId556" Type="http://schemas.openxmlformats.org/officeDocument/2006/relationships/hyperlink" Target="https://pbs.twimg.com/media/DzRaTXIU8AAGTSA.jpg" TargetMode="External"/><Relationship Id="rId555" Type="http://schemas.openxmlformats.org/officeDocument/2006/relationships/hyperlink" Target="http://www.bjp.org" TargetMode="External"/><Relationship Id="rId559" Type="http://schemas.openxmlformats.org/officeDocument/2006/relationships/hyperlink" Target="http://www.aamaadmiparty.org" TargetMode="External"/><Relationship Id="rId550" Type="http://schemas.openxmlformats.org/officeDocument/2006/relationships/hyperlink" Target="https://pbs.twimg.com/media/DzRkWS0UUAE06Kf.jpg" TargetMode="External"/><Relationship Id="rId1140" Type="http://schemas.openxmlformats.org/officeDocument/2006/relationships/hyperlink" Target="http://www.narendramodi.in" TargetMode="External"/><Relationship Id="rId1141" Type="http://schemas.openxmlformats.org/officeDocument/2006/relationships/hyperlink" Target="https://pbs.twimg.com/media/Dy-nhi_U8AAnmNz.jpg" TargetMode="External"/><Relationship Id="rId1142" Type="http://schemas.openxmlformats.org/officeDocument/2006/relationships/hyperlink" Target="http://www.bjp.org" TargetMode="External"/><Relationship Id="rId554" Type="http://schemas.openxmlformats.org/officeDocument/2006/relationships/hyperlink" Target="https://pbs.twimg.com/media/DzRetSRVYAAh_2F.jpg" TargetMode="External"/><Relationship Id="rId1143" Type="http://schemas.openxmlformats.org/officeDocument/2006/relationships/hyperlink" Target="http://www.narendramodi.in" TargetMode="External"/><Relationship Id="rId553" Type="http://schemas.openxmlformats.org/officeDocument/2006/relationships/hyperlink" Target="http://www.inc.in/" TargetMode="External"/><Relationship Id="rId1144" Type="http://schemas.openxmlformats.org/officeDocument/2006/relationships/hyperlink" Target="https://pbs.twimg.com/media/Dy-mvqOVAAIQQVc.jpg" TargetMode="External"/><Relationship Id="rId552" Type="http://schemas.openxmlformats.org/officeDocument/2006/relationships/hyperlink" Target="https://pbs.twimg.com/media/DzRkAJLVYAElBqH.jpg" TargetMode="External"/><Relationship Id="rId1145" Type="http://schemas.openxmlformats.org/officeDocument/2006/relationships/hyperlink" Target="http://www.bjp.org" TargetMode="External"/><Relationship Id="rId551" Type="http://schemas.openxmlformats.org/officeDocument/2006/relationships/hyperlink" Target="http://www.aamaadmiparty.org" TargetMode="External"/><Relationship Id="rId1146" Type="http://schemas.openxmlformats.org/officeDocument/2006/relationships/hyperlink" Target="http://pic.twitter.com/t3qQHnKSfr" TargetMode="External"/><Relationship Id="rId495" Type="http://schemas.openxmlformats.org/officeDocument/2006/relationships/hyperlink" Target="http://pic.twitter.com/XBOwS7Td7U" TargetMode="External"/><Relationship Id="rId494" Type="http://schemas.openxmlformats.org/officeDocument/2006/relationships/hyperlink" Target="http://www.inc.in/" TargetMode="External"/><Relationship Id="rId493" Type="http://schemas.openxmlformats.org/officeDocument/2006/relationships/hyperlink" Target="https://pbs.twimg.com/media/DzSO1tLUYAAfAnZ.jpg" TargetMode="External"/><Relationship Id="rId492" Type="http://schemas.openxmlformats.org/officeDocument/2006/relationships/hyperlink" Target="http://www.aamaadmiparty.org" TargetMode="External"/><Relationship Id="rId499" Type="http://schemas.openxmlformats.org/officeDocument/2006/relationships/hyperlink" Target="https://pbs.twimg.com/media/DzSLlk9UcAAydku.jpg" TargetMode="External"/><Relationship Id="rId498" Type="http://schemas.openxmlformats.org/officeDocument/2006/relationships/hyperlink" Target="http://www.bjp.org" TargetMode="External"/><Relationship Id="rId497" Type="http://schemas.openxmlformats.org/officeDocument/2006/relationships/hyperlink" Target="https://pbs.twimg.com/media/DzSNt6AVYAAKENL.jpg" TargetMode="External"/><Relationship Id="rId496" Type="http://schemas.openxmlformats.org/officeDocument/2006/relationships/hyperlink" Target="http://www.bjp.org" TargetMode="External"/><Relationship Id="rId1610" Type="http://schemas.openxmlformats.org/officeDocument/2006/relationships/hyperlink" Target="http://www.inc.in/" TargetMode="External"/><Relationship Id="rId1611" Type="http://schemas.openxmlformats.org/officeDocument/2006/relationships/hyperlink" Target="https://pbs.twimg.com/media/Dy2vUm2V4AEOn0Z.jpg" TargetMode="External"/><Relationship Id="rId1612" Type="http://schemas.openxmlformats.org/officeDocument/2006/relationships/hyperlink" Target="http://www.bjp.org" TargetMode="External"/><Relationship Id="rId1613" Type="http://schemas.openxmlformats.org/officeDocument/2006/relationships/hyperlink" Target="https://pbs.twimg.com/media/Dy2u5nPVYAAN7aR.jpg" TargetMode="External"/><Relationship Id="rId1614" Type="http://schemas.openxmlformats.org/officeDocument/2006/relationships/hyperlink" Target="http://www.bjp.org" TargetMode="External"/><Relationship Id="rId1615" Type="http://schemas.openxmlformats.org/officeDocument/2006/relationships/hyperlink" Target="https://pbs.twimg.com/media/Dy2uY8xUwAAr5VC.jpg" TargetMode="External"/><Relationship Id="rId1616" Type="http://schemas.openxmlformats.org/officeDocument/2006/relationships/hyperlink" Target="http://www.bjp.org" TargetMode="External"/><Relationship Id="rId907" Type="http://schemas.openxmlformats.org/officeDocument/2006/relationships/hyperlink" Target="http://pic.twitter.com/u7a0X6HgUa" TargetMode="External"/><Relationship Id="rId1617" Type="http://schemas.openxmlformats.org/officeDocument/2006/relationships/hyperlink" Target="https://pbs.twimg.com/media/Dy2snAQUcAAWREG.jpg" TargetMode="External"/><Relationship Id="rId906" Type="http://schemas.openxmlformats.org/officeDocument/2006/relationships/hyperlink" Target="http://www.bjp.org" TargetMode="External"/><Relationship Id="rId1618" Type="http://schemas.openxmlformats.org/officeDocument/2006/relationships/hyperlink" Target="http://www.bjp.org" TargetMode="External"/><Relationship Id="rId905" Type="http://schemas.openxmlformats.org/officeDocument/2006/relationships/hyperlink" Target="https://pbs.twimg.com/media/DzGyul4VYAEZ4FA.jpg" TargetMode="External"/><Relationship Id="rId1619" Type="http://schemas.openxmlformats.org/officeDocument/2006/relationships/hyperlink" Target="https://pbs.twimg.com/media/Dy2sb1AUUAA72B0.jpg" TargetMode="External"/><Relationship Id="rId904" Type="http://schemas.openxmlformats.org/officeDocument/2006/relationships/hyperlink" Target="http://www.aamaadmiparty.org" TargetMode="External"/><Relationship Id="rId909" Type="http://schemas.openxmlformats.org/officeDocument/2006/relationships/hyperlink" Target="https://pbs.twimg.com/media/DzGt3_TVAAAhGHV.jpg" TargetMode="External"/><Relationship Id="rId908" Type="http://schemas.openxmlformats.org/officeDocument/2006/relationships/hyperlink" Target="http://www.inc.in/" TargetMode="External"/><Relationship Id="rId903" Type="http://schemas.openxmlformats.org/officeDocument/2006/relationships/hyperlink" Target="http://www.inc.in/" TargetMode="External"/><Relationship Id="rId902" Type="http://schemas.openxmlformats.org/officeDocument/2006/relationships/hyperlink" Target="https://pbs.twimg.com/media/DzG0FyYU0AE7zcl.jpg" TargetMode="External"/><Relationship Id="rId901" Type="http://schemas.openxmlformats.org/officeDocument/2006/relationships/hyperlink" Target="http://www.bjp.org" TargetMode="External"/><Relationship Id="rId900" Type="http://schemas.openxmlformats.org/officeDocument/2006/relationships/hyperlink" Target="https://www.pscp.tv/w/bzEYezFZTEVKTlh4RG5ORU58MWdxR3ZuWGdOcmdHQiv9l3dQraZ_CXr7X4JFJmfnVXXm1vraOpf7jLIIayWr" TargetMode="External"/><Relationship Id="rId1600" Type="http://schemas.openxmlformats.org/officeDocument/2006/relationships/hyperlink" Target="http://www.bjp.org" TargetMode="External"/><Relationship Id="rId1601" Type="http://schemas.openxmlformats.org/officeDocument/2006/relationships/hyperlink" Target="https://pbs.twimg.com/media/Dy2x5FRUYAAWqjP.jpg" TargetMode="External"/><Relationship Id="rId1602" Type="http://schemas.openxmlformats.org/officeDocument/2006/relationships/hyperlink" Target="http://www.bjp.org" TargetMode="External"/><Relationship Id="rId1603" Type="http://schemas.openxmlformats.org/officeDocument/2006/relationships/hyperlink" Target="https://pbs.twimg.com/media/Dy2xc-QV4AApk7m.jpg" TargetMode="External"/><Relationship Id="rId1604" Type="http://schemas.openxmlformats.org/officeDocument/2006/relationships/hyperlink" Target="http://www.bjp.org" TargetMode="External"/><Relationship Id="rId1605" Type="http://schemas.openxmlformats.org/officeDocument/2006/relationships/hyperlink" Target="https://pbs.twimg.com/media/Dy2w7vXUUAAVExM.jpg" TargetMode="External"/><Relationship Id="rId1606" Type="http://schemas.openxmlformats.org/officeDocument/2006/relationships/hyperlink" Target="http://www.bjp.org" TargetMode="External"/><Relationship Id="rId1607" Type="http://schemas.openxmlformats.org/officeDocument/2006/relationships/hyperlink" Target="https://pbs.twimg.com/media/Dy2wrjZUYAA_j11.jpg" TargetMode="External"/><Relationship Id="rId1608" Type="http://schemas.openxmlformats.org/officeDocument/2006/relationships/hyperlink" Target="http://www.bjp.org" TargetMode="External"/><Relationship Id="rId1609" Type="http://schemas.openxmlformats.org/officeDocument/2006/relationships/hyperlink" Target="https://www.thehindu.com/news/national/defence-ministry-protested-against-pmo-undermining-rafale-negotiations/article26207281.ece" TargetMode="External"/><Relationship Id="rId1631" Type="http://schemas.openxmlformats.org/officeDocument/2006/relationships/hyperlink" Target="http://www.narendramodi.in" TargetMode="External"/><Relationship Id="rId1632" Type="http://schemas.openxmlformats.org/officeDocument/2006/relationships/hyperlink" Target="http://www.narendramodi.in" TargetMode="External"/><Relationship Id="rId1633" Type="http://schemas.openxmlformats.org/officeDocument/2006/relationships/hyperlink" Target="http://www.pmindia.gov.in/en/news_updates/pm-to-visit-jalpaiguri-west-bengal-tomorrow/?comment=disable" TargetMode="External"/><Relationship Id="rId1634" Type="http://schemas.openxmlformats.org/officeDocument/2006/relationships/hyperlink" Target="http://www.narendramodi.in" TargetMode="External"/><Relationship Id="rId1635" Type="http://schemas.openxmlformats.org/officeDocument/2006/relationships/hyperlink" Target="http://www.narendramodi.in" TargetMode="External"/><Relationship Id="rId1636" Type="http://schemas.openxmlformats.org/officeDocument/2006/relationships/hyperlink" Target="http://www.narendramodi.in" TargetMode="External"/><Relationship Id="rId1637" Type="http://schemas.openxmlformats.org/officeDocument/2006/relationships/hyperlink" Target="https://pbs.twimg.com/media/Dy0cVL9U0AACl_Z.jpg" TargetMode="External"/><Relationship Id="rId1638" Type="http://schemas.openxmlformats.org/officeDocument/2006/relationships/hyperlink" Target="http://www.bjp.org" TargetMode="External"/><Relationship Id="rId929" Type="http://schemas.openxmlformats.org/officeDocument/2006/relationships/hyperlink" Target="http://www.bjp.org" TargetMode="External"/><Relationship Id="rId1639" Type="http://schemas.openxmlformats.org/officeDocument/2006/relationships/hyperlink" Target="https://pbs.twimg.com/media/Dy0bSVcUwAIbVHo.jpg" TargetMode="External"/><Relationship Id="rId928" Type="http://schemas.openxmlformats.org/officeDocument/2006/relationships/hyperlink" Target="http://www.aamaadmiparty.org" TargetMode="External"/><Relationship Id="rId927" Type="http://schemas.openxmlformats.org/officeDocument/2006/relationships/hyperlink" Target="https://pbs.twimg.com/media/DzGXgJpWkAEAFJm.jpg" TargetMode="External"/><Relationship Id="rId926" Type="http://schemas.openxmlformats.org/officeDocument/2006/relationships/hyperlink" Target="http://www.narendramodi.in" TargetMode="External"/><Relationship Id="rId921" Type="http://schemas.openxmlformats.org/officeDocument/2006/relationships/hyperlink" Target="http://www.bjp.org" TargetMode="External"/><Relationship Id="rId920" Type="http://schemas.openxmlformats.org/officeDocument/2006/relationships/hyperlink" Target="https://pbs.twimg.com/media/DzGj0FvVAAANtDq.jpg" TargetMode="External"/><Relationship Id="rId925" Type="http://schemas.openxmlformats.org/officeDocument/2006/relationships/hyperlink" Target="https://www.pscp.tv/w/bzD9iDMyMjExNTJ8MW1yR21ZbnJtdmdHeYgwNN38FgM7aIHZFL4UDu02pT77ckyKfYhjTDqLX9-h" TargetMode="External"/><Relationship Id="rId924" Type="http://schemas.openxmlformats.org/officeDocument/2006/relationships/hyperlink" Target="http://www.aamaadmiparty.org" TargetMode="External"/><Relationship Id="rId923" Type="http://schemas.openxmlformats.org/officeDocument/2006/relationships/hyperlink" Target="http://pic.twitter.com/KbbaojAdjO" TargetMode="External"/><Relationship Id="rId922" Type="http://schemas.openxmlformats.org/officeDocument/2006/relationships/hyperlink" Target="https://twitter.com/PiyushGoyal/status/1094496373410615296" TargetMode="External"/><Relationship Id="rId1630" Type="http://schemas.openxmlformats.org/officeDocument/2006/relationships/hyperlink" Target="http://www.bjp.org" TargetMode="External"/><Relationship Id="rId1620" Type="http://schemas.openxmlformats.org/officeDocument/2006/relationships/hyperlink" Target="http://www.bjp.org" TargetMode="External"/><Relationship Id="rId1621" Type="http://schemas.openxmlformats.org/officeDocument/2006/relationships/hyperlink" Target="https://pbs.twimg.com/media/Dy2sO4uUcAA8Yin.jpg" TargetMode="External"/><Relationship Id="rId1622" Type="http://schemas.openxmlformats.org/officeDocument/2006/relationships/hyperlink" Target="http://www.bjp.org" TargetMode="External"/><Relationship Id="rId1623" Type="http://schemas.openxmlformats.org/officeDocument/2006/relationships/hyperlink" Target="https://pbs.twimg.com/media/Dy2sGwaUwAA_zWH.jpg" TargetMode="External"/><Relationship Id="rId1624" Type="http://schemas.openxmlformats.org/officeDocument/2006/relationships/hyperlink" Target="http://www.bjp.org" TargetMode="External"/><Relationship Id="rId1625" Type="http://schemas.openxmlformats.org/officeDocument/2006/relationships/hyperlink" Target="https://pbs.twimg.com/media/Dy2rmU8VAAMZ7ge.jpg" TargetMode="External"/><Relationship Id="rId1626" Type="http://schemas.openxmlformats.org/officeDocument/2006/relationships/hyperlink" Target="http://www.bjp.org" TargetMode="External"/><Relationship Id="rId1627" Type="http://schemas.openxmlformats.org/officeDocument/2006/relationships/hyperlink" Target="https://pbs.twimg.com/media/Dy2owK4VAAAbW9K.jpg" TargetMode="External"/><Relationship Id="rId918" Type="http://schemas.openxmlformats.org/officeDocument/2006/relationships/hyperlink" Target="https://www.thehindu.com/news/national/government-waived-anti-corruption-clauses-in-rafale-deal/article26231793.ece" TargetMode="External"/><Relationship Id="rId1628" Type="http://schemas.openxmlformats.org/officeDocument/2006/relationships/hyperlink" Target="http://www.bjp.org" TargetMode="External"/><Relationship Id="rId917" Type="http://schemas.openxmlformats.org/officeDocument/2006/relationships/hyperlink" Target="http://www.bjp.org" TargetMode="External"/><Relationship Id="rId1629" Type="http://schemas.openxmlformats.org/officeDocument/2006/relationships/hyperlink" Target="https://pbs.twimg.com/media/Dy2kVCQVYAAIyOZ.jpg" TargetMode="External"/><Relationship Id="rId916" Type="http://schemas.openxmlformats.org/officeDocument/2006/relationships/hyperlink" Target="http://pic.twitter.com/y78i0ZSJtn" TargetMode="External"/><Relationship Id="rId915" Type="http://schemas.openxmlformats.org/officeDocument/2006/relationships/hyperlink" Target="http://www.bjp.org" TargetMode="External"/><Relationship Id="rId919" Type="http://schemas.openxmlformats.org/officeDocument/2006/relationships/hyperlink" Target="http://www.inc.in" TargetMode="External"/><Relationship Id="rId910" Type="http://schemas.openxmlformats.org/officeDocument/2006/relationships/hyperlink" Target="http://www.inc.in/" TargetMode="External"/><Relationship Id="rId914" Type="http://schemas.openxmlformats.org/officeDocument/2006/relationships/hyperlink" Target="http://pic.twitter.com/NfsbJqF3bb" TargetMode="External"/><Relationship Id="rId913" Type="http://schemas.openxmlformats.org/officeDocument/2006/relationships/hyperlink" Target="http://www.inc.in/" TargetMode="External"/><Relationship Id="rId912" Type="http://schemas.openxmlformats.org/officeDocument/2006/relationships/hyperlink" Target="http://www.aamaadmiparty.org" TargetMode="External"/><Relationship Id="rId911" Type="http://schemas.openxmlformats.org/officeDocument/2006/relationships/hyperlink" Target="https://pbs.twimg.com/media/DzGuQ6PXQAAFXu7.jpg" TargetMode="External"/><Relationship Id="rId1213" Type="http://schemas.openxmlformats.org/officeDocument/2006/relationships/hyperlink" Target="http://www.bjp.org" TargetMode="External"/><Relationship Id="rId1214" Type="http://schemas.openxmlformats.org/officeDocument/2006/relationships/hyperlink" Target="https://www.facebook.com/BJP4India/videos/367856624047694" TargetMode="External"/><Relationship Id="rId1215" Type="http://schemas.openxmlformats.org/officeDocument/2006/relationships/hyperlink" Target="https://pbs.twimg.com/media/Dy9byKSV4AA9u8E.jpg" TargetMode="External"/><Relationship Id="rId1216" Type="http://schemas.openxmlformats.org/officeDocument/2006/relationships/hyperlink" Target="http://www.bjp.org" TargetMode="External"/><Relationship Id="rId1217" Type="http://schemas.openxmlformats.org/officeDocument/2006/relationships/hyperlink" Target="https://www.pscp.tv/w/by6uyTMyMjExNTJ8MVprS3prTmxRWVhHdvxV4cmn8LnEU_IDX_SFotI5QgUgPuZ6Ew5mMkH1hJq2" TargetMode="External"/><Relationship Id="rId1218" Type="http://schemas.openxmlformats.org/officeDocument/2006/relationships/hyperlink" Target="http://www.narendramodi.in" TargetMode="External"/><Relationship Id="rId1219" Type="http://schemas.openxmlformats.org/officeDocument/2006/relationships/hyperlink" Target="https://www.pscp.tv/w/by6uTjFZTEVKTlh4RG5ORU58MW1ueGVPb3dQTFdHWPg7Rode6Qio-rGvrIXdqP_WdaZYcAzovBthXmM8RD8K" TargetMode="External"/><Relationship Id="rId866" Type="http://schemas.openxmlformats.org/officeDocument/2006/relationships/hyperlink" Target="http://www.inc.in/" TargetMode="External"/><Relationship Id="rId865" Type="http://schemas.openxmlformats.org/officeDocument/2006/relationships/hyperlink" Target="https://pbs.twimg.com/media/DzHMeRUUcAEzwy6.jpg" TargetMode="External"/><Relationship Id="rId864" Type="http://schemas.openxmlformats.org/officeDocument/2006/relationships/hyperlink" Target="http://www.aamaadmiparty.org" TargetMode="External"/><Relationship Id="rId863" Type="http://schemas.openxmlformats.org/officeDocument/2006/relationships/hyperlink" Target="http://pic.twitter.com/NkRCT9V7bx" TargetMode="External"/><Relationship Id="rId869" Type="http://schemas.openxmlformats.org/officeDocument/2006/relationships/hyperlink" Target="https://www.pscp.tv/w/bzEscDFBbWp6eG5ha0pRZXd8MW5BSkV5UWRxYmdKTHcZFktDrKn8g-OARgpHQb6qOnzOq_YORH3WhF-DJwwb" TargetMode="External"/><Relationship Id="rId868" Type="http://schemas.openxmlformats.org/officeDocument/2006/relationships/hyperlink" Target="http://www.inc.in/" TargetMode="External"/><Relationship Id="rId867" Type="http://schemas.openxmlformats.org/officeDocument/2006/relationships/hyperlink" Target="http://pic.twitter.com/BvDyDjLSAX" TargetMode="External"/><Relationship Id="rId862" Type="http://schemas.openxmlformats.org/officeDocument/2006/relationships/hyperlink" Target="http://www.aamaadmiparty.org" TargetMode="External"/><Relationship Id="rId861" Type="http://schemas.openxmlformats.org/officeDocument/2006/relationships/hyperlink" Target="http://pic.twitter.com/r6MhTlsY7L" TargetMode="External"/><Relationship Id="rId1210" Type="http://schemas.openxmlformats.org/officeDocument/2006/relationships/hyperlink" Target="https://pbs.twimg.com/media/Dy9eOjjU0AAT2mz.jpg" TargetMode="External"/><Relationship Id="rId860" Type="http://schemas.openxmlformats.org/officeDocument/2006/relationships/hyperlink" Target="http://www.aamaadmiparty.org" TargetMode="External"/><Relationship Id="rId1211" Type="http://schemas.openxmlformats.org/officeDocument/2006/relationships/hyperlink" Target="http://www.bjp.org" TargetMode="External"/><Relationship Id="rId1212" Type="http://schemas.openxmlformats.org/officeDocument/2006/relationships/hyperlink" Target="https://pbs.twimg.com/media/Dy9dsjzVYAAMKBK.jpg" TargetMode="External"/><Relationship Id="rId1202" Type="http://schemas.openxmlformats.org/officeDocument/2006/relationships/hyperlink" Target="http://www.inc.in/" TargetMode="External"/><Relationship Id="rId1203" Type="http://schemas.openxmlformats.org/officeDocument/2006/relationships/hyperlink" Target="https://pbs.twimg.com/media/Dy9kOqGXQAAQ0Je.jpg" TargetMode="External"/><Relationship Id="rId1204" Type="http://schemas.openxmlformats.org/officeDocument/2006/relationships/hyperlink" Target="http://www.inc.in" TargetMode="External"/><Relationship Id="rId1205" Type="http://schemas.openxmlformats.org/officeDocument/2006/relationships/hyperlink" Target="https://pbs.twimg.com/media/Dy9hWh8U0AApeRB.jpg" TargetMode="External"/><Relationship Id="rId1206" Type="http://schemas.openxmlformats.org/officeDocument/2006/relationships/hyperlink" Target="http://www.bjp.org" TargetMode="External"/><Relationship Id="rId1207" Type="http://schemas.openxmlformats.org/officeDocument/2006/relationships/hyperlink" Target="http://www.bjp.org" TargetMode="External"/><Relationship Id="rId1208" Type="http://schemas.openxmlformats.org/officeDocument/2006/relationships/hyperlink" Target="https://pbs.twimg.com/media/Dy9e6G9UYAAZUuc.jpg" TargetMode="External"/><Relationship Id="rId1209" Type="http://schemas.openxmlformats.org/officeDocument/2006/relationships/hyperlink" Target="http://www.bjp.org" TargetMode="External"/><Relationship Id="rId855" Type="http://schemas.openxmlformats.org/officeDocument/2006/relationships/hyperlink" Target="https://pbs.twimg.com/media/DzHXEhdVsAAbxfN.jpg" TargetMode="External"/><Relationship Id="rId854" Type="http://schemas.openxmlformats.org/officeDocument/2006/relationships/hyperlink" Target="http://www.bjp.org" TargetMode="External"/><Relationship Id="rId853" Type="http://schemas.openxmlformats.org/officeDocument/2006/relationships/hyperlink" Target="http://pic.twitter.com/wbQqQgH12F" TargetMode="External"/><Relationship Id="rId852" Type="http://schemas.openxmlformats.org/officeDocument/2006/relationships/hyperlink" Target="http://www.inc.in/" TargetMode="External"/><Relationship Id="rId859" Type="http://schemas.openxmlformats.org/officeDocument/2006/relationships/hyperlink" Target="http://pic.twitter.com/St3L7Sm4xh" TargetMode="External"/><Relationship Id="rId858" Type="http://schemas.openxmlformats.org/officeDocument/2006/relationships/hyperlink" Target="http://www.aamaadmiparty.org" TargetMode="External"/><Relationship Id="rId857" Type="http://schemas.openxmlformats.org/officeDocument/2006/relationships/hyperlink" Target="http://pic.twitter.com/goFqBuxiJq" TargetMode="External"/><Relationship Id="rId856" Type="http://schemas.openxmlformats.org/officeDocument/2006/relationships/hyperlink" Target="http://www.inc.in/" TargetMode="External"/><Relationship Id="rId851" Type="http://schemas.openxmlformats.org/officeDocument/2006/relationships/hyperlink" Target="http://pic.twitter.com/wrBN0qcqHj" TargetMode="External"/><Relationship Id="rId850" Type="http://schemas.openxmlformats.org/officeDocument/2006/relationships/hyperlink" Target="http://www.bjp.org" TargetMode="External"/><Relationship Id="rId1200" Type="http://schemas.openxmlformats.org/officeDocument/2006/relationships/hyperlink" Target="http://www.narendramodi.in" TargetMode="External"/><Relationship Id="rId1201" Type="http://schemas.openxmlformats.org/officeDocument/2006/relationships/hyperlink" Target="https://pbs.twimg.com/media/Dy9jYA-U0AEizBw.jpg" TargetMode="External"/><Relationship Id="rId1235" Type="http://schemas.openxmlformats.org/officeDocument/2006/relationships/hyperlink" Target="http://www.bjp.org" TargetMode="External"/><Relationship Id="rId1236" Type="http://schemas.openxmlformats.org/officeDocument/2006/relationships/hyperlink" Target="http://pic.twitter.com/uFlTfcl2iu" TargetMode="External"/><Relationship Id="rId1237" Type="http://schemas.openxmlformats.org/officeDocument/2006/relationships/hyperlink" Target="http://www.aamaadmiparty.org" TargetMode="External"/><Relationship Id="rId1238" Type="http://schemas.openxmlformats.org/officeDocument/2006/relationships/hyperlink" Target="http://pic.twitter.com/q9K5ngkzNO" TargetMode="External"/><Relationship Id="rId1239" Type="http://schemas.openxmlformats.org/officeDocument/2006/relationships/hyperlink" Target="http://www.aamaadmiparty.org" TargetMode="External"/><Relationship Id="rId409" Type="http://schemas.openxmlformats.org/officeDocument/2006/relationships/hyperlink" Target="https://pbs.twimg.com/media/DzShArGVsAE-TW4.jpg" TargetMode="External"/><Relationship Id="rId404" Type="http://schemas.openxmlformats.org/officeDocument/2006/relationships/hyperlink" Target="http://www.aamaadmiparty.org" TargetMode="External"/><Relationship Id="rId888" Type="http://schemas.openxmlformats.org/officeDocument/2006/relationships/hyperlink" Target="http://www.inc.in/" TargetMode="External"/><Relationship Id="rId403" Type="http://schemas.openxmlformats.org/officeDocument/2006/relationships/hyperlink" Target="http://pic.twitter.com/s05y5xIyZx" TargetMode="External"/><Relationship Id="rId887" Type="http://schemas.openxmlformats.org/officeDocument/2006/relationships/hyperlink" Target="https://pbs.twimg.com/media/DzG4GirVAAEb_ib.jpg" TargetMode="External"/><Relationship Id="rId402" Type="http://schemas.openxmlformats.org/officeDocument/2006/relationships/hyperlink" Target="http://www.narendramodi.in" TargetMode="External"/><Relationship Id="rId886" Type="http://schemas.openxmlformats.org/officeDocument/2006/relationships/hyperlink" Target="http://www.bjp.org" TargetMode="External"/><Relationship Id="rId401" Type="http://schemas.openxmlformats.org/officeDocument/2006/relationships/hyperlink" Target="http://www.inc.in/" TargetMode="External"/><Relationship Id="rId885" Type="http://schemas.openxmlformats.org/officeDocument/2006/relationships/hyperlink" Target="http://www.inc.in/" TargetMode="External"/><Relationship Id="rId408" Type="http://schemas.openxmlformats.org/officeDocument/2006/relationships/hyperlink" Target="http://www.inc.in/" TargetMode="External"/><Relationship Id="rId407" Type="http://schemas.openxmlformats.org/officeDocument/2006/relationships/hyperlink" Target="https://pbs.twimg.com/media/DzShyziU0AE42lB.jpg" TargetMode="External"/><Relationship Id="rId406" Type="http://schemas.openxmlformats.org/officeDocument/2006/relationships/hyperlink" Target="http://www.bjp.org" TargetMode="External"/><Relationship Id="rId405" Type="http://schemas.openxmlformats.org/officeDocument/2006/relationships/hyperlink" Target="http://pic.twitter.com/7ani7fBtuq" TargetMode="External"/><Relationship Id="rId889" Type="http://schemas.openxmlformats.org/officeDocument/2006/relationships/hyperlink" Target="http://www.bjp.org" TargetMode="External"/><Relationship Id="rId880" Type="http://schemas.openxmlformats.org/officeDocument/2006/relationships/hyperlink" Target="http://www.bjp.org" TargetMode="External"/><Relationship Id="rId1230" Type="http://schemas.openxmlformats.org/officeDocument/2006/relationships/hyperlink" Target="https://twitter.com/KuldeepKumarAAP/status/1094133493330857984" TargetMode="External"/><Relationship Id="rId400" Type="http://schemas.openxmlformats.org/officeDocument/2006/relationships/hyperlink" Target="https://pbs.twimg.com/media/DzVk7CMVAAAxyma.jpg" TargetMode="External"/><Relationship Id="rId884" Type="http://schemas.openxmlformats.org/officeDocument/2006/relationships/hyperlink" Target="https://pbs.twimg.com/media/DzG9APOVYAE9Ex9.jpg" TargetMode="External"/><Relationship Id="rId1231" Type="http://schemas.openxmlformats.org/officeDocument/2006/relationships/hyperlink" Target="https://pbs.twimg.com/media/Dy8kmEsXQAUXAGc.jpg" TargetMode="External"/><Relationship Id="rId883" Type="http://schemas.openxmlformats.org/officeDocument/2006/relationships/hyperlink" Target="http://www.aamaadmiparty.org" TargetMode="External"/><Relationship Id="rId1232" Type="http://schemas.openxmlformats.org/officeDocument/2006/relationships/hyperlink" Target="http://www.aamaadmiparty.org" TargetMode="External"/><Relationship Id="rId882" Type="http://schemas.openxmlformats.org/officeDocument/2006/relationships/hyperlink" Target="https://www.thehindu.com/news/national/government-waived-anti-corruption-clauses-in-rafale-deal/article26231793.ece" TargetMode="External"/><Relationship Id="rId1233" Type="http://schemas.openxmlformats.org/officeDocument/2006/relationships/hyperlink" Target="http://www.aamaadmiparty.org" TargetMode="External"/><Relationship Id="rId881" Type="http://schemas.openxmlformats.org/officeDocument/2006/relationships/hyperlink" Target="http://www.bjp.org" TargetMode="External"/><Relationship Id="rId1234" Type="http://schemas.openxmlformats.org/officeDocument/2006/relationships/hyperlink" Target="http://pic.twitter.com/DZcEKF3WyM" TargetMode="External"/><Relationship Id="rId1224" Type="http://schemas.openxmlformats.org/officeDocument/2006/relationships/hyperlink" Target="http://www.bjp.org" TargetMode="External"/><Relationship Id="rId1225" Type="http://schemas.openxmlformats.org/officeDocument/2006/relationships/hyperlink" Target="https://twitter.com/Amitjanhit/status/1094190241785827328" TargetMode="External"/><Relationship Id="rId1226" Type="http://schemas.openxmlformats.org/officeDocument/2006/relationships/hyperlink" Target="http://pic.twitter.com/GyOSZlhHUr" TargetMode="External"/><Relationship Id="rId1227" Type="http://schemas.openxmlformats.org/officeDocument/2006/relationships/hyperlink" Target="http://www.aamaadmiparty.org" TargetMode="External"/><Relationship Id="rId1228" Type="http://schemas.openxmlformats.org/officeDocument/2006/relationships/hyperlink" Target="http://pic.twitter.com/8QhgrolcP3" TargetMode="External"/><Relationship Id="rId1229" Type="http://schemas.openxmlformats.org/officeDocument/2006/relationships/hyperlink" Target="http://www.bjp.org" TargetMode="External"/><Relationship Id="rId877" Type="http://schemas.openxmlformats.org/officeDocument/2006/relationships/hyperlink" Target="http://www.inc.in/" TargetMode="External"/><Relationship Id="rId876" Type="http://schemas.openxmlformats.org/officeDocument/2006/relationships/hyperlink" Target="https://www.pscp.tv/w/bzEgizFYSmpra1lZYU5Yakx8MUJSSmpYZVFkb1pLd8Z21DxqKXZN3Ve43LZ0o5Ba8Fn3Uis9yvfKL5WlQelB" TargetMode="External"/><Relationship Id="rId875" Type="http://schemas.openxmlformats.org/officeDocument/2006/relationships/hyperlink" Target="http://www.bjp.org" TargetMode="External"/><Relationship Id="rId874" Type="http://schemas.openxmlformats.org/officeDocument/2006/relationships/hyperlink" Target="http://www.aamaadmiparty.org" TargetMode="External"/><Relationship Id="rId879" Type="http://schemas.openxmlformats.org/officeDocument/2006/relationships/hyperlink" Target="http://www.aamaadmiparty.org" TargetMode="External"/><Relationship Id="rId878" Type="http://schemas.openxmlformats.org/officeDocument/2006/relationships/hyperlink" Target="http://pic.twitter.com/pnpuP4xPO9" TargetMode="External"/><Relationship Id="rId873" Type="http://schemas.openxmlformats.org/officeDocument/2006/relationships/hyperlink" Target="http://www.narendramodi.in" TargetMode="External"/><Relationship Id="rId1220" Type="http://schemas.openxmlformats.org/officeDocument/2006/relationships/hyperlink" Target="http://www.bjp.org" TargetMode="External"/><Relationship Id="rId872" Type="http://schemas.openxmlformats.org/officeDocument/2006/relationships/hyperlink" Target="http://pic.twitter.com/Fs7esScQZA" TargetMode="External"/><Relationship Id="rId1221" Type="http://schemas.openxmlformats.org/officeDocument/2006/relationships/hyperlink" Target="https://pbs.twimg.com/media/Dy9aNVYVsAEdtUX.jpg" TargetMode="External"/><Relationship Id="rId871" Type="http://schemas.openxmlformats.org/officeDocument/2006/relationships/hyperlink" Target="http://www.aamaadmiparty.org" TargetMode="External"/><Relationship Id="rId1222" Type="http://schemas.openxmlformats.org/officeDocument/2006/relationships/hyperlink" Target="http://www.bjp.org" TargetMode="External"/><Relationship Id="rId870" Type="http://schemas.openxmlformats.org/officeDocument/2006/relationships/hyperlink" Target="http://www.aamaadmiparty.org" TargetMode="External"/><Relationship Id="rId1223" Type="http://schemas.openxmlformats.org/officeDocument/2006/relationships/hyperlink" Target="https://www.pscp.tv/w/by6s1DFZTEVKTlh4RG5ORU58MU1ueG5OWmpwUGp4T-jDm3Rey7kHRln4x9QQN_phVLQjYQROAVLktVFkLDmL" TargetMode="External"/><Relationship Id="rId1653" Type="http://schemas.openxmlformats.org/officeDocument/2006/relationships/hyperlink" Target="http://pic.twitter.com/9d36t6JZqB" TargetMode="External"/><Relationship Id="rId1654" Type="http://schemas.openxmlformats.org/officeDocument/2006/relationships/hyperlink" Target="http://www.narendramodi.in" TargetMode="External"/><Relationship Id="rId1655" Type="http://schemas.openxmlformats.org/officeDocument/2006/relationships/hyperlink" Target="https://www.youtube.com/watch?v=HD3sxAP8Ueo&amp;feature=youtu.be" TargetMode="External"/><Relationship Id="rId1656" Type="http://schemas.openxmlformats.org/officeDocument/2006/relationships/hyperlink" Target="http://www.narendramodi.in" TargetMode="External"/><Relationship Id="rId1657" Type="http://schemas.openxmlformats.org/officeDocument/2006/relationships/hyperlink" Target="https://pbs.twimg.com/media/Dy0HISRU8AIksw6.jpg" TargetMode="External"/><Relationship Id="rId1658" Type="http://schemas.openxmlformats.org/officeDocument/2006/relationships/hyperlink" Target="http://www.bjp.org" TargetMode="External"/><Relationship Id="rId1659" Type="http://schemas.openxmlformats.org/officeDocument/2006/relationships/hyperlink" Target="http://pic.twitter.com/xMvrTBYf9s" TargetMode="External"/><Relationship Id="rId829" Type="http://schemas.openxmlformats.org/officeDocument/2006/relationships/hyperlink" Target="http://pic.twitter.com/gKEBVhOLGW" TargetMode="External"/><Relationship Id="rId828" Type="http://schemas.openxmlformats.org/officeDocument/2006/relationships/hyperlink" Target="http://www.narendramodi.in" TargetMode="External"/><Relationship Id="rId827" Type="http://schemas.openxmlformats.org/officeDocument/2006/relationships/hyperlink" Target="http://pic.twitter.com/IkVVu0cFlX" TargetMode="External"/><Relationship Id="rId822" Type="http://schemas.openxmlformats.org/officeDocument/2006/relationships/hyperlink" Target="http://www.bjp.org" TargetMode="External"/><Relationship Id="rId821" Type="http://schemas.openxmlformats.org/officeDocument/2006/relationships/hyperlink" Target="https://pbs.twimg.com/media/DzIocU1VYAABtbp.jpg" TargetMode="External"/><Relationship Id="rId820" Type="http://schemas.openxmlformats.org/officeDocument/2006/relationships/hyperlink" Target="http://www.bjp.org" TargetMode="External"/><Relationship Id="rId826" Type="http://schemas.openxmlformats.org/officeDocument/2006/relationships/hyperlink" Target="http://www.narendramodi.in" TargetMode="External"/><Relationship Id="rId825" Type="http://schemas.openxmlformats.org/officeDocument/2006/relationships/hyperlink" Target="https://pbs.twimg.com/media/DzIdj_jVAAAHNRF.jpg" TargetMode="External"/><Relationship Id="rId824" Type="http://schemas.openxmlformats.org/officeDocument/2006/relationships/hyperlink" Target="http://www.aamaadmiparty.org" TargetMode="External"/><Relationship Id="rId823" Type="http://schemas.openxmlformats.org/officeDocument/2006/relationships/hyperlink" Target="https://pbs.twimg.com/media/DzImqe1X4AU8PnW.jpg" TargetMode="External"/><Relationship Id="rId1650" Type="http://schemas.openxmlformats.org/officeDocument/2006/relationships/hyperlink" Target="http://www.narendramodi.in" TargetMode="External"/><Relationship Id="rId1651" Type="http://schemas.openxmlformats.org/officeDocument/2006/relationships/hyperlink" Target="http://pic.twitter.com/07CpOkUvmB" TargetMode="External"/><Relationship Id="rId1652" Type="http://schemas.openxmlformats.org/officeDocument/2006/relationships/hyperlink" Target="http://www.narendramodi.in" TargetMode="External"/><Relationship Id="rId1642" Type="http://schemas.openxmlformats.org/officeDocument/2006/relationships/hyperlink" Target="http://www.bjp.org" TargetMode="External"/><Relationship Id="rId1643" Type="http://schemas.openxmlformats.org/officeDocument/2006/relationships/hyperlink" Target="http://pic.twitter.com/7nJNk6XOEz" TargetMode="External"/><Relationship Id="rId1644" Type="http://schemas.openxmlformats.org/officeDocument/2006/relationships/hyperlink" Target="http://www.narendramodi.in" TargetMode="External"/><Relationship Id="rId1645" Type="http://schemas.openxmlformats.org/officeDocument/2006/relationships/hyperlink" Target="http://pic.twitter.com/MApE5IrqtX" TargetMode="External"/><Relationship Id="rId1646" Type="http://schemas.openxmlformats.org/officeDocument/2006/relationships/hyperlink" Target="http://www.narendramodi.in" TargetMode="External"/><Relationship Id="rId1647" Type="http://schemas.openxmlformats.org/officeDocument/2006/relationships/hyperlink" Target="http://pic.twitter.com/WipKCqTHaH" TargetMode="External"/><Relationship Id="rId1648" Type="http://schemas.openxmlformats.org/officeDocument/2006/relationships/hyperlink" Target="http://www.narendramodi.in" TargetMode="External"/><Relationship Id="rId1649" Type="http://schemas.openxmlformats.org/officeDocument/2006/relationships/hyperlink" Target="http://pic.twitter.com/bz7hVBArzG" TargetMode="External"/><Relationship Id="rId819" Type="http://schemas.openxmlformats.org/officeDocument/2006/relationships/hyperlink" Target="https://pbs.twimg.com/media/DzIsb-TUYAAhX5P.jpg" TargetMode="External"/><Relationship Id="rId818" Type="http://schemas.openxmlformats.org/officeDocument/2006/relationships/hyperlink" Target="http://facebook.com/BJP4India" TargetMode="External"/><Relationship Id="rId817" Type="http://schemas.openxmlformats.org/officeDocument/2006/relationships/hyperlink" Target="http://www.inc.in" TargetMode="External"/><Relationship Id="rId816" Type="http://schemas.openxmlformats.org/officeDocument/2006/relationships/hyperlink" Target="http://pic.twitter.com/XGdN5i8mNF" TargetMode="External"/><Relationship Id="rId811" Type="http://schemas.openxmlformats.org/officeDocument/2006/relationships/hyperlink" Target="http://www.bjp.org" TargetMode="External"/><Relationship Id="rId810" Type="http://schemas.openxmlformats.org/officeDocument/2006/relationships/hyperlink" Target="https://pbs.twimg.com/media/DzLSdJZU8AACIXu.jpg" TargetMode="External"/><Relationship Id="rId815" Type="http://schemas.openxmlformats.org/officeDocument/2006/relationships/hyperlink" Target="http://www.bjp.org" TargetMode="External"/><Relationship Id="rId814" Type="http://schemas.openxmlformats.org/officeDocument/2006/relationships/hyperlink" Target="https://www.pscp.tv/w/bzI4EDFZTEVKTlh4RG5ORU58MWVhS2JPVmF5RW9HWEGrnX6ObNVOJSyTAO6row-l4GWYSuK3wS80OOzmS6wG" TargetMode="External"/><Relationship Id="rId813" Type="http://schemas.openxmlformats.org/officeDocument/2006/relationships/hyperlink" Target="http://www.aamaadmiparty.org" TargetMode="External"/><Relationship Id="rId812" Type="http://schemas.openxmlformats.org/officeDocument/2006/relationships/hyperlink" Target="https://pbs.twimg.com/media/DzLSbcbWkAAm85n.jpg" TargetMode="External"/><Relationship Id="rId1640" Type="http://schemas.openxmlformats.org/officeDocument/2006/relationships/hyperlink" Target="http://www.bjp.org" TargetMode="External"/><Relationship Id="rId1641" Type="http://schemas.openxmlformats.org/officeDocument/2006/relationships/hyperlink" Target="https://pbs.twimg.com/media/Dy0axzlUUAUl7TH.jpg" TargetMode="External"/><Relationship Id="rId849" Type="http://schemas.openxmlformats.org/officeDocument/2006/relationships/hyperlink" Target="http://pic.twitter.com/FFSWV2PIYJ" TargetMode="External"/><Relationship Id="rId844" Type="http://schemas.openxmlformats.org/officeDocument/2006/relationships/hyperlink" Target="http://www.bjp.org" TargetMode="External"/><Relationship Id="rId843" Type="http://schemas.openxmlformats.org/officeDocument/2006/relationships/hyperlink" Target="https://www.pscp.tv/w/bzFjODFZTEVKTlh4RG5ORU58MVprSnprTkxCbGd4ds3E1qoBr5Q78I0M18-Sk_SldvBjpzj-KnM5RmcGwbtK" TargetMode="External"/><Relationship Id="rId842" Type="http://schemas.openxmlformats.org/officeDocument/2006/relationships/hyperlink" Target="http://www.bjp.org" TargetMode="External"/><Relationship Id="rId841" Type="http://schemas.openxmlformats.org/officeDocument/2006/relationships/hyperlink" Target="https://bit.ly/2DuyvIM" TargetMode="External"/><Relationship Id="rId848" Type="http://schemas.openxmlformats.org/officeDocument/2006/relationships/hyperlink" Target="http://www.inc.in/" TargetMode="External"/><Relationship Id="rId847" Type="http://schemas.openxmlformats.org/officeDocument/2006/relationships/hyperlink" Target="https://www.pscp.tv/w/bzFZjjFYSmpra1lZYU5Yakx8MWt2S3BFYWV6cGtHRVyef41X7DJIW3_ngOfNMcAXBTqqM90pMwSBCBo-3pAv" TargetMode="External"/><Relationship Id="rId846" Type="http://schemas.openxmlformats.org/officeDocument/2006/relationships/hyperlink" Target="http://www.inc.in/" TargetMode="External"/><Relationship Id="rId845" Type="http://schemas.openxmlformats.org/officeDocument/2006/relationships/hyperlink" Target="https://www.pscp.tv/w/bzFgYTFYSmpra1lZYU5Yakx8MVBsS1F5ck5kVldLRbPGNWXrySkDBi7I9JewavyIe7vcTWvZaYmsVzgsDDJ8" TargetMode="External"/><Relationship Id="rId840" Type="http://schemas.openxmlformats.org/officeDocument/2006/relationships/hyperlink" Target="http://www.aamaadmiparty.org" TargetMode="External"/><Relationship Id="rId1664" Type="http://schemas.openxmlformats.org/officeDocument/2006/relationships/hyperlink" Target="http://www.bjp.org" TargetMode="External"/><Relationship Id="rId1665" Type="http://schemas.openxmlformats.org/officeDocument/2006/relationships/hyperlink" Target="http://pic.twitter.com/EVbWMkGX92" TargetMode="External"/><Relationship Id="rId1666" Type="http://schemas.openxmlformats.org/officeDocument/2006/relationships/hyperlink" Target="http://www.bjp.org" TargetMode="External"/><Relationship Id="rId1667" Type="http://schemas.openxmlformats.org/officeDocument/2006/relationships/hyperlink" Target="http://pic.twitter.com/q3ritU99Xk" TargetMode="External"/><Relationship Id="rId1668" Type="http://schemas.openxmlformats.org/officeDocument/2006/relationships/hyperlink" Target="http://www.bjp.org" TargetMode="External"/><Relationship Id="rId1669" Type="http://schemas.openxmlformats.org/officeDocument/2006/relationships/drawing" Target="../drawings/drawing3.xml"/><Relationship Id="rId839" Type="http://schemas.openxmlformats.org/officeDocument/2006/relationships/hyperlink" Target="https://pbs.twimg.com/media/DzILyYVUYAAwkRJ.jpg" TargetMode="External"/><Relationship Id="rId838" Type="http://schemas.openxmlformats.org/officeDocument/2006/relationships/hyperlink" Target="http://www.inc.in/" TargetMode="External"/><Relationship Id="rId833" Type="http://schemas.openxmlformats.org/officeDocument/2006/relationships/hyperlink" Target="http://pic.twitter.com/sET64EL5KO" TargetMode="External"/><Relationship Id="rId832" Type="http://schemas.openxmlformats.org/officeDocument/2006/relationships/hyperlink" Target="http://www.narendramodi.in" TargetMode="External"/><Relationship Id="rId831" Type="http://schemas.openxmlformats.org/officeDocument/2006/relationships/hyperlink" Target="http://pic.twitter.com/yN5PVabR9R" TargetMode="External"/><Relationship Id="rId830" Type="http://schemas.openxmlformats.org/officeDocument/2006/relationships/hyperlink" Target="http://www.aamaadmiparty.org" TargetMode="External"/><Relationship Id="rId837" Type="http://schemas.openxmlformats.org/officeDocument/2006/relationships/hyperlink" Target="https://pbs.twimg.com/media/DzIN6ZKWsAAeqHM.jpg" TargetMode="External"/><Relationship Id="rId836" Type="http://schemas.openxmlformats.org/officeDocument/2006/relationships/hyperlink" Target="http://www.narendramodi.in" TargetMode="External"/><Relationship Id="rId835" Type="http://schemas.openxmlformats.org/officeDocument/2006/relationships/hyperlink" Target="http://pic.twitter.com/2ArbUZsSJx" TargetMode="External"/><Relationship Id="rId834" Type="http://schemas.openxmlformats.org/officeDocument/2006/relationships/hyperlink" Target="http://www.narendramodi.in" TargetMode="External"/><Relationship Id="rId1660" Type="http://schemas.openxmlformats.org/officeDocument/2006/relationships/hyperlink" Target="http://www.inc.in/" TargetMode="External"/><Relationship Id="rId1661" Type="http://schemas.openxmlformats.org/officeDocument/2006/relationships/hyperlink" Target="http://pic.twitter.com/kxEAn1UxJF" TargetMode="External"/><Relationship Id="rId1662" Type="http://schemas.openxmlformats.org/officeDocument/2006/relationships/hyperlink" Target="http://www.bjp.org" TargetMode="External"/><Relationship Id="rId1663" Type="http://schemas.openxmlformats.org/officeDocument/2006/relationships/hyperlink" Target="http://pic.twitter.com/i7GSbbjznt" TargetMode="External"/><Relationship Id="rId469" Type="http://schemas.openxmlformats.org/officeDocument/2006/relationships/hyperlink" Target="https://pbs.twimg.com/media/DzSi_E6UYAAPyqV.jpg" TargetMode="External"/><Relationship Id="rId468" Type="http://schemas.openxmlformats.org/officeDocument/2006/relationships/hyperlink" Target="https://www.youtube.com/watch?v=72_syJFLy9o" TargetMode="External"/><Relationship Id="rId467" Type="http://schemas.openxmlformats.org/officeDocument/2006/relationships/hyperlink" Target="http://www.bjp.org" TargetMode="External"/><Relationship Id="rId1290" Type="http://schemas.openxmlformats.org/officeDocument/2006/relationships/hyperlink" Target="http://www.bjp.org" TargetMode="External"/><Relationship Id="rId1291" Type="http://schemas.openxmlformats.org/officeDocument/2006/relationships/hyperlink" Target="http://www.bjp.org" TargetMode="External"/><Relationship Id="rId1292" Type="http://schemas.openxmlformats.org/officeDocument/2006/relationships/hyperlink" Target="https://pbs.twimg.com/media/Dy8OO7qVsAAWsps.jpg" TargetMode="External"/><Relationship Id="rId462" Type="http://schemas.openxmlformats.org/officeDocument/2006/relationships/hyperlink" Target="https://pbs.twimg.com/media/DzSkjN-U8AEggix.jpg" TargetMode="External"/><Relationship Id="rId1293" Type="http://schemas.openxmlformats.org/officeDocument/2006/relationships/hyperlink" Target="http://www.bjp.org" TargetMode="External"/><Relationship Id="rId461" Type="http://schemas.openxmlformats.org/officeDocument/2006/relationships/hyperlink" Target="https://www.youtube.com/watch?v=72_syJFLy9o" TargetMode="External"/><Relationship Id="rId1294" Type="http://schemas.openxmlformats.org/officeDocument/2006/relationships/hyperlink" Target="https://pbs.twimg.com/media/Dy8NUZZV4AAxaFt.jpg" TargetMode="External"/><Relationship Id="rId460" Type="http://schemas.openxmlformats.org/officeDocument/2006/relationships/hyperlink" Target="http://www.bjp.org" TargetMode="External"/><Relationship Id="rId1295" Type="http://schemas.openxmlformats.org/officeDocument/2006/relationships/hyperlink" Target="http://www.bjp.org" TargetMode="External"/><Relationship Id="rId1296" Type="http://schemas.openxmlformats.org/officeDocument/2006/relationships/hyperlink" Target="https://pbs.twimg.com/media/Dy8NL56UcAQdbot.jpg" TargetMode="External"/><Relationship Id="rId466" Type="http://schemas.openxmlformats.org/officeDocument/2006/relationships/hyperlink" Target="https://pbs.twimg.com/media/DzSkIHNUUAAn8M2.jpg" TargetMode="External"/><Relationship Id="rId1297" Type="http://schemas.openxmlformats.org/officeDocument/2006/relationships/hyperlink" Target="http://www.bjp.org" TargetMode="External"/><Relationship Id="rId465" Type="http://schemas.openxmlformats.org/officeDocument/2006/relationships/hyperlink" Target="http://www.inc.in/" TargetMode="External"/><Relationship Id="rId1298" Type="http://schemas.openxmlformats.org/officeDocument/2006/relationships/hyperlink" Target="http://www.bjp.org" TargetMode="External"/><Relationship Id="rId464" Type="http://schemas.openxmlformats.org/officeDocument/2006/relationships/hyperlink" Target="http://pic.twitter.com/aRNE1tdGLB" TargetMode="External"/><Relationship Id="rId1299" Type="http://schemas.openxmlformats.org/officeDocument/2006/relationships/hyperlink" Target="https://pbs.twimg.com/media/Dy8L0BAUcAE8TCv.jpg" TargetMode="External"/><Relationship Id="rId463" Type="http://schemas.openxmlformats.org/officeDocument/2006/relationships/hyperlink" Target="http://www.bjp.org" TargetMode="External"/><Relationship Id="rId459" Type="http://schemas.openxmlformats.org/officeDocument/2006/relationships/hyperlink" Target="http://www.narendramodi.in" TargetMode="External"/><Relationship Id="rId458" Type="http://schemas.openxmlformats.org/officeDocument/2006/relationships/hyperlink" Target="https://www.pscp.tv/w/bzQa3DMyMjExNTJ8MW5BS0V5eWxMTW9LTDOc56L9xqMe_snLVp_--3EPRDu_ckhyHoIe-osFNXDf" TargetMode="External"/><Relationship Id="rId457" Type="http://schemas.openxmlformats.org/officeDocument/2006/relationships/hyperlink" Target="http://www.bjp.org" TargetMode="External"/><Relationship Id="rId456" Type="http://schemas.openxmlformats.org/officeDocument/2006/relationships/hyperlink" Target="http://www.bjp.org" TargetMode="External"/><Relationship Id="rId1280" Type="http://schemas.openxmlformats.org/officeDocument/2006/relationships/hyperlink" Target="https://www.hindustantimes.com/india-news/pm-modi-shown-black-flags-in-guwahati-by-citizenship-bill-protesters/story-N00YndMPe5m9ge4okm6UgM.html" TargetMode="External"/><Relationship Id="rId1281" Type="http://schemas.openxmlformats.org/officeDocument/2006/relationships/hyperlink" Target="https://pbs.twimg.com/media/Dy8vmynUcAAHvBt.jpg" TargetMode="External"/><Relationship Id="rId451" Type="http://schemas.openxmlformats.org/officeDocument/2006/relationships/hyperlink" Target="http://www.bjp.org" TargetMode="External"/><Relationship Id="rId1282" Type="http://schemas.openxmlformats.org/officeDocument/2006/relationships/hyperlink" Target="http://www.inc.in/" TargetMode="External"/><Relationship Id="rId450" Type="http://schemas.openxmlformats.org/officeDocument/2006/relationships/hyperlink" Target="https://www.facebook.com/BJP4India/videos/2210974785821698/" TargetMode="External"/><Relationship Id="rId1283" Type="http://schemas.openxmlformats.org/officeDocument/2006/relationships/hyperlink" Target="https://pbs.twimg.com/media/Dy8rrMiVAAA1w0l.jpg" TargetMode="External"/><Relationship Id="rId1284" Type="http://schemas.openxmlformats.org/officeDocument/2006/relationships/hyperlink" Target="http://www.bjp.org" TargetMode="External"/><Relationship Id="rId1285" Type="http://schemas.openxmlformats.org/officeDocument/2006/relationships/hyperlink" Target="http://pic.twitter.com/OETAfauWrh" TargetMode="External"/><Relationship Id="rId455" Type="http://schemas.openxmlformats.org/officeDocument/2006/relationships/hyperlink" Target="https://pbs.twimg.com/media/DzSodPfUwAAek4G.jpg" TargetMode="External"/><Relationship Id="rId1286" Type="http://schemas.openxmlformats.org/officeDocument/2006/relationships/hyperlink" Target="http://www.bjp.org" TargetMode="External"/><Relationship Id="rId454" Type="http://schemas.openxmlformats.org/officeDocument/2006/relationships/hyperlink" Target="http://www.bjp.org" TargetMode="External"/><Relationship Id="rId1287" Type="http://schemas.openxmlformats.org/officeDocument/2006/relationships/hyperlink" Target="http://pic.twitter.com/cCkv796NGt" TargetMode="External"/><Relationship Id="rId453" Type="http://schemas.openxmlformats.org/officeDocument/2006/relationships/hyperlink" Target="https://pbs.twimg.com/media/DzSo05hU0AA-9-u.jpg" TargetMode="External"/><Relationship Id="rId1288" Type="http://schemas.openxmlformats.org/officeDocument/2006/relationships/hyperlink" Target="http://www.aamaadmiparty.org" TargetMode="External"/><Relationship Id="rId452" Type="http://schemas.openxmlformats.org/officeDocument/2006/relationships/hyperlink" Target="https://www.facebook.com/BJP4India/videos/2210974785821698/" TargetMode="External"/><Relationship Id="rId1289" Type="http://schemas.openxmlformats.org/officeDocument/2006/relationships/hyperlink" Target="https://twitter.com/i/moments/1094102492760031232" TargetMode="External"/><Relationship Id="rId491" Type="http://schemas.openxmlformats.org/officeDocument/2006/relationships/hyperlink" Target="https://pbs.twimg.com/media/DzSQFxYXgAARu6w.jpg" TargetMode="External"/><Relationship Id="rId490" Type="http://schemas.openxmlformats.org/officeDocument/2006/relationships/hyperlink" Target="http://www.aamaadmiparty.org" TargetMode="External"/><Relationship Id="rId489" Type="http://schemas.openxmlformats.org/officeDocument/2006/relationships/hyperlink" Target="http://pic.twitter.com/lTq3aCytua" TargetMode="External"/><Relationship Id="rId484" Type="http://schemas.openxmlformats.org/officeDocument/2006/relationships/hyperlink" Target="http://www.aamaadmiparty.org" TargetMode="External"/><Relationship Id="rId483" Type="http://schemas.openxmlformats.org/officeDocument/2006/relationships/hyperlink" Target="https://pbs.twimg.com/media/DzSU-ciX4AAabNE.jpg" TargetMode="External"/><Relationship Id="rId482" Type="http://schemas.openxmlformats.org/officeDocument/2006/relationships/hyperlink" Target="http://www.bjp.org" TargetMode="External"/><Relationship Id="rId481" Type="http://schemas.openxmlformats.org/officeDocument/2006/relationships/hyperlink" Target="http://pic.twitter.com/U6phKAlmS2" TargetMode="External"/><Relationship Id="rId488" Type="http://schemas.openxmlformats.org/officeDocument/2006/relationships/hyperlink" Target="http://www.aamaadmiparty.org" TargetMode="External"/><Relationship Id="rId487" Type="http://schemas.openxmlformats.org/officeDocument/2006/relationships/hyperlink" Target="http://pic.twitter.com/6l6haChm8M" TargetMode="External"/><Relationship Id="rId486" Type="http://schemas.openxmlformats.org/officeDocument/2006/relationships/hyperlink" Target="http://www.bjp.org" TargetMode="External"/><Relationship Id="rId485" Type="http://schemas.openxmlformats.org/officeDocument/2006/relationships/hyperlink" Target="http://pic.twitter.com/fkfREDqIld" TargetMode="External"/><Relationship Id="rId480" Type="http://schemas.openxmlformats.org/officeDocument/2006/relationships/hyperlink" Target="http://www.aamaadmiparty.org" TargetMode="External"/><Relationship Id="rId479" Type="http://schemas.openxmlformats.org/officeDocument/2006/relationships/hyperlink" Target="https://pbs.twimg.com/media/DzSV9FkVAAE6mVb.jpg" TargetMode="External"/><Relationship Id="rId478" Type="http://schemas.openxmlformats.org/officeDocument/2006/relationships/hyperlink" Target="http://www.bjp.org" TargetMode="External"/><Relationship Id="rId473" Type="http://schemas.openxmlformats.org/officeDocument/2006/relationships/hyperlink" Target="http://pic.twitter.com/A21HFlOSRy" TargetMode="External"/><Relationship Id="rId472" Type="http://schemas.openxmlformats.org/officeDocument/2006/relationships/hyperlink" Target="http://www.bjp.org" TargetMode="External"/><Relationship Id="rId471" Type="http://schemas.openxmlformats.org/officeDocument/2006/relationships/hyperlink" Target="https://www.pscp.tv/w/1MnGnNNoZMoGO" TargetMode="External"/><Relationship Id="rId470" Type="http://schemas.openxmlformats.org/officeDocument/2006/relationships/hyperlink" Target="http://www.bjp.org" TargetMode="External"/><Relationship Id="rId477" Type="http://schemas.openxmlformats.org/officeDocument/2006/relationships/hyperlink" Target="http://pic.twitter.com/ZjzGsmThCu" TargetMode="External"/><Relationship Id="rId476" Type="http://schemas.openxmlformats.org/officeDocument/2006/relationships/hyperlink" Target="http://www.aamaadmiparty.org" TargetMode="External"/><Relationship Id="rId475" Type="http://schemas.openxmlformats.org/officeDocument/2006/relationships/hyperlink" Target="https://pbs.twimg.com/media/DzSXk8SXgAA8iBF.jpg" TargetMode="External"/><Relationship Id="rId474" Type="http://schemas.openxmlformats.org/officeDocument/2006/relationships/hyperlink" Target="http://www.inc.in/" TargetMode="External"/><Relationship Id="rId1257" Type="http://schemas.openxmlformats.org/officeDocument/2006/relationships/hyperlink" Target="http://www.bjp.org" TargetMode="External"/><Relationship Id="rId1258" Type="http://schemas.openxmlformats.org/officeDocument/2006/relationships/hyperlink" Target="https://www.thehindu.com/news/national/rafale-deal-nirmala-sitharaman-says-manohar-parrikar-had-allayed-fears-on-pmo-role/article26214853.ece?homepage=true" TargetMode="External"/><Relationship Id="rId1259" Type="http://schemas.openxmlformats.org/officeDocument/2006/relationships/hyperlink" Target="http://www.inc.in/" TargetMode="External"/><Relationship Id="rId426" Type="http://schemas.openxmlformats.org/officeDocument/2006/relationships/hyperlink" Target="https://pbs.twimg.com/media/DzSzVH7UwAIJFr9.jpg" TargetMode="External"/><Relationship Id="rId425" Type="http://schemas.openxmlformats.org/officeDocument/2006/relationships/hyperlink" Target="http://www.bjp.org" TargetMode="External"/><Relationship Id="rId424" Type="http://schemas.openxmlformats.org/officeDocument/2006/relationships/hyperlink" Target="https://pbs.twimg.com/media/DzSmrBpV4AAFHxg.jpg" TargetMode="External"/><Relationship Id="rId423" Type="http://schemas.openxmlformats.org/officeDocument/2006/relationships/hyperlink" Target="http://bit.ly/BandaApnaSahiHai" TargetMode="External"/><Relationship Id="rId429" Type="http://schemas.openxmlformats.org/officeDocument/2006/relationships/hyperlink" Target="https://pbs.twimg.com/media/DzSwcqnWwAA3WLn.jpg" TargetMode="External"/><Relationship Id="rId428" Type="http://schemas.openxmlformats.org/officeDocument/2006/relationships/hyperlink" Target="http://www.bjp.org" TargetMode="External"/><Relationship Id="rId427" Type="http://schemas.openxmlformats.org/officeDocument/2006/relationships/hyperlink" Target="http://www.bjp.org" TargetMode="External"/><Relationship Id="rId1250" Type="http://schemas.openxmlformats.org/officeDocument/2006/relationships/hyperlink" Target="https://pbs.twimg.com/media/Dy85KapXQAAvgFN.jpg" TargetMode="External"/><Relationship Id="rId1251" Type="http://schemas.openxmlformats.org/officeDocument/2006/relationships/hyperlink" Target="http://www.aamaadmiparty.org" TargetMode="External"/><Relationship Id="rId1252" Type="http://schemas.openxmlformats.org/officeDocument/2006/relationships/hyperlink" Target="https://pbs.twimg.com/media/Dy9BnlkUUAEI35A.jpg" TargetMode="External"/><Relationship Id="rId422" Type="http://schemas.openxmlformats.org/officeDocument/2006/relationships/hyperlink" Target="http://www.bjp.org" TargetMode="External"/><Relationship Id="rId1253" Type="http://schemas.openxmlformats.org/officeDocument/2006/relationships/hyperlink" Target="http://www.bjp.org" TargetMode="External"/><Relationship Id="rId421" Type="http://schemas.openxmlformats.org/officeDocument/2006/relationships/hyperlink" Target="http://pic.twitter.com/C17I7sv2xs" TargetMode="External"/><Relationship Id="rId1254" Type="http://schemas.openxmlformats.org/officeDocument/2006/relationships/hyperlink" Target="http://pic.twitter.com/ihS34cErkJ" TargetMode="External"/><Relationship Id="rId420" Type="http://schemas.openxmlformats.org/officeDocument/2006/relationships/hyperlink" Target="http://www.inc.in/" TargetMode="External"/><Relationship Id="rId1255" Type="http://schemas.openxmlformats.org/officeDocument/2006/relationships/hyperlink" Target="http://www.aamaadmiparty.org" TargetMode="External"/><Relationship Id="rId1256" Type="http://schemas.openxmlformats.org/officeDocument/2006/relationships/hyperlink" Target="https://pbs.twimg.com/media/Dy9AbHCVsAAzj0-.jpg" TargetMode="External"/><Relationship Id="rId1246" Type="http://schemas.openxmlformats.org/officeDocument/2006/relationships/hyperlink" Target="https://twitter.com/damininath/status/1094156103502479360" TargetMode="External"/><Relationship Id="rId1247" Type="http://schemas.openxmlformats.org/officeDocument/2006/relationships/hyperlink" Target="https://pbs.twimg.com/media/Dy85KapXQAAvgFN.jpg" TargetMode="External"/><Relationship Id="rId1248" Type="http://schemas.openxmlformats.org/officeDocument/2006/relationships/hyperlink" Target="http://www.aamaadmiparty.org" TargetMode="External"/><Relationship Id="rId1249" Type="http://schemas.openxmlformats.org/officeDocument/2006/relationships/hyperlink" Target="https://twitter.com/DaminiNath/status/1094156103502479360" TargetMode="External"/><Relationship Id="rId415" Type="http://schemas.openxmlformats.org/officeDocument/2006/relationships/hyperlink" Target="http://pic.twitter.com/R0oQifd4Y1" TargetMode="External"/><Relationship Id="rId899" Type="http://schemas.openxmlformats.org/officeDocument/2006/relationships/hyperlink" Target="http://www.narendramodi.in" TargetMode="External"/><Relationship Id="rId414" Type="http://schemas.openxmlformats.org/officeDocument/2006/relationships/hyperlink" Target="http://www.inc.in/" TargetMode="External"/><Relationship Id="rId898" Type="http://schemas.openxmlformats.org/officeDocument/2006/relationships/hyperlink" Target="https://www.pscp.tv/w/bzEZFDMyMjExNTJ8MW5BS0V5UVphRFhLTIPop-E0V_3u1K99SGHXDiUL1dsJrS37CJXsr2Z_am0m" TargetMode="External"/><Relationship Id="rId413" Type="http://schemas.openxmlformats.org/officeDocument/2006/relationships/hyperlink" Target="https://pbs.twimg.com/media/DzSetAeVYAAhgos.jpg" TargetMode="External"/><Relationship Id="rId897" Type="http://schemas.openxmlformats.org/officeDocument/2006/relationships/hyperlink" Target="http://www.bjp.org" TargetMode="External"/><Relationship Id="rId412" Type="http://schemas.openxmlformats.org/officeDocument/2006/relationships/hyperlink" Target="http://www.inc.in/" TargetMode="External"/><Relationship Id="rId896" Type="http://schemas.openxmlformats.org/officeDocument/2006/relationships/hyperlink" Target="https://pbs.twimg.com/media/DzG4d1CU8AE8Mq2.jpg" TargetMode="External"/><Relationship Id="rId419" Type="http://schemas.openxmlformats.org/officeDocument/2006/relationships/hyperlink" Target="https://pbs.twimg.com/media/DzTD3cQX4AAXjnO.jpg" TargetMode="External"/><Relationship Id="rId418" Type="http://schemas.openxmlformats.org/officeDocument/2006/relationships/hyperlink" Target="http://www.narendramodi.in" TargetMode="External"/><Relationship Id="rId417" Type="http://schemas.openxmlformats.org/officeDocument/2006/relationships/hyperlink" Target="http://www.narendramodi.in" TargetMode="External"/><Relationship Id="rId416" Type="http://schemas.openxmlformats.org/officeDocument/2006/relationships/hyperlink" Target="http://www.bjp.org" TargetMode="External"/><Relationship Id="rId891" Type="http://schemas.openxmlformats.org/officeDocument/2006/relationships/hyperlink" Target="https://pbs.twimg.com/media/DzG60oYVsAE4HV8.jpg" TargetMode="External"/><Relationship Id="rId890" Type="http://schemas.openxmlformats.org/officeDocument/2006/relationships/hyperlink" Target="http://www.bjp.org" TargetMode="External"/><Relationship Id="rId1240" Type="http://schemas.openxmlformats.org/officeDocument/2006/relationships/hyperlink" Target="https://pbs.twimg.com/media/Dy9JjQaWoAA0aSb.jpg" TargetMode="External"/><Relationship Id="rId1241" Type="http://schemas.openxmlformats.org/officeDocument/2006/relationships/hyperlink" Target="http://www.inc.in/" TargetMode="External"/><Relationship Id="rId411" Type="http://schemas.openxmlformats.org/officeDocument/2006/relationships/hyperlink" Target="https://pbs.twimg.com/media/DzSfOC2U0AIacyD.jpg" TargetMode="External"/><Relationship Id="rId895" Type="http://schemas.openxmlformats.org/officeDocument/2006/relationships/hyperlink" Target="http://www.bjp.org" TargetMode="External"/><Relationship Id="rId1242" Type="http://schemas.openxmlformats.org/officeDocument/2006/relationships/hyperlink" Target="https://pbs.twimg.com/media/Dy9D1FuU8AAa1tc.jpg" TargetMode="External"/><Relationship Id="rId410" Type="http://schemas.openxmlformats.org/officeDocument/2006/relationships/hyperlink" Target="http://www.inc.in/" TargetMode="External"/><Relationship Id="rId894" Type="http://schemas.openxmlformats.org/officeDocument/2006/relationships/hyperlink" Target="https://pbs.twimg.com/media/DzG5nkNU0AYVGwi.jpg" TargetMode="External"/><Relationship Id="rId1243" Type="http://schemas.openxmlformats.org/officeDocument/2006/relationships/hyperlink" Target="http://www.bjp.org" TargetMode="External"/><Relationship Id="rId893" Type="http://schemas.openxmlformats.org/officeDocument/2006/relationships/hyperlink" Target="http://www.bjp.org" TargetMode="External"/><Relationship Id="rId1244" Type="http://schemas.openxmlformats.org/officeDocument/2006/relationships/hyperlink" Target="http://pic.twitter.com/mRAxRtpKWU" TargetMode="External"/><Relationship Id="rId892" Type="http://schemas.openxmlformats.org/officeDocument/2006/relationships/hyperlink" Target="http://www.bjp.org" TargetMode="External"/><Relationship Id="rId1245" Type="http://schemas.openxmlformats.org/officeDocument/2006/relationships/hyperlink" Target="http://www.bjp.org" TargetMode="External"/><Relationship Id="rId1279" Type="http://schemas.openxmlformats.org/officeDocument/2006/relationships/hyperlink" Target="http://www.bjp.org" TargetMode="External"/><Relationship Id="rId448" Type="http://schemas.openxmlformats.org/officeDocument/2006/relationships/hyperlink" Target="http://pic.twitter.com/yegK4wg9CS" TargetMode="External"/><Relationship Id="rId447" Type="http://schemas.openxmlformats.org/officeDocument/2006/relationships/hyperlink" Target="http://www.bjp.org" TargetMode="External"/><Relationship Id="rId446" Type="http://schemas.openxmlformats.org/officeDocument/2006/relationships/hyperlink" Target="https://pbs.twimg.com/media/DzSpYFQU8AA4NQc.jpg" TargetMode="External"/><Relationship Id="rId445" Type="http://schemas.openxmlformats.org/officeDocument/2006/relationships/hyperlink" Target="http://www.bjp.org" TargetMode="External"/><Relationship Id="rId449" Type="http://schemas.openxmlformats.org/officeDocument/2006/relationships/hyperlink" Target="http://www.inc.in" TargetMode="External"/><Relationship Id="rId1270" Type="http://schemas.openxmlformats.org/officeDocument/2006/relationships/hyperlink" Target="https://www.thehindu.com/news/national/centres-note-to-supreme-court-silent-on-pmo-role-in-rafale/article26218395.ece?homepage=true" TargetMode="External"/><Relationship Id="rId440" Type="http://schemas.openxmlformats.org/officeDocument/2006/relationships/hyperlink" Target="https://pbs.twimg.com/media/DzSrm0nV4AA0IAf.jpg" TargetMode="External"/><Relationship Id="rId1271" Type="http://schemas.openxmlformats.org/officeDocument/2006/relationships/hyperlink" Target="http://www.inc.in/" TargetMode="External"/><Relationship Id="rId1272" Type="http://schemas.openxmlformats.org/officeDocument/2006/relationships/hyperlink" Target="https://www.pscp.tv/w/by6EzTFZTEVKTlh4RG5ORU58MWxQSnFka0RuZ0xHYiYaWxMMAhgwT1uuY9HT7uRwXQMMeLC1EbwnYReHfD7T" TargetMode="External"/><Relationship Id="rId1273" Type="http://schemas.openxmlformats.org/officeDocument/2006/relationships/hyperlink" Target="http://www.bjp.org" TargetMode="External"/><Relationship Id="rId1274" Type="http://schemas.openxmlformats.org/officeDocument/2006/relationships/hyperlink" Target="https://www.pscp.tv/w/by6BwzFZTEVKTlh4RG5ORU58MUx5eEJ5UVpXT01KTqmXygbGJA6HcXio9eU2KEv4rKJIXPaB4gAtboYd1SLo" TargetMode="External"/><Relationship Id="rId444" Type="http://schemas.openxmlformats.org/officeDocument/2006/relationships/hyperlink" Target="https://www.facebook.com/BJP4India/videos/2210974785821698/" TargetMode="External"/><Relationship Id="rId1275" Type="http://schemas.openxmlformats.org/officeDocument/2006/relationships/hyperlink" Target="http://www.bjp.org" TargetMode="External"/><Relationship Id="rId443" Type="http://schemas.openxmlformats.org/officeDocument/2006/relationships/hyperlink" Target="http://www.inc.in/" TargetMode="External"/><Relationship Id="rId1276" Type="http://schemas.openxmlformats.org/officeDocument/2006/relationships/hyperlink" Target="https://www.pscp.tv/w/by6BvTMyMjExNTJ8MU9kS3JScFFabFhLWB-0_rNh3T-cYRLU9B0hz480fZEX8cK_KtpmLT-a7I5B" TargetMode="External"/><Relationship Id="rId442" Type="http://schemas.openxmlformats.org/officeDocument/2006/relationships/hyperlink" Target="http://pic.twitter.com/MsYRc6hwuj" TargetMode="External"/><Relationship Id="rId1277" Type="http://schemas.openxmlformats.org/officeDocument/2006/relationships/hyperlink" Target="http://www.narendramodi.in" TargetMode="External"/><Relationship Id="rId441" Type="http://schemas.openxmlformats.org/officeDocument/2006/relationships/hyperlink" Target="http://www.bjp.org" TargetMode="External"/><Relationship Id="rId1278" Type="http://schemas.openxmlformats.org/officeDocument/2006/relationships/hyperlink" Target="https://pbs.twimg.com/media/Dy8vWiOVsAACusl.jpg" TargetMode="External"/><Relationship Id="rId1268" Type="http://schemas.openxmlformats.org/officeDocument/2006/relationships/hyperlink" Target="https://pbs.twimg.com/media/Dy88h3DUcAIy2_l.jpg" TargetMode="External"/><Relationship Id="rId1269" Type="http://schemas.openxmlformats.org/officeDocument/2006/relationships/hyperlink" Target="http://www.narendramodi.in" TargetMode="External"/><Relationship Id="rId437" Type="http://schemas.openxmlformats.org/officeDocument/2006/relationships/hyperlink" Target="https://www.facebook.com/BJP4India/videos/2210974785821698/" TargetMode="External"/><Relationship Id="rId436" Type="http://schemas.openxmlformats.org/officeDocument/2006/relationships/hyperlink" Target="http://www.inc.in/" TargetMode="External"/><Relationship Id="rId435" Type="http://schemas.openxmlformats.org/officeDocument/2006/relationships/hyperlink" Target="https://pbs.twimg.com/media/DzSjoUkUYAI57ln.jpg" TargetMode="External"/><Relationship Id="rId434" Type="http://schemas.openxmlformats.org/officeDocument/2006/relationships/hyperlink" Target="http://www.bjp.org" TargetMode="External"/><Relationship Id="rId439" Type="http://schemas.openxmlformats.org/officeDocument/2006/relationships/hyperlink" Target="http://www.bjp.org" TargetMode="External"/><Relationship Id="rId438" Type="http://schemas.openxmlformats.org/officeDocument/2006/relationships/hyperlink" Target="http://www.bjp.org" TargetMode="External"/><Relationship Id="rId1260" Type="http://schemas.openxmlformats.org/officeDocument/2006/relationships/hyperlink" Target="http://pic.twitter.com/u7oPMmJJAc" TargetMode="External"/><Relationship Id="rId1261" Type="http://schemas.openxmlformats.org/officeDocument/2006/relationships/hyperlink" Target="http://www.narendramodi.in" TargetMode="External"/><Relationship Id="rId1262" Type="http://schemas.openxmlformats.org/officeDocument/2006/relationships/hyperlink" Target="https://pbs.twimg.com/media/Dy8-ZuhXcAEFY-m.jpg" TargetMode="External"/><Relationship Id="rId1263" Type="http://schemas.openxmlformats.org/officeDocument/2006/relationships/hyperlink" Target="http://www.aamaadmiparty.org" TargetMode="External"/><Relationship Id="rId433" Type="http://schemas.openxmlformats.org/officeDocument/2006/relationships/hyperlink" Target="https://pbs.twimg.com/media/DzSu28KVYAUL90j.jpg" TargetMode="External"/><Relationship Id="rId1264" Type="http://schemas.openxmlformats.org/officeDocument/2006/relationships/hyperlink" Target="http://pic.twitter.com/lTZys2q6yG" TargetMode="External"/><Relationship Id="rId432" Type="http://schemas.openxmlformats.org/officeDocument/2006/relationships/hyperlink" Target="https://www.facebook.com/BJP4India/videos/2210974785821698/" TargetMode="External"/><Relationship Id="rId1265" Type="http://schemas.openxmlformats.org/officeDocument/2006/relationships/hyperlink" Target="http://www.narendramodi.in" TargetMode="External"/><Relationship Id="rId431" Type="http://schemas.openxmlformats.org/officeDocument/2006/relationships/hyperlink" Target="http://www.bjp.org" TargetMode="External"/><Relationship Id="rId1266" Type="http://schemas.openxmlformats.org/officeDocument/2006/relationships/hyperlink" Target="http://pic.twitter.com/DBXfE1On9F" TargetMode="External"/><Relationship Id="rId430" Type="http://schemas.openxmlformats.org/officeDocument/2006/relationships/hyperlink" Target="http://www.inc.in/" TargetMode="External"/><Relationship Id="rId1267" Type="http://schemas.openxmlformats.org/officeDocument/2006/relationships/hyperlink" Target="http://www.narendramodi.in"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2</v>
      </c>
      <c r="C1" s="3"/>
      <c r="D1" s="3"/>
      <c r="E1" s="3"/>
      <c r="F1" s="3"/>
      <c r="G1" s="3"/>
      <c r="H1" s="3"/>
      <c r="I1" s="3"/>
      <c r="J1" s="3"/>
      <c r="K1" s="3"/>
      <c r="L1" s="3"/>
      <c r="M1" s="3"/>
      <c r="N1" s="3"/>
      <c r="O1" s="3"/>
      <c r="P1" s="3"/>
      <c r="Q1" s="3"/>
      <c r="R1" s="3"/>
      <c r="S1" s="3"/>
      <c r="T1" s="3"/>
      <c r="U1" s="3"/>
      <c r="V1" s="3"/>
      <c r="W1" s="3"/>
      <c r="X1" s="3"/>
      <c r="Y1" s="3"/>
      <c r="Z1" s="3"/>
    </row>
    <row r="2">
      <c r="A2" s="5">
        <v>43513.702645405094</v>
      </c>
      <c r="B2" s="8" t="s">
        <v>4</v>
      </c>
    </row>
    <row r="3">
      <c r="A3" s="5">
        <v>43513.702648935185</v>
      </c>
      <c r="B3" s="8" t="s">
        <v>8</v>
      </c>
    </row>
    <row r="4">
      <c r="A4" s="5">
        <v>43513.76327962963</v>
      </c>
      <c r="B4" s="8" t="s">
        <v>9</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15.29"/>
    <col customWidth="1" min="3" max="3" width="16.29"/>
    <col customWidth="1" min="4" max="4" width="41.57"/>
    <col customWidth="1" min="5" max="5" width="17.71"/>
    <col customWidth="1" min="6" max="11" width="16.14"/>
    <col customWidth="1" min="12" max="16" width="11.14"/>
    <col customWidth="1" min="18" max="18" width="34.29"/>
    <col customWidth="1" min="19" max="19" width="19.71"/>
    <col customWidth="1" min="20" max="21" width="12.0"/>
  </cols>
  <sheetData>
    <row r="1" ht="25.5" customHeight="1">
      <c r="A1" s="2" t="s">
        <v>1</v>
      </c>
      <c r="L1" s="4" t="s">
        <v>3</v>
      </c>
    </row>
    <row r="2" ht="29.25" customHeight="1">
      <c r="A2" s="6" t="s">
        <v>0</v>
      </c>
      <c r="B2" s="7" t="s">
        <v>5</v>
      </c>
      <c r="C2" s="7" t="s">
        <v>6</v>
      </c>
      <c r="D2" s="9" t="s">
        <v>7</v>
      </c>
      <c r="E2" s="10" t="s">
        <v>10</v>
      </c>
      <c r="F2" s="10" t="s">
        <v>11</v>
      </c>
      <c r="G2" s="10" t="s">
        <v>12</v>
      </c>
      <c r="H2" s="10" t="s">
        <v>13</v>
      </c>
      <c r="I2" s="7" t="s">
        <v>14</v>
      </c>
      <c r="J2" s="7" t="s">
        <v>15</v>
      </c>
      <c r="K2" s="10" t="s">
        <v>16</v>
      </c>
      <c r="L2" s="7" t="s">
        <v>17</v>
      </c>
      <c r="M2" s="7" t="s">
        <v>18</v>
      </c>
      <c r="N2" s="10" t="s">
        <v>19</v>
      </c>
      <c r="O2" s="10" t="s">
        <v>20</v>
      </c>
      <c r="P2" s="10" t="s">
        <v>21</v>
      </c>
      <c r="Q2" s="10" t="s">
        <v>13</v>
      </c>
      <c r="R2" s="11" t="s">
        <v>22</v>
      </c>
      <c r="S2" s="10" t="s">
        <v>23</v>
      </c>
      <c r="T2" s="10" t="s">
        <v>24</v>
      </c>
      <c r="U2" s="10" t="s">
        <v>25</v>
      </c>
    </row>
    <row r="3">
      <c r="A3" s="12">
        <v>43513.74494212963</v>
      </c>
      <c r="B3" s="13" t="str">
        <f t="shared" ref="B3:B6" si="1">HYPERLINK("https://twitter.com/narendramodi","@narendramodi")</f>
        <v>@narendramodi</v>
      </c>
      <c r="C3" s="14" t="s">
        <v>26</v>
      </c>
      <c r="D3" s="15" t="s">
        <v>27</v>
      </c>
      <c r="E3" s="16" t="str">
        <f>HYPERLINK("https://twitter.com/narendramodi/status/1097109082715185153","1097109082715185153")</f>
        <v>1097109082715185153</v>
      </c>
      <c r="F3" s="17"/>
      <c r="G3" s="18" t="s">
        <v>28</v>
      </c>
      <c r="H3" s="17"/>
      <c r="I3" s="19">
        <v>695.0</v>
      </c>
      <c r="J3" s="19">
        <v>2289.0</v>
      </c>
      <c r="K3" s="20" t="str">
        <f t="shared" ref="K3:K8" si="2">HYPERLINK("https://studio.twitter.com","Twitter Media Studio")</f>
        <v>Twitter Media Studio</v>
      </c>
      <c r="L3" s="19">
        <v>4.5655362E7</v>
      </c>
      <c r="M3" s="19">
        <v>2124.0</v>
      </c>
      <c r="N3" s="19">
        <v>23332.0</v>
      </c>
      <c r="O3" s="21" t="s">
        <v>29</v>
      </c>
      <c r="P3" s="12">
        <v>39823.95064814815</v>
      </c>
      <c r="Q3" s="22" t="s">
        <v>30</v>
      </c>
      <c r="R3" s="23" t="s">
        <v>31</v>
      </c>
      <c r="S3" s="18" t="s">
        <v>32</v>
      </c>
      <c r="T3" s="17"/>
      <c r="U3" s="16" t="str">
        <f t="shared" ref="U3:U6" si="3">HYPERLINK("https://pbs.twimg.com/profile_images/718314968102367232/ypY1GPCQ.jpg","View")</f>
        <v>View</v>
      </c>
    </row>
    <row r="4">
      <c r="A4" s="12">
        <v>43513.74440972222</v>
      </c>
      <c r="B4" s="13" t="str">
        <f t="shared" si="1"/>
        <v>@narendramodi</v>
      </c>
      <c r="C4" s="14" t="s">
        <v>26</v>
      </c>
      <c r="D4" s="15" t="s">
        <v>33</v>
      </c>
      <c r="E4" s="16" t="str">
        <f>HYPERLINK("https://twitter.com/narendramodi/status/1097108890985136133","1097108890985136133")</f>
        <v>1097108890985136133</v>
      </c>
      <c r="F4" s="17"/>
      <c r="G4" s="18" t="s">
        <v>34</v>
      </c>
      <c r="H4" s="17"/>
      <c r="I4" s="19">
        <v>869.0</v>
      </c>
      <c r="J4" s="19">
        <v>3138.0</v>
      </c>
      <c r="K4" s="20" t="str">
        <f t="shared" si="2"/>
        <v>Twitter Media Studio</v>
      </c>
      <c r="L4" s="19">
        <v>4.5655362E7</v>
      </c>
      <c r="M4" s="19">
        <v>2124.0</v>
      </c>
      <c r="N4" s="19">
        <v>23332.0</v>
      </c>
      <c r="O4" s="21" t="s">
        <v>29</v>
      </c>
      <c r="P4" s="12">
        <v>39823.95064814815</v>
      </c>
      <c r="Q4" s="22" t="s">
        <v>30</v>
      </c>
      <c r="R4" s="23" t="s">
        <v>31</v>
      </c>
      <c r="S4" s="18" t="s">
        <v>32</v>
      </c>
      <c r="T4" s="17"/>
      <c r="U4" s="16" t="str">
        <f t="shared" si="3"/>
        <v>View</v>
      </c>
    </row>
    <row r="5">
      <c r="A5" s="12">
        <v>43513.74386574074</v>
      </c>
      <c r="B5" s="13" t="str">
        <f t="shared" si="1"/>
        <v>@narendramodi</v>
      </c>
      <c r="C5" s="14" t="s">
        <v>26</v>
      </c>
      <c r="D5" s="15" t="s">
        <v>35</v>
      </c>
      <c r="E5" s="16" t="str">
        <f>HYPERLINK("https://twitter.com/narendramodi/status/1097108692640636932","1097108692640636932")</f>
        <v>1097108692640636932</v>
      </c>
      <c r="F5" s="17"/>
      <c r="G5" s="18" t="s">
        <v>36</v>
      </c>
      <c r="H5" s="17"/>
      <c r="I5" s="19">
        <v>578.0</v>
      </c>
      <c r="J5" s="19">
        <v>2241.0</v>
      </c>
      <c r="K5" s="20" t="str">
        <f t="shared" si="2"/>
        <v>Twitter Media Studio</v>
      </c>
      <c r="L5" s="19">
        <v>4.5655362E7</v>
      </c>
      <c r="M5" s="19">
        <v>2124.0</v>
      </c>
      <c r="N5" s="19">
        <v>23332.0</v>
      </c>
      <c r="O5" s="21" t="s">
        <v>29</v>
      </c>
      <c r="P5" s="12">
        <v>39823.95064814815</v>
      </c>
      <c r="Q5" s="22" t="s">
        <v>30</v>
      </c>
      <c r="R5" s="23" t="s">
        <v>31</v>
      </c>
      <c r="S5" s="18" t="s">
        <v>32</v>
      </c>
      <c r="T5" s="17"/>
      <c r="U5" s="16" t="str">
        <f t="shared" si="3"/>
        <v>View</v>
      </c>
    </row>
    <row r="6">
      <c r="A6" s="12">
        <v>43513.74365740741</v>
      </c>
      <c r="B6" s="13" t="str">
        <f t="shared" si="1"/>
        <v>@narendramodi</v>
      </c>
      <c r="C6" s="14" t="s">
        <v>26</v>
      </c>
      <c r="D6" s="15" t="s">
        <v>37</v>
      </c>
      <c r="E6" s="16" t="str">
        <f>HYPERLINK("https://twitter.com/narendramodi/status/1097108616811896837","1097108616811896837")</f>
        <v>1097108616811896837</v>
      </c>
      <c r="F6" s="17"/>
      <c r="G6" s="18" t="s">
        <v>38</v>
      </c>
      <c r="H6" s="17"/>
      <c r="I6" s="19">
        <v>509.0</v>
      </c>
      <c r="J6" s="19">
        <v>1710.0</v>
      </c>
      <c r="K6" s="20" t="str">
        <f t="shared" si="2"/>
        <v>Twitter Media Studio</v>
      </c>
      <c r="L6" s="19">
        <v>4.5655362E7</v>
      </c>
      <c r="M6" s="19">
        <v>2124.0</v>
      </c>
      <c r="N6" s="19">
        <v>23332.0</v>
      </c>
      <c r="O6" s="21" t="s">
        <v>29</v>
      </c>
      <c r="P6" s="12">
        <v>39823.95064814815</v>
      </c>
      <c r="Q6" s="22" t="s">
        <v>30</v>
      </c>
      <c r="R6" s="23" t="s">
        <v>31</v>
      </c>
      <c r="S6" s="18" t="s">
        <v>32</v>
      </c>
      <c r="T6" s="17"/>
      <c r="U6" s="16" t="str">
        <f t="shared" si="3"/>
        <v>View</v>
      </c>
    </row>
    <row r="7">
      <c r="A7" s="12">
        <v>43513.73991898148</v>
      </c>
      <c r="B7" s="13" t="str">
        <f t="shared" ref="B7:B10" si="4">HYPERLINK("https://twitter.com/BJP4India","@BJP4India")</f>
        <v>@BJP4India</v>
      </c>
      <c r="C7" s="14" t="s">
        <v>39</v>
      </c>
      <c r="D7" s="15" t="s">
        <v>40</v>
      </c>
      <c r="E7" s="16" t="str">
        <f>HYPERLINK("https://twitter.com/BJP4India/status/1097107262655496193","1097107262655496193")</f>
        <v>1097107262655496193</v>
      </c>
      <c r="F7" s="17"/>
      <c r="G7" s="18" t="s">
        <v>41</v>
      </c>
      <c r="H7" s="17"/>
      <c r="I7" s="19">
        <v>269.0</v>
      </c>
      <c r="J7" s="19">
        <v>577.0</v>
      </c>
      <c r="K7" s="20" t="str">
        <f t="shared" si="2"/>
        <v>Twitter Media Studio</v>
      </c>
      <c r="L7" s="19">
        <v>1.050384E7</v>
      </c>
      <c r="M7" s="19">
        <v>2.0</v>
      </c>
      <c r="N7" s="19">
        <v>2477.0</v>
      </c>
      <c r="O7" s="21" t="s">
        <v>29</v>
      </c>
      <c r="P7" s="12">
        <v>40477.32577546296</v>
      </c>
      <c r="Q7" s="22" t="s">
        <v>42</v>
      </c>
      <c r="R7" s="23" t="s">
        <v>43</v>
      </c>
      <c r="S7" s="18" t="s">
        <v>44</v>
      </c>
      <c r="T7" s="17"/>
      <c r="U7" s="16" t="str">
        <f t="shared" ref="U7:U10" si="5">HYPERLINK("https://pbs.twimg.com/profile_images/812531108092874753/frVON4bm.jpg","View")</f>
        <v>View</v>
      </c>
    </row>
    <row r="8">
      <c r="A8" s="12">
        <v>43513.73877314814</v>
      </c>
      <c r="B8" s="13" t="str">
        <f t="shared" si="4"/>
        <v>@BJP4India</v>
      </c>
      <c r="C8" s="14" t="s">
        <v>39</v>
      </c>
      <c r="D8" s="15" t="s">
        <v>45</v>
      </c>
      <c r="E8" s="16" t="str">
        <f>HYPERLINK("https://twitter.com/BJP4India/status/1097106848757428224","1097106848757428224")</f>
        <v>1097106848757428224</v>
      </c>
      <c r="F8" s="17"/>
      <c r="G8" s="18" t="s">
        <v>46</v>
      </c>
      <c r="H8" s="17"/>
      <c r="I8" s="19">
        <v>281.0</v>
      </c>
      <c r="J8" s="19">
        <v>530.0</v>
      </c>
      <c r="K8" s="20" t="str">
        <f t="shared" si="2"/>
        <v>Twitter Media Studio</v>
      </c>
      <c r="L8" s="19">
        <v>1.050384E7</v>
      </c>
      <c r="M8" s="19">
        <v>2.0</v>
      </c>
      <c r="N8" s="19">
        <v>2477.0</v>
      </c>
      <c r="O8" s="21" t="s">
        <v>29</v>
      </c>
      <c r="P8" s="12">
        <v>40477.32577546296</v>
      </c>
      <c r="Q8" s="22" t="s">
        <v>42</v>
      </c>
      <c r="R8" s="23" t="s">
        <v>43</v>
      </c>
      <c r="S8" s="18" t="s">
        <v>44</v>
      </c>
      <c r="T8" s="17"/>
      <c r="U8" s="16" t="str">
        <f t="shared" si="5"/>
        <v>View</v>
      </c>
    </row>
    <row r="9">
      <c r="A9" s="12">
        <v>43513.69952546296</v>
      </c>
      <c r="B9" s="13" t="str">
        <f t="shared" si="4"/>
        <v>@BJP4India</v>
      </c>
      <c r="C9" s="14" t="s">
        <v>39</v>
      </c>
      <c r="D9" s="15" t="s">
        <v>47</v>
      </c>
      <c r="E9" s="16" t="str">
        <f>HYPERLINK("https://twitter.com/BJP4India/status/1097092626258350080","1097092626258350080")</f>
        <v>1097092626258350080</v>
      </c>
      <c r="F9" s="17"/>
      <c r="G9" s="18" t="s">
        <v>48</v>
      </c>
      <c r="H9" s="17"/>
      <c r="I9" s="19">
        <v>86.0</v>
      </c>
      <c r="J9" s="19">
        <v>164.0</v>
      </c>
      <c r="K9" s="20" t="str">
        <f>HYPERLINK("http://twitter.com","Twitter Web Client")</f>
        <v>Twitter Web Client</v>
      </c>
      <c r="L9" s="19">
        <v>1.0503248E7</v>
      </c>
      <c r="M9" s="19">
        <v>2.0</v>
      </c>
      <c r="N9" s="19">
        <v>2477.0</v>
      </c>
      <c r="O9" s="21" t="s">
        <v>29</v>
      </c>
      <c r="P9" s="12">
        <v>40477.32577546296</v>
      </c>
      <c r="Q9" s="22" t="s">
        <v>42</v>
      </c>
      <c r="R9" s="23" t="s">
        <v>43</v>
      </c>
      <c r="S9" s="18" t="s">
        <v>44</v>
      </c>
      <c r="T9" s="17"/>
      <c r="U9" s="16" t="str">
        <f t="shared" si="5"/>
        <v>View</v>
      </c>
    </row>
    <row r="10">
      <c r="A10" s="12">
        <v>43513.688368055555</v>
      </c>
      <c r="B10" s="13" t="str">
        <f t="shared" si="4"/>
        <v>@BJP4India</v>
      </c>
      <c r="C10" s="14" t="s">
        <v>39</v>
      </c>
      <c r="D10" s="15" t="s">
        <v>49</v>
      </c>
      <c r="E10" s="16" t="str">
        <f>HYPERLINK("https://twitter.com/BJP4India/status/1097088581351292929","1097088581351292929")</f>
        <v>1097088581351292929</v>
      </c>
      <c r="F10" s="18" t="s">
        <v>50</v>
      </c>
      <c r="G10" s="17"/>
      <c r="H10" s="17"/>
      <c r="I10" s="19">
        <v>283.0</v>
      </c>
      <c r="J10" s="19">
        <v>548.0</v>
      </c>
      <c r="K10" s="20" t="str">
        <f>HYPERLINK("https://periscope.tv","Periscope")</f>
        <v>Periscope</v>
      </c>
      <c r="L10" s="19">
        <v>1.0503248E7</v>
      </c>
      <c r="M10" s="19">
        <v>2.0</v>
      </c>
      <c r="N10" s="19">
        <v>2477.0</v>
      </c>
      <c r="O10" s="21" t="s">
        <v>29</v>
      </c>
      <c r="P10" s="12">
        <v>40477.32577546296</v>
      </c>
      <c r="Q10" s="22" t="s">
        <v>42</v>
      </c>
      <c r="R10" s="23" t="s">
        <v>43</v>
      </c>
      <c r="S10" s="18" t="s">
        <v>44</v>
      </c>
      <c r="T10" s="17"/>
      <c r="U10" s="16" t="str">
        <f t="shared" si="5"/>
        <v>View</v>
      </c>
    </row>
    <row r="11">
      <c r="A11" s="12">
        <v>43513.68746527778</v>
      </c>
      <c r="B11" s="13" t="str">
        <f t="shared" ref="B11:B12" si="6">HYPERLINK("https://twitter.com/AamAadmiParty","@AamAadmiParty")</f>
        <v>@AamAadmiParty</v>
      </c>
      <c r="C11" s="14" t="s">
        <v>51</v>
      </c>
      <c r="D11" s="15" t="s">
        <v>52</v>
      </c>
      <c r="E11" s="16" t="str">
        <f>HYPERLINK("https://twitter.com/AamAadmiParty/status/1097088254694879234","1097088254694879234")</f>
        <v>1097088254694879234</v>
      </c>
      <c r="F11" s="17"/>
      <c r="G11" s="18" t="s">
        <v>53</v>
      </c>
      <c r="H11" s="17"/>
      <c r="I11" s="19">
        <v>25.0</v>
      </c>
      <c r="J11" s="19">
        <v>75.0</v>
      </c>
      <c r="K11" s="20" t="str">
        <f t="shared" ref="K11:K12" si="7">HYPERLINK("http://twitter.com/download/android","Twitter for Android")</f>
        <v>Twitter for Android</v>
      </c>
      <c r="L11" s="19">
        <v>4760642.0</v>
      </c>
      <c r="M11" s="19">
        <v>317.0</v>
      </c>
      <c r="N11" s="19">
        <v>1775.0</v>
      </c>
      <c r="O11" s="21" t="s">
        <v>29</v>
      </c>
      <c r="P11" s="12">
        <v>41113.35650462963</v>
      </c>
      <c r="Q11" s="22" t="s">
        <v>30</v>
      </c>
      <c r="R11" s="23" t="s">
        <v>54</v>
      </c>
      <c r="S11" s="18" t="s">
        <v>55</v>
      </c>
      <c r="T11" s="17"/>
      <c r="U11" s="16" t="str">
        <f t="shared" ref="U11:U12" si="8">HYPERLINK("https://pbs.twimg.com/profile_images/928455612014280704/Xb5vG_TP.jpg","View")</f>
        <v>View</v>
      </c>
    </row>
    <row r="12">
      <c r="A12" s="12">
        <v>43513.67082175926</v>
      </c>
      <c r="B12" s="13" t="str">
        <f t="shared" si="6"/>
        <v>@AamAadmiParty</v>
      </c>
      <c r="C12" s="14" t="s">
        <v>51</v>
      </c>
      <c r="D12" s="15" t="s">
        <v>56</v>
      </c>
      <c r="E12" s="16" t="str">
        <f>HYPERLINK("https://twitter.com/AamAadmiParty/status/1097082222144905216","1097082222144905216")</f>
        <v>1097082222144905216</v>
      </c>
      <c r="F12" s="17"/>
      <c r="G12" s="18" t="s">
        <v>57</v>
      </c>
      <c r="H12" s="17"/>
      <c r="I12" s="19">
        <v>65.0</v>
      </c>
      <c r="J12" s="19">
        <v>182.0</v>
      </c>
      <c r="K12" s="20" t="str">
        <f t="shared" si="7"/>
        <v>Twitter for Android</v>
      </c>
      <c r="L12" s="19">
        <v>4760642.0</v>
      </c>
      <c r="M12" s="19">
        <v>317.0</v>
      </c>
      <c r="N12" s="19">
        <v>1775.0</v>
      </c>
      <c r="O12" s="21" t="s">
        <v>29</v>
      </c>
      <c r="P12" s="12">
        <v>41113.35650462963</v>
      </c>
      <c r="Q12" s="22" t="s">
        <v>30</v>
      </c>
      <c r="R12" s="23" t="s">
        <v>54</v>
      </c>
      <c r="S12" s="18" t="s">
        <v>55</v>
      </c>
      <c r="T12" s="17"/>
      <c r="U12" s="16" t="str">
        <f t="shared" si="8"/>
        <v>View</v>
      </c>
    </row>
    <row r="13">
      <c r="A13" s="12">
        <v>43513.67065972222</v>
      </c>
      <c r="B13" s="13" t="str">
        <f t="shared" ref="B13:B19" si="9">HYPERLINK("https://twitter.com/BJP4India","@BJP4India")</f>
        <v>@BJP4India</v>
      </c>
      <c r="C13" s="14" t="s">
        <v>39</v>
      </c>
      <c r="D13" s="15" t="s">
        <v>58</v>
      </c>
      <c r="E13" s="16" t="str">
        <f>HYPERLINK("https://twitter.com/BJP4India/status/1097082164288471041","1097082164288471041")</f>
        <v>1097082164288471041</v>
      </c>
      <c r="F13" s="17"/>
      <c r="G13" s="18" t="s">
        <v>59</v>
      </c>
      <c r="H13" s="17"/>
      <c r="I13" s="19">
        <v>402.0</v>
      </c>
      <c r="J13" s="19">
        <v>793.0</v>
      </c>
      <c r="K13" s="20" t="str">
        <f>HYPERLINK("https://studio.twitter.com","Twitter Media Studio")</f>
        <v>Twitter Media Studio</v>
      </c>
      <c r="L13" s="19">
        <v>1.0503248E7</v>
      </c>
      <c r="M13" s="19">
        <v>2.0</v>
      </c>
      <c r="N13" s="19">
        <v>2477.0</v>
      </c>
      <c r="O13" s="21" t="s">
        <v>29</v>
      </c>
      <c r="P13" s="12">
        <v>40477.32577546296</v>
      </c>
      <c r="Q13" s="22" t="s">
        <v>42</v>
      </c>
      <c r="R13" s="23" t="s">
        <v>43</v>
      </c>
      <c r="S13" s="18" t="s">
        <v>44</v>
      </c>
      <c r="T13" s="17"/>
      <c r="U13" s="16" t="str">
        <f t="shared" ref="U13:U19" si="10">HYPERLINK("https://pbs.twimg.com/profile_images/812531108092874753/frVON4bm.jpg","View")</f>
        <v>View</v>
      </c>
    </row>
    <row r="14">
      <c r="A14" s="12">
        <v>43513.669016203705</v>
      </c>
      <c r="B14" s="13" t="str">
        <f t="shared" si="9"/>
        <v>@BJP4India</v>
      </c>
      <c r="C14" s="14" t="s">
        <v>39</v>
      </c>
      <c r="D14" s="15" t="s">
        <v>60</v>
      </c>
      <c r="E14" s="16" t="str">
        <f>HYPERLINK("https://twitter.com/BJP4India/status/1097081569653616640","1097081569653616640")</f>
        <v>1097081569653616640</v>
      </c>
      <c r="F14" s="17"/>
      <c r="G14" s="17"/>
      <c r="H14" s="17"/>
      <c r="I14" s="19">
        <v>246.0</v>
      </c>
      <c r="J14" s="19">
        <v>433.0</v>
      </c>
      <c r="K14" s="20" t="str">
        <f t="shared" ref="K14:K19" si="11">HYPERLINK("http://twitter.com","Twitter Web Client")</f>
        <v>Twitter Web Client</v>
      </c>
      <c r="L14" s="19">
        <v>1.0503248E7</v>
      </c>
      <c r="M14" s="19">
        <v>2.0</v>
      </c>
      <c r="N14" s="19">
        <v>2477.0</v>
      </c>
      <c r="O14" s="21" t="s">
        <v>29</v>
      </c>
      <c r="P14" s="12">
        <v>40477.32577546296</v>
      </c>
      <c r="Q14" s="22" t="s">
        <v>42</v>
      </c>
      <c r="R14" s="23" t="s">
        <v>43</v>
      </c>
      <c r="S14" s="18" t="s">
        <v>44</v>
      </c>
      <c r="T14" s="17"/>
      <c r="U14" s="16" t="str">
        <f t="shared" si="10"/>
        <v>View</v>
      </c>
    </row>
    <row r="15">
      <c r="A15" s="12">
        <v>43513.66621527778</v>
      </c>
      <c r="B15" s="13" t="str">
        <f t="shared" si="9"/>
        <v>@BJP4India</v>
      </c>
      <c r="C15" s="14" t="s">
        <v>39</v>
      </c>
      <c r="D15" s="15" t="s">
        <v>61</v>
      </c>
      <c r="E15" s="16" t="str">
        <f>HYPERLINK("https://twitter.com/BJP4India/status/1097080553029824513","1097080553029824513")</f>
        <v>1097080553029824513</v>
      </c>
      <c r="F15" s="17"/>
      <c r="G15" s="17"/>
      <c r="H15" s="17"/>
      <c r="I15" s="19">
        <v>253.0</v>
      </c>
      <c r="J15" s="19">
        <v>404.0</v>
      </c>
      <c r="K15" s="20" t="str">
        <f t="shared" si="11"/>
        <v>Twitter Web Client</v>
      </c>
      <c r="L15" s="19">
        <v>1.0503248E7</v>
      </c>
      <c r="M15" s="19">
        <v>2.0</v>
      </c>
      <c r="N15" s="19">
        <v>2477.0</v>
      </c>
      <c r="O15" s="21" t="s">
        <v>29</v>
      </c>
      <c r="P15" s="12">
        <v>40477.32577546296</v>
      </c>
      <c r="Q15" s="22" t="s">
        <v>42</v>
      </c>
      <c r="R15" s="23" t="s">
        <v>43</v>
      </c>
      <c r="S15" s="18" t="s">
        <v>44</v>
      </c>
      <c r="T15" s="17"/>
      <c r="U15" s="16" t="str">
        <f t="shared" si="10"/>
        <v>View</v>
      </c>
    </row>
    <row r="16">
      <c r="A16" s="12">
        <v>43513.6637962963</v>
      </c>
      <c r="B16" s="13" t="str">
        <f t="shared" si="9"/>
        <v>@BJP4India</v>
      </c>
      <c r="C16" s="14" t="s">
        <v>39</v>
      </c>
      <c r="D16" s="15" t="s">
        <v>62</v>
      </c>
      <c r="E16" s="16" t="str">
        <f>HYPERLINK("https://twitter.com/BJP4India/status/1097079676378312704","1097079676378312704")</f>
        <v>1097079676378312704</v>
      </c>
      <c r="F16" s="17"/>
      <c r="G16" s="17"/>
      <c r="H16" s="17"/>
      <c r="I16" s="19">
        <v>318.0</v>
      </c>
      <c r="J16" s="19">
        <v>575.0</v>
      </c>
      <c r="K16" s="20" t="str">
        <f t="shared" si="11"/>
        <v>Twitter Web Client</v>
      </c>
      <c r="L16" s="19">
        <v>1.0503248E7</v>
      </c>
      <c r="M16" s="19">
        <v>2.0</v>
      </c>
      <c r="N16" s="19">
        <v>2477.0</v>
      </c>
      <c r="O16" s="21" t="s">
        <v>29</v>
      </c>
      <c r="P16" s="12">
        <v>40477.32577546296</v>
      </c>
      <c r="Q16" s="22" t="s">
        <v>42</v>
      </c>
      <c r="R16" s="23" t="s">
        <v>43</v>
      </c>
      <c r="S16" s="18" t="s">
        <v>44</v>
      </c>
      <c r="T16" s="17"/>
      <c r="U16" s="16" t="str">
        <f t="shared" si="10"/>
        <v>View</v>
      </c>
    </row>
    <row r="17">
      <c r="A17" s="12">
        <v>43513.662152777775</v>
      </c>
      <c r="B17" s="13" t="str">
        <f t="shared" si="9"/>
        <v>@BJP4India</v>
      </c>
      <c r="C17" s="14" t="s">
        <v>39</v>
      </c>
      <c r="D17" s="15" t="s">
        <v>63</v>
      </c>
      <c r="E17" s="16" t="str">
        <f>HYPERLINK("https://twitter.com/BJP4India/status/1097079081349275648","1097079081349275648")</f>
        <v>1097079081349275648</v>
      </c>
      <c r="F17" s="17"/>
      <c r="G17" s="18" t="s">
        <v>64</v>
      </c>
      <c r="H17" s="17"/>
      <c r="I17" s="19">
        <v>273.0</v>
      </c>
      <c r="J17" s="19">
        <v>398.0</v>
      </c>
      <c r="K17" s="20" t="str">
        <f t="shared" si="11"/>
        <v>Twitter Web Client</v>
      </c>
      <c r="L17" s="19">
        <v>1.0503248E7</v>
      </c>
      <c r="M17" s="19">
        <v>2.0</v>
      </c>
      <c r="N17" s="19">
        <v>2477.0</v>
      </c>
      <c r="O17" s="21" t="s">
        <v>29</v>
      </c>
      <c r="P17" s="12">
        <v>40477.32577546296</v>
      </c>
      <c r="Q17" s="22" t="s">
        <v>42</v>
      </c>
      <c r="R17" s="23" t="s">
        <v>43</v>
      </c>
      <c r="S17" s="18" t="s">
        <v>44</v>
      </c>
      <c r="T17" s="17"/>
      <c r="U17" s="16" t="str">
        <f t="shared" si="10"/>
        <v>View</v>
      </c>
    </row>
    <row r="18">
      <c r="A18" s="12">
        <v>43513.661516203705</v>
      </c>
      <c r="B18" s="13" t="str">
        <f t="shared" si="9"/>
        <v>@BJP4India</v>
      </c>
      <c r="C18" s="14" t="s">
        <v>39</v>
      </c>
      <c r="D18" s="15" t="s">
        <v>65</v>
      </c>
      <c r="E18" s="16" t="str">
        <f>HYPERLINK("https://twitter.com/BJP4India/status/1097078851086082048","1097078851086082048")</f>
        <v>1097078851086082048</v>
      </c>
      <c r="F18" s="17"/>
      <c r="G18" s="18" t="s">
        <v>66</v>
      </c>
      <c r="H18" s="17"/>
      <c r="I18" s="19">
        <v>298.0</v>
      </c>
      <c r="J18" s="19">
        <v>417.0</v>
      </c>
      <c r="K18" s="20" t="str">
        <f t="shared" si="11"/>
        <v>Twitter Web Client</v>
      </c>
      <c r="L18" s="19">
        <v>1.0503248E7</v>
      </c>
      <c r="M18" s="19">
        <v>2.0</v>
      </c>
      <c r="N18" s="19">
        <v>2477.0</v>
      </c>
      <c r="O18" s="21" t="s">
        <v>29</v>
      </c>
      <c r="P18" s="12">
        <v>40477.32577546296</v>
      </c>
      <c r="Q18" s="22" t="s">
        <v>42</v>
      </c>
      <c r="R18" s="23" t="s">
        <v>43</v>
      </c>
      <c r="S18" s="18" t="s">
        <v>44</v>
      </c>
      <c r="T18" s="17"/>
      <c r="U18" s="16" t="str">
        <f t="shared" si="10"/>
        <v>View</v>
      </c>
    </row>
    <row r="19">
      <c r="A19" s="12">
        <v>43513.66079861111</v>
      </c>
      <c r="B19" s="13" t="str">
        <f t="shared" si="9"/>
        <v>@BJP4India</v>
      </c>
      <c r="C19" s="14" t="s">
        <v>39</v>
      </c>
      <c r="D19" s="15" t="s">
        <v>67</v>
      </c>
      <c r="E19" s="16" t="str">
        <f>HYPERLINK("https://twitter.com/BJP4India/status/1097078590867333120","1097078590867333120")</f>
        <v>1097078590867333120</v>
      </c>
      <c r="F19" s="17"/>
      <c r="G19" s="18" t="s">
        <v>68</v>
      </c>
      <c r="H19" s="17"/>
      <c r="I19" s="19">
        <v>302.0</v>
      </c>
      <c r="J19" s="19">
        <v>500.0</v>
      </c>
      <c r="K19" s="20" t="str">
        <f t="shared" si="11"/>
        <v>Twitter Web Client</v>
      </c>
      <c r="L19" s="19">
        <v>1.0503248E7</v>
      </c>
      <c r="M19" s="19">
        <v>2.0</v>
      </c>
      <c r="N19" s="19">
        <v>2477.0</v>
      </c>
      <c r="O19" s="21" t="s">
        <v>29</v>
      </c>
      <c r="P19" s="12">
        <v>40477.32577546296</v>
      </c>
      <c r="Q19" s="22" t="s">
        <v>42</v>
      </c>
      <c r="R19" s="23" t="s">
        <v>43</v>
      </c>
      <c r="S19" s="18" t="s">
        <v>44</v>
      </c>
      <c r="T19" s="17"/>
      <c r="U19" s="16" t="str">
        <f t="shared" si="10"/>
        <v>View</v>
      </c>
    </row>
    <row r="20">
      <c r="A20" s="12">
        <v>43513.65960648148</v>
      </c>
      <c r="B20" s="13" t="str">
        <f>HYPERLINK("https://twitter.com/AamAadmiParty","@AamAadmiParty")</f>
        <v>@AamAadmiParty</v>
      </c>
      <c r="C20" s="14" t="s">
        <v>51</v>
      </c>
      <c r="D20" s="15" t="s">
        <v>69</v>
      </c>
      <c r="E20" s="16" t="str">
        <f>HYPERLINK("https://twitter.com/AamAadmiParty/status/1097078158921265152","1097078158921265152")</f>
        <v>1097078158921265152</v>
      </c>
      <c r="F20" s="17"/>
      <c r="G20" s="18" t="s">
        <v>70</v>
      </c>
      <c r="H20" s="17"/>
      <c r="I20" s="19">
        <v>77.0</v>
      </c>
      <c r="J20" s="19">
        <v>227.0</v>
      </c>
      <c r="K20" s="20" t="str">
        <f>HYPERLINK("http://twitter.com/download/android","Twitter for Android")</f>
        <v>Twitter for Android</v>
      </c>
      <c r="L20" s="19">
        <v>4760642.0</v>
      </c>
      <c r="M20" s="19">
        <v>317.0</v>
      </c>
      <c r="N20" s="19">
        <v>1775.0</v>
      </c>
      <c r="O20" s="21" t="s">
        <v>29</v>
      </c>
      <c r="P20" s="12">
        <v>41113.35650462963</v>
      </c>
      <c r="Q20" s="22" t="s">
        <v>30</v>
      </c>
      <c r="R20" s="23" t="s">
        <v>54</v>
      </c>
      <c r="S20" s="18" t="s">
        <v>55</v>
      </c>
      <c r="T20" s="17"/>
      <c r="U20" s="16" t="str">
        <f>HYPERLINK("https://pbs.twimg.com/profile_images/928455612014280704/Xb5vG_TP.jpg","View")</f>
        <v>View</v>
      </c>
    </row>
    <row r="21">
      <c r="A21" s="12">
        <v>43513.65431712963</v>
      </c>
      <c r="B21" s="13" t="str">
        <f>HYPERLINK("https://twitter.com/narendramodi","@narendramodi")</f>
        <v>@narendramodi</v>
      </c>
      <c r="C21" s="14" t="s">
        <v>26</v>
      </c>
      <c r="D21" s="15" t="s">
        <v>71</v>
      </c>
      <c r="E21" s="16" t="str">
        <f>HYPERLINK("https://twitter.com/narendramodi/status/1097076242493272065","1097076242493272065")</f>
        <v>1097076242493272065</v>
      </c>
      <c r="F21" s="18" t="s">
        <v>72</v>
      </c>
      <c r="G21" s="17"/>
      <c r="H21" s="17"/>
      <c r="I21" s="19">
        <v>1651.0</v>
      </c>
      <c r="J21" s="19">
        <v>5711.0</v>
      </c>
      <c r="K21" s="20" t="str">
        <f>HYPERLINK("https://periscope.tv","Periscope")</f>
        <v>Periscope</v>
      </c>
      <c r="L21" s="19">
        <v>4.5652856E7</v>
      </c>
      <c r="M21" s="19">
        <v>2124.0</v>
      </c>
      <c r="N21" s="19">
        <v>23328.0</v>
      </c>
      <c r="O21" s="21" t="s">
        <v>29</v>
      </c>
      <c r="P21" s="12">
        <v>39823.95064814815</v>
      </c>
      <c r="Q21" s="22" t="s">
        <v>30</v>
      </c>
      <c r="R21" s="23" t="s">
        <v>31</v>
      </c>
      <c r="S21" s="18" t="s">
        <v>32</v>
      </c>
      <c r="T21" s="17"/>
      <c r="U21" s="16" t="str">
        <f>HYPERLINK("https://pbs.twimg.com/profile_images/718314968102367232/ypY1GPCQ.jpg","View")</f>
        <v>View</v>
      </c>
    </row>
    <row r="22">
      <c r="A22" s="12">
        <v>43513.65008101852</v>
      </c>
      <c r="B22" s="13" t="str">
        <f>HYPERLINK("https://twitter.com/AamAadmiParty","@AamAadmiParty")</f>
        <v>@AamAadmiParty</v>
      </c>
      <c r="C22" s="14" t="s">
        <v>51</v>
      </c>
      <c r="D22" s="15" t="s">
        <v>73</v>
      </c>
      <c r="E22" s="16" t="str">
        <f>HYPERLINK("https://twitter.com/AamAadmiParty/status/1097074709135585281","1097074709135585281")</f>
        <v>1097074709135585281</v>
      </c>
      <c r="F22" s="17"/>
      <c r="G22" s="18" t="s">
        <v>74</v>
      </c>
      <c r="H22" s="17"/>
      <c r="I22" s="19">
        <v>121.0</v>
      </c>
      <c r="J22" s="19">
        <v>294.0</v>
      </c>
      <c r="K22" s="20" t="str">
        <f>HYPERLINK("http://twitter.com/download/android","Twitter for Android")</f>
        <v>Twitter for Android</v>
      </c>
      <c r="L22" s="19">
        <v>4760642.0</v>
      </c>
      <c r="M22" s="19">
        <v>317.0</v>
      </c>
      <c r="N22" s="19">
        <v>1775.0</v>
      </c>
      <c r="O22" s="21" t="s">
        <v>29</v>
      </c>
      <c r="P22" s="12">
        <v>41113.35650462963</v>
      </c>
      <c r="Q22" s="22" t="s">
        <v>30</v>
      </c>
      <c r="R22" s="23" t="s">
        <v>54</v>
      </c>
      <c r="S22" s="18" t="s">
        <v>55</v>
      </c>
      <c r="T22" s="17"/>
      <c r="U22" s="16" t="str">
        <f>HYPERLINK("https://pbs.twimg.com/profile_images/928455612014280704/Xb5vG_TP.jpg","View")</f>
        <v>View</v>
      </c>
    </row>
    <row r="23">
      <c r="A23" s="12">
        <v>43513.644062499996</v>
      </c>
      <c r="B23" s="13" t="str">
        <f>HYPERLINK("https://twitter.com/BJP4India","@BJP4India")</f>
        <v>@BJP4India</v>
      </c>
      <c r="C23" s="14" t="s">
        <v>39</v>
      </c>
      <c r="D23" s="15" t="s">
        <v>75</v>
      </c>
      <c r="E23" s="16" t="str">
        <f>HYPERLINK("https://twitter.com/BJP4India/status/1097072525337518081","1097072525337518081")</f>
        <v>1097072525337518081</v>
      </c>
      <c r="F23" s="18" t="s">
        <v>76</v>
      </c>
      <c r="G23" s="17"/>
      <c r="H23" s="17"/>
      <c r="I23" s="19">
        <v>426.0</v>
      </c>
      <c r="J23" s="19">
        <v>741.0</v>
      </c>
      <c r="K23" s="20" t="str">
        <f>HYPERLINK("https://periscope.tv","Periscope")</f>
        <v>Periscope</v>
      </c>
      <c r="L23" s="19">
        <v>1.0503248E7</v>
      </c>
      <c r="M23" s="19">
        <v>2.0</v>
      </c>
      <c r="N23" s="19">
        <v>2477.0</v>
      </c>
      <c r="O23" s="21" t="s">
        <v>29</v>
      </c>
      <c r="P23" s="12">
        <v>40477.32577546296</v>
      </c>
      <c r="Q23" s="22" t="s">
        <v>42</v>
      </c>
      <c r="R23" s="23" t="s">
        <v>43</v>
      </c>
      <c r="S23" s="18" t="s">
        <v>44</v>
      </c>
      <c r="T23" s="17"/>
      <c r="U23" s="16" t="str">
        <f>HYPERLINK("https://pbs.twimg.com/profile_images/812531108092874753/frVON4bm.jpg","View")</f>
        <v>View</v>
      </c>
    </row>
    <row r="24">
      <c r="A24" s="12">
        <v>43513.642534722225</v>
      </c>
      <c r="B24" s="13" t="str">
        <f t="shared" ref="B24:B25" si="12">HYPERLINK("https://twitter.com/AamAadmiParty","@AamAadmiParty")</f>
        <v>@AamAadmiParty</v>
      </c>
      <c r="C24" s="14" t="s">
        <v>51</v>
      </c>
      <c r="D24" s="15" t="s">
        <v>77</v>
      </c>
      <c r="E24" s="16" t="str">
        <f>HYPERLINK("https://twitter.com/AamAadmiParty/status/1097071973170139139","1097071973170139139")</f>
        <v>1097071973170139139</v>
      </c>
      <c r="F24" s="17"/>
      <c r="G24" s="18" t="s">
        <v>78</v>
      </c>
      <c r="H24" s="17"/>
      <c r="I24" s="19">
        <v>53.0</v>
      </c>
      <c r="J24" s="19">
        <v>85.0</v>
      </c>
      <c r="K24" s="20" t="str">
        <f t="shared" ref="K24:K25" si="13">HYPERLINK("http://twitter.com/download/android","Twitter for Android")</f>
        <v>Twitter for Android</v>
      </c>
      <c r="L24" s="19">
        <v>4760642.0</v>
      </c>
      <c r="M24" s="19">
        <v>317.0</v>
      </c>
      <c r="N24" s="19">
        <v>1775.0</v>
      </c>
      <c r="O24" s="21" t="s">
        <v>29</v>
      </c>
      <c r="P24" s="12">
        <v>41113.35650462963</v>
      </c>
      <c r="Q24" s="22" t="s">
        <v>30</v>
      </c>
      <c r="R24" s="23" t="s">
        <v>54</v>
      </c>
      <c r="S24" s="18" t="s">
        <v>55</v>
      </c>
      <c r="T24" s="17"/>
      <c r="U24" s="16" t="str">
        <f t="shared" ref="U24:U25" si="14">HYPERLINK("https://pbs.twimg.com/profile_images/928455612014280704/Xb5vG_TP.jpg","View")</f>
        <v>View</v>
      </c>
    </row>
    <row r="25">
      <c r="A25" s="12">
        <v>43513.63780092592</v>
      </c>
      <c r="B25" s="13" t="str">
        <f t="shared" si="12"/>
        <v>@AamAadmiParty</v>
      </c>
      <c r="C25" s="14" t="s">
        <v>51</v>
      </c>
      <c r="D25" s="15" t="s">
        <v>79</v>
      </c>
      <c r="E25" s="16" t="str">
        <f>HYPERLINK("https://twitter.com/AamAadmiParty/status/1097070257620115456","1097070257620115456")</f>
        <v>1097070257620115456</v>
      </c>
      <c r="F25" s="17"/>
      <c r="G25" s="18" t="s">
        <v>80</v>
      </c>
      <c r="H25" s="17"/>
      <c r="I25" s="19">
        <v>68.0</v>
      </c>
      <c r="J25" s="19">
        <v>172.0</v>
      </c>
      <c r="K25" s="20" t="str">
        <f t="shared" si="13"/>
        <v>Twitter for Android</v>
      </c>
      <c r="L25" s="19">
        <v>4760642.0</v>
      </c>
      <c r="M25" s="19">
        <v>317.0</v>
      </c>
      <c r="N25" s="19">
        <v>1775.0</v>
      </c>
      <c r="O25" s="21" t="s">
        <v>29</v>
      </c>
      <c r="P25" s="12">
        <v>41113.35650462963</v>
      </c>
      <c r="Q25" s="22" t="s">
        <v>30</v>
      </c>
      <c r="R25" s="23" t="s">
        <v>54</v>
      </c>
      <c r="S25" s="18" t="s">
        <v>55</v>
      </c>
      <c r="T25" s="17"/>
      <c r="U25" s="16" t="str">
        <f t="shared" si="14"/>
        <v>View</v>
      </c>
    </row>
    <row r="26">
      <c r="A26" s="12">
        <v>43513.62736111111</v>
      </c>
      <c r="B26" s="13" t="str">
        <f t="shared" ref="B26:B32" si="15">HYPERLINK("https://twitter.com/BJP4India","@BJP4India")</f>
        <v>@BJP4India</v>
      </c>
      <c r="C26" s="14" t="s">
        <v>39</v>
      </c>
      <c r="D26" s="15" t="s">
        <v>81</v>
      </c>
      <c r="E26" s="16" t="str">
        <f>HYPERLINK("https://twitter.com/BJP4India/status/1097066473111969797","1097066473111969797")</f>
        <v>1097066473111969797</v>
      </c>
      <c r="F26" s="17"/>
      <c r="G26" s="18" t="s">
        <v>82</v>
      </c>
      <c r="H26" s="17"/>
      <c r="I26" s="19">
        <v>533.0</v>
      </c>
      <c r="J26" s="19">
        <v>892.0</v>
      </c>
      <c r="K26" s="20" t="str">
        <f t="shared" ref="K26:K27" si="16">HYPERLINK("https://studio.twitter.com","Twitter Media Studio")</f>
        <v>Twitter Media Studio</v>
      </c>
      <c r="L26" s="19">
        <v>1.0503248E7</v>
      </c>
      <c r="M26" s="19">
        <v>2.0</v>
      </c>
      <c r="N26" s="19">
        <v>2477.0</v>
      </c>
      <c r="O26" s="21" t="s">
        <v>29</v>
      </c>
      <c r="P26" s="12">
        <v>40477.32577546296</v>
      </c>
      <c r="Q26" s="22" t="s">
        <v>42</v>
      </c>
      <c r="R26" s="23" t="s">
        <v>43</v>
      </c>
      <c r="S26" s="18" t="s">
        <v>44</v>
      </c>
      <c r="T26" s="17"/>
      <c r="U26" s="16" t="str">
        <f t="shared" ref="U26:U32" si="17">HYPERLINK("https://pbs.twimg.com/profile_images/812531108092874753/frVON4bm.jpg","View")</f>
        <v>View</v>
      </c>
    </row>
    <row r="27">
      <c r="A27" s="12">
        <v>43513.622835648144</v>
      </c>
      <c r="B27" s="13" t="str">
        <f t="shared" si="15"/>
        <v>@BJP4India</v>
      </c>
      <c r="C27" s="14" t="s">
        <v>39</v>
      </c>
      <c r="D27" s="15" t="s">
        <v>83</v>
      </c>
      <c r="E27" s="16" t="str">
        <f>HYPERLINK("https://twitter.com/BJP4India/status/1097064835555090432","1097064835555090432")</f>
        <v>1097064835555090432</v>
      </c>
      <c r="F27" s="17"/>
      <c r="G27" s="18" t="s">
        <v>84</v>
      </c>
      <c r="H27" s="17"/>
      <c r="I27" s="19">
        <v>985.0</v>
      </c>
      <c r="J27" s="19">
        <v>2218.0</v>
      </c>
      <c r="K27" s="20" t="str">
        <f t="shared" si="16"/>
        <v>Twitter Media Studio</v>
      </c>
      <c r="L27" s="19">
        <v>1.0503248E7</v>
      </c>
      <c r="M27" s="19">
        <v>2.0</v>
      </c>
      <c r="N27" s="19">
        <v>2477.0</v>
      </c>
      <c r="O27" s="21" t="s">
        <v>29</v>
      </c>
      <c r="P27" s="12">
        <v>40477.32577546296</v>
      </c>
      <c r="Q27" s="22" t="s">
        <v>42</v>
      </c>
      <c r="R27" s="23" t="s">
        <v>43</v>
      </c>
      <c r="S27" s="18" t="s">
        <v>44</v>
      </c>
      <c r="T27" s="17"/>
      <c r="U27" s="16" t="str">
        <f t="shared" si="17"/>
        <v>View</v>
      </c>
    </row>
    <row r="28">
      <c r="A28" s="12">
        <v>43513.59453703703</v>
      </c>
      <c r="B28" s="13" t="str">
        <f t="shared" si="15"/>
        <v>@BJP4India</v>
      </c>
      <c r="C28" s="14" t="s">
        <v>39</v>
      </c>
      <c r="D28" s="15" t="s">
        <v>85</v>
      </c>
      <c r="E28" s="16" t="str">
        <f>HYPERLINK("https://twitter.com/BJP4India/status/1097054578690772994","1097054578690772994")</f>
        <v>1097054578690772994</v>
      </c>
      <c r="F28" s="17"/>
      <c r="G28" s="17"/>
      <c r="H28" s="17"/>
      <c r="I28" s="19">
        <v>560.0</v>
      </c>
      <c r="J28" s="19">
        <v>1206.0</v>
      </c>
      <c r="K28" s="20" t="str">
        <f t="shared" ref="K28:K32" si="18">HYPERLINK("http://twitter.com","Twitter Web Client")</f>
        <v>Twitter Web Client</v>
      </c>
      <c r="L28" s="19">
        <v>1.0503248E7</v>
      </c>
      <c r="M28" s="19">
        <v>2.0</v>
      </c>
      <c r="N28" s="19">
        <v>2477.0</v>
      </c>
      <c r="O28" s="21" t="s">
        <v>29</v>
      </c>
      <c r="P28" s="12">
        <v>40477.32577546296</v>
      </c>
      <c r="Q28" s="22" t="s">
        <v>42</v>
      </c>
      <c r="R28" s="23" t="s">
        <v>43</v>
      </c>
      <c r="S28" s="18" t="s">
        <v>44</v>
      </c>
      <c r="T28" s="17"/>
      <c r="U28" s="16" t="str">
        <f t="shared" si="17"/>
        <v>View</v>
      </c>
    </row>
    <row r="29">
      <c r="A29" s="12">
        <v>43513.58902777778</v>
      </c>
      <c r="B29" s="13" t="str">
        <f t="shared" si="15"/>
        <v>@BJP4India</v>
      </c>
      <c r="C29" s="14" t="s">
        <v>39</v>
      </c>
      <c r="D29" s="15" t="s">
        <v>86</v>
      </c>
      <c r="E29" s="16" t="str">
        <f>HYPERLINK("https://twitter.com/BJP4India/status/1097052580805410816","1097052580805410816")</f>
        <v>1097052580805410816</v>
      </c>
      <c r="F29" s="17"/>
      <c r="G29" s="18" t="s">
        <v>87</v>
      </c>
      <c r="H29" s="17"/>
      <c r="I29" s="19">
        <v>610.0</v>
      </c>
      <c r="J29" s="19">
        <v>824.0</v>
      </c>
      <c r="K29" s="20" t="str">
        <f t="shared" si="18"/>
        <v>Twitter Web Client</v>
      </c>
      <c r="L29" s="19">
        <v>1.0503248E7</v>
      </c>
      <c r="M29" s="19">
        <v>2.0</v>
      </c>
      <c r="N29" s="19">
        <v>2477.0</v>
      </c>
      <c r="O29" s="21" t="s">
        <v>29</v>
      </c>
      <c r="P29" s="12">
        <v>40477.32577546296</v>
      </c>
      <c r="Q29" s="22" t="s">
        <v>42</v>
      </c>
      <c r="R29" s="23" t="s">
        <v>43</v>
      </c>
      <c r="S29" s="18" t="s">
        <v>44</v>
      </c>
      <c r="T29" s="17"/>
      <c r="U29" s="16" t="str">
        <f t="shared" si="17"/>
        <v>View</v>
      </c>
    </row>
    <row r="30">
      <c r="A30" s="12">
        <v>43513.58736111112</v>
      </c>
      <c r="B30" s="13" t="str">
        <f t="shared" si="15"/>
        <v>@BJP4India</v>
      </c>
      <c r="C30" s="14" t="s">
        <v>39</v>
      </c>
      <c r="D30" s="15" t="s">
        <v>88</v>
      </c>
      <c r="E30" s="16" t="str">
        <f>HYPERLINK("https://twitter.com/BJP4India/status/1097051978339766273","1097051978339766273")</f>
        <v>1097051978339766273</v>
      </c>
      <c r="F30" s="17"/>
      <c r="G30" s="18" t="s">
        <v>89</v>
      </c>
      <c r="H30" s="17"/>
      <c r="I30" s="19">
        <v>529.0</v>
      </c>
      <c r="J30" s="19">
        <v>677.0</v>
      </c>
      <c r="K30" s="20" t="str">
        <f t="shared" si="18"/>
        <v>Twitter Web Client</v>
      </c>
      <c r="L30" s="19">
        <v>1.0503248E7</v>
      </c>
      <c r="M30" s="19">
        <v>2.0</v>
      </c>
      <c r="N30" s="19">
        <v>2477.0</v>
      </c>
      <c r="O30" s="21" t="s">
        <v>29</v>
      </c>
      <c r="P30" s="12">
        <v>40477.32577546296</v>
      </c>
      <c r="Q30" s="22" t="s">
        <v>42</v>
      </c>
      <c r="R30" s="23" t="s">
        <v>43</v>
      </c>
      <c r="S30" s="18" t="s">
        <v>44</v>
      </c>
      <c r="T30" s="17"/>
      <c r="U30" s="16" t="str">
        <f t="shared" si="17"/>
        <v>View</v>
      </c>
    </row>
    <row r="31">
      <c r="A31" s="12">
        <v>43513.58653935185</v>
      </c>
      <c r="B31" s="13" t="str">
        <f t="shared" si="15"/>
        <v>@BJP4India</v>
      </c>
      <c r="C31" s="14" t="s">
        <v>39</v>
      </c>
      <c r="D31" s="15" t="s">
        <v>90</v>
      </c>
      <c r="E31" s="16" t="str">
        <f>HYPERLINK("https://twitter.com/BJP4India/status/1097051681794121728","1097051681794121728")</f>
        <v>1097051681794121728</v>
      </c>
      <c r="F31" s="17"/>
      <c r="G31" s="17"/>
      <c r="H31" s="17"/>
      <c r="I31" s="19">
        <v>421.0</v>
      </c>
      <c r="J31" s="19">
        <v>770.0</v>
      </c>
      <c r="K31" s="20" t="str">
        <f t="shared" si="18"/>
        <v>Twitter Web Client</v>
      </c>
      <c r="L31" s="19">
        <v>1.0503248E7</v>
      </c>
      <c r="M31" s="19">
        <v>2.0</v>
      </c>
      <c r="N31" s="19">
        <v>2477.0</v>
      </c>
      <c r="O31" s="21" t="s">
        <v>29</v>
      </c>
      <c r="P31" s="12">
        <v>40477.32577546296</v>
      </c>
      <c r="Q31" s="22" t="s">
        <v>42</v>
      </c>
      <c r="R31" s="23" t="s">
        <v>43</v>
      </c>
      <c r="S31" s="18" t="s">
        <v>44</v>
      </c>
      <c r="T31" s="17"/>
      <c r="U31" s="16" t="str">
        <f t="shared" si="17"/>
        <v>View</v>
      </c>
    </row>
    <row r="32">
      <c r="A32" s="12">
        <v>43513.583750000005</v>
      </c>
      <c r="B32" s="13" t="str">
        <f t="shared" si="15"/>
        <v>@BJP4India</v>
      </c>
      <c r="C32" s="14" t="s">
        <v>39</v>
      </c>
      <c r="D32" s="15" t="s">
        <v>91</v>
      </c>
      <c r="E32" s="16" t="str">
        <f>HYPERLINK("https://twitter.com/BJP4India/status/1097050670807437312","1097050670807437312")</f>
        <v>1097050670807437312</v>
      </c>
      <c r="F32" s="17"/>
      <c r="G32" s="18" t="s">
        <v>92</v>
      </c>
      <c r="H32" s="17"/>
      <c r="I32" s="19">
        <v>599.0</v>
      </c>
      <c r="J32" s="19">
        <v>801.0</v>
      </c>
      <c r="K32" s="20" t="str">
        <f t="shared" si="18"/>
        <v>Twitter Web Client</v>
      </c>
      <c r="L32" s="19">
        <v>1.0503248E7</v>
      </c>
      <c r="M32" s="19">
        <v>2.0</v>
      </c>
      <c r="N32" s="19">
        <v>2477.0</v>
      </c>
      <c r="O32" s="21" t="s">
        <v>29</v>
      </c>
      <c r="P32" s="12">
        <v>40477.32577546296</v>
      </c>
      <c r="Q32" s="22" t="s">
        <v>42</v>
      </c>
      <c r="R32" s="23" t="s">
        <v>43</v>
      </c>
      <c r="S32" s="18" t="s">
        <v>44</v>
      </c>
      <c r="T32" s="17"/>
      <c r="U32" s="16" t="str">
        <f t="shared" si="17"/>
        <v>View</v>
      </c>
    </row>
    <row r="33">
      <c r="A33" s="12">
        <v>43513.55018518519</v>
      </c>
      <c r="B33" s="13" t="str">
        <f>HYPERLINK("https://twitter.com/narendramodi","@narendramodi")</f>
        <v>@narendramodi</v>
      </c>
      <c r="C33" s="14" t="s">
        <v>26</v>
      </c>
      <c r="D33" s="15" t="s">
        <v>93</v>
      </c>
      <c r="E33" s="16" t="str">
        <f>HYPERLINK("https://twitter.com/narendramodi/status/1097038508135350273","1097038508135350273")</f>
        <v>1097038508135350273</v>
      </c>
      <c r="F33" s="18" t="s">
        <v>94</v>
      </c>
      <c r="G33" s="17"/>
      <c r="H33" s="17"/>
      <c r="I33" s="19">
        <v>3826.0</v>
      </c>
      <c r="J33" s="19">
        <v>13281.0</v>
      </c>
      <c r="K33" s="20" t="str">
        <f t="shared" ref="K33:K34" si="19">HYPERLINK("https://periscope.tv","Periscope")</f>
        <v>Periscope</v>
      </c>
      <c r="L33" s="19">
        <v>4.5652856E7</v>
      </c>
      <c r="M33" s="19">
        <v>2124.0</v>
      </c>
      <c r="N33" s="19">
        <v>23328.0</v>
      </c>
      <c r="O33" s="21" t="s">
        <v>29</v>
      </c>
      <c r="P33" s="12">
        <v>39823.95064814815</v>
      </c>
      <c r="Q33" s="22" t="s">
        <v>30</v>
      </c>
      <c r="R33" s="23" t="s">
        <v>31</v>
      </c>
      <c r="S33" s="18" t="s">
        <v>32</v>
      </c>
      <c r="T33" s="17"/>
      <c r="U33" s="16" t="str">
        <f>HYPERLINK("https://pbs.twimg.com/profile_images/718314968102367232/ypY1GPCQ.jpg","View")</f>
        <v>View</v>
      </c>
    </row>
    <row r="34">
      <c r="A34" s="12">
        <v>43513.532418981486</v>
      </c>
      <c r="B34" s="13" t="str">
        <f>HYPERLINK("https://twitter.com/BJP4India","@BJP4India")</f>
        <v>@BJP4India</v>
      </c>
      <c r="C34" s="14" t="s">
        <v>39</v>
      </c>
      <c r="D34" s="15" t="s">
        <v>95</v>
      </c>
      <c r="E34" s="16" t="str">
        <f>HYPERLINK("https://twitter.com/BJP4India/status/1097032069543211008","1097032069543211008")</f>
        <v>1097032069543211008</v>
      </c>
      <c r="F34" s="18" t="s">
        <v>96</v>
      </c>
      <c r="G34" s="17"/>
      <c r="H34" s="17"/>
      <c r="I34" s="19">
        <v>1355.0</v>
      </c>
      <c r="J34" s="19">
        <v>3215.0</v>
      </c>
      <c r="K34" s="20" t="str">
        <f t="shared" si="19"/>
        <v>Periscope</v>
      </c>
      <c r="L34" s="19">
        <v>1.0503248E7</v>
      </c>
      <c r="M34" s="19">
        <v>2.0</v>
      </c>
      <c r="N34" s="19">
        <v>2477.0</v>
      </c>
      <c r="O34" s="21" t="s">
        <v>29</v>
      </c>
      <c r="P34" s="12">
        <v>40477.32577546296</v>
      </c>
      <c r="Q34" s="22" t="s">
        <v>42</v>
      </c>
      <c r="R34" s="23" t="s">
        <v>43</v>
      </c>
      <c r="S34" s="18" t="s">
        <v>44</v>
      </c>
      <c r="T34" s="17"/>
      <c r="U34" s="16" t="str">
        <f>HYPERLINK("https://pbs.twimg.com/profile_images/812531108092874753/frVON4bm.jpg","View")</f>
        <v>View</v>
      </c>
    </row>
    <row r="35">
      <c r="A35" s="12">
        <v>43513.46710648148</v>
      </c>
      <c r="B35" s="13" t="str">
        <f>HYPERLINK("https://twitter.com/AamAadmiParty","@AamAadmiParty")</f>
        <v>@AamAadmiParty</v>
      </c>
      <c r="C35" s="14" t="s">
        <v>51</v>
      </c>
      <c r="D35" s="15" t="s">
        <v>97</v>
      </c>
      <c r="E35" s="16" t="str">
        <f>HYPERLINK("https://twitter.com/AamAadmiParty/status/1097008400850808833","1097008400850808833")</f>
        <v>1097008400850808833</v>
      </c>
      <c r="F35" s="17"/>
      <c r="G35" s="18" t="s">
        <v>98</v>
      </c>
      <c r="H35" s="17"/>
      <c r="I35" s="19">
        <v>85.0</v>
      </c>
      <c r="J35" s="19">
        <v>261.0</v>
      </c>
      <c r="K35" s="20" t="str">
        <f>HYPERLINK("http://twitter.com/download/android","Twitter for Android")</f>
        <v>Twitter for Android</v>
      </c>
      <c r="L35" s="19">
        <v>4760642.0</v>
      </c>
      <c r="M35" s="19">
        <v>317.0</v>
      </c>
      <c r="N35" s="19">
        <v>1775.0</v>
      </c>
      <c r="O35" s="21" t="s">
        <v>29</v>
      </c>
      <c r="P35" s="12">
        <v>41113.35650462963</v>
      </c>
      <c r="Q35" s="22" t="s">
        <v>30</v>
      </c>
      <c r="R35" s="23" t="s">
        <v>54</v>
      </c>
      <c r="S35" s="18" t="s">
        <v>55</v>
      </c>
      <c r="T35" s="17"/>
      <c r="U35" s="16" t="str">
        <f>HYPERLINK("https://pbs.twimg.com/profile_images/928455612014280704/Xb5vG_TP.jpg","View")</f>
        <v>View</v>
      </c>
    </row>
    <row r="36">
      <c r="A36" s="12">
        <v>43513.36376157407</v>
      </c>
      <c r="B36" s="13" t="str">
        <f t="shared" ref="B36:B39" si="20">HYPERLINK("https://twitter.com/narendramodi","@narendramodi")</f>
        <v>@narendramodi</v>
      </c>
      <c r="C36" s="14" t="s">
        <v>26</v>
      </c>
      <c r="D36" s="15" t="s">
        <v>99</v>
      </c>
      <c r="E36" s="16" t="str">
        <f>HYPERLINK("https://twitter.com/narendramodi/status/1096970947112955904","1096970947112955904")</f>
        <v>1096970947112955904</v>
      </c>
      <c r="F36" s="18" t="s">
        <v>100</v>
      </c>
      <c r="G36" s="17"/>
      <c r="H36" s="17"/>
      <c r="I36" s="19">
        <v>3327.0</v>
      </c>
      <c r="J36" s="19">
        <v>10461.0</v>
      </c>
      <c r="K36" s="20" t="str">
        <f t="shared" ref="K36:K41" si="21">HYPERLINK("http://twitter.com/download/iphone","Twitter for iPhone")</f>
        <v>Twitter for iPhone</v>
      </c>
      <c r="L36" s="19">
        <v>4.5652856E7</v>
      </c>
      <c r="M36" s="19">
        <v>2124.0</v>
      </c>
      <c r="N36" s="19">
        <v>23328.0</v>
      </c>
      <c r="O36" s="21" t="s">
        <v>29</v>
      </c>
      <c r="P36" s="12">
        <v>39823.95064814815</v>
      </c>
      <c r="Q36" s="22" t="s">
        <v>30</v>
      </c>
      <c r="R36" s="23" t="s">
        <v>31</v>
      </c>
      <c r="S36" s="18" t="s">
        <v>32</v>
      </c>
      <c r="T36" s="17"/>
      <c r="U36" s="16" t="str">
        <f t="shared" ref="U36:U39" si="22">HYPERLINK("https://pbs.twimg.com/profile_images/718314968102367232/ypY1GPCQ.jpg","View")</f>
        <v>View</v>
      </c>
    </row>
    <row r="37">
      <c r="A37" s="12">
        <v>43513.360613425924</v>
      </c>
      <c r="B37" s="13" t="str">
        <f t="shared" si="20"/>
        <v>@narendramodi</v>
      </c>
      <c r="C37" s="14" t="s">
        <v>26</v>
      </c>
      <c r="D37" s="15" t="s">
        <v>101</v>
      </c>
      <c r="E37" s="16" t="str">
        <f>HYPERLINK("https://twitter.com/narendramodi/status/1096969806799167489","1096969806799167489")</f>
        <v>1096969806799167489</v>
      </c>
      <c r="F37" s="18" t="s">
        <v>102</v>
      </c>
      <c r="G37" s="17"/>
      <c r="H37" s="17"/>
      <c r="I37" s="19">
        <v>3179.0</v>
      </c>
      <c r="J37" s="19">
        <v>9552.0</v>
      </c>
      <c r="K37" s="20" t="str">
        <f t="shared" si="21"/>
        <v>Twitter for iPhone</v>
      </c>
      <c r="L37" s="19">
        <v>4.5652856E7</v>
      </c>
      <c r="M37" s="19">
        <v>2124.0</v>
      </c>
      <c r="N37" s="19">
        <v>23328.0</v>
      </c>
      <c r="O37" s="21" t="s">
        <v>29</v>
      </c>
      <c r="P37" s="12">
        <v>39823.95064814815</v>
      </c>
      <c r="Q37" s="22" t="s">
        <v>30</v>
      </c>
      <c r="R37" s="23" t="s">
        <v>31</v>
      </c>
      <c r="S37" s="18" t="s">
        <v>32</v>
      </c>
      <c r="T37" s="17"/>
      <c r="U37" s="16" t="str">
        <f t="shared" si="22"/>
        <v>View</v>
      </c>
    </row>
    <row r="38">
      <c r="A38" s="12">
        <v>43513.35986111111</v>
      </c>
      <c r="B38" s="13" t="str">
        <f t="shared" si="20"/>
        <v>@narendramodi</v>
      </c>
      <c r="C38" s="14" t="s">
        <v>26</v>
      </c>
      <c r="D38" s="15" t="s">
        <v>103</v>
      </c>
      <c r="E38" s="16" t="str">
        <f>HYPERLINK("https://twitter.com/narendramodi/status/1096969535704494080","1096969535704494080")</f>
        <v>1096969535704494080</v>
      </c>
      <c r="F38" s="18" t="s">
        <v>104</v>
      </c>
      <c r="G38" s="17"/>
      <c r="H38" s="17"/>
      <c r="I38" s="19">
        <v>4775.0</v>
      </c>
      <c r="J38" s="19">
        <v>20129.0</v>
      </c>
      <c r="K38" s="20" t="str">
        <f t="shared" si="21"/>
        <v>Twitter for iPhone</v>
      </c>
      <c r="L38" s="19">
        <v>4.5652856E7</v>
      </c>
      <c r="M38" s="19">
        <v>2124.0</v>
      </c>
      <c r="N38" s="19">
        <v>23328.0</v>
      </c>
      <c r="O38" s="21" t="s">
        <v>29</v>
      </c>
      <c r="P38" s="12">
        <v>39823.95064814815</v>
      </c>
      <c r="Q38" s="22" t="s">
        <v>30</v>
      </c>
      <c r="R38" s="23" t="s">
        <v>31</v>
      </c>
      <c r="S38" s="18" t="s">
        <v>32</v>
      </c>
      <c r="T38" s="17"/>
      <c r="U38" s="16" t="str">
        <f t="shared" si="22"/>
        <v>View</v>
      </c>
    </row>
    <row r="39">
      <c r="A39" s="12">
        <v>43513.358715277776</v>
      </c>
      <c r="B39" s="13" t="str">
        <f t="shared" si="20"/>
        <v>@narendramodi</v>
      </c>
      <c r="C39" s="14" t="s">
        <v>26</v>
      </c>
      <c r="D39" s="15" t="s">
        <v>105</v>
      </c>
      <c r="E39" s="16" t="str">
        <f>HYPERLINK("https://twitter.com/narendramodi/status/1096969118429908992","1096969118429908992")</f>
        <v>1096969118429908992</v>
      </c>
      <c r="F39" s="17"/>
      <c r="G39" s="17"/>
      <c r="H39" s="17"/>
      <c r="I39" s="19">
        <v>2612.0</v>
      </c>
      <c r="J39" s="19">
        <v>14513.0</v>
      </c>
      <c r="K39" s="20" t="str">
        <f t="shared" si="21"/>
        <v>Twitter for iPhone</v>
      </c>
      <c r="L39" s="19">
        <v>4.5652856E7</v>
      </c>
      <c r="M39" s="19">
        <v>2124.0</v>
      </c>
      <c r="N39" s="19">
        <v>23328.0</v>
      </c>
      <c r="O39" s="21" t="s">
        <v>29</v>
      </c>
      <c r="P39" s="12">
        <v>39823.95064814815</v>
      </c>
      <c r="Q39" s="22" t="s">
        <v>30</v>
      </c>
      <c r="R39" s="23" t="s">
        <v>31</v>
      </c>
      <c r="S39" s="18" t="s">
        <v>32</v>
      </c>
      <c r="T39" s="17"/>
      <c r="U39" s="16" t="str">
        <f t="shared" si="22"/>
        <v>View</v>
      </c>
    </row>
    <row r="40">
      <c r="A40" s="12">
        <v>43512.99141203704</v>
      </c>
      <c r="B40" s="13" t="str">
        <f>HYPERLINK("https://twitter.com/BJP4India","@BJP4India")</f>
        <v>@BJP4India</v>
      </c>
      <c r="C40" s="14" t="s">
        <v>39</v>
      </c>
      <c r="D40" s="15" t="s">
        <v>106</v>
      </c>
      <c r="E40" s="16" t="str">
        <f>HYPERLINK("https://twitter.com/BJP4India/status/1096836014281175040","1096836014281175040")</f>
        <v>1096836014281175040</v>
      </c>
      <c r="F40" s="22" t="s">
        <v>107</v>
      </c>
      <c r="G40" s="17"/>
      <c r="H40" s="17"/>
      <c r="I40" s="19">
        <v>7229.0</v>
      </c>
      <c r="J40" s="19">
        <v>15907.0</v>
      </c>
      <c r="K40" s="20" t="str">
        <f t="shared" si="21"/>
        <v>Twitter for iPhone</v>
      </c>
      <c r="L40" s="19">
        <v>1.0503248E7</v>
      </c>
      <c r="M40" s="19">
        <v>2.0</v>
      </c>
      <c r="N40" s="19">
        <v>2477.0</v>
      </c>
      <c r="O40" s="21" t="s">
        <v>29</v>
      </c>
      <c r="P40" s="12">
        <v>40477.32577546296</v>
      </c>
      <c r="Q40" s="22" t="s">
        <v>42</v>
      </c>
      <c r="R40" s="23" t="s">
        <v>43</v>
      </c>
      <c r="S40" s="18" t="s">
        <v>44</v>
      </c>
      <c r="T40" s="17"/>
      <c r="U40" s="16" t="str">
        <f>HYPERLINK("https://pbs.twimg.com/profile_images/812531108092874753/frVON4bm.jpg","View")</f>
        <v>View</v>
      </c>
    </row>
    <row r="41">
      <c r="A41" s="12">
        <v>43512.96769675926</v>
      </c>
      <c r="B41" s="13" t="str">
        <f>HYPERLINK("https://twitter.com/ArvindKejriwal","@ArvindKejriwal")</f>
        <v>@ArvindKejriwal</v>
      </c>
      <c r="C41" s="14" t="s">
        <v>108</v>
      </c>
      <c r="D41" s="15" t="s">
        <v>109</v>
      </c>
      <c r="E41" s="16" t="str">
        <f>HYPERLINK("https://twitter.com/ArvindKejriwal/status/1096827418550124545","1096827418550124545")</f>
        <v>1096827418550124545</v>
      </c>
      <c r="F41" s="18" t="s">
        <v>110</v>
      </c>
      <c r="G41" s="17"/>
      <c r="H41" s="17"/>
      <c r="I41" s="19">
        <v>1374.0</v>
      </c>
      <c r="J41" s="19">
        <v>4645.0</v>
      </c>
      <c r="K41" s="20" t="str">
        <f t="shared" si="21"/>
        <v>Twitter for iPhone</v>
      </c>
      <c r="L41" s="19">
        <v>1.4449079E7</v>
      </c>
      <c r="M41" s="19">
        <v>209.0</v>
      </c>
      <c r="N41" s="19">
        <v>5858.0</v>
      </c>
      <c r="O41" s="21" t="s">
        <v>29</v>
      </c>
      <c r="P41" s="12">
        <v>40852.61467592593</v>
      </c>
      <c r="Q41" s="22" t="s">
        <v>30</v>
      </c>
      <c r="R41" s="23" t="s">
        <v>111</v>
      </c>
      <c r="S41" s="18" t="s">
        <v>112</v>
      </c>
      <c r="T41" s="17"/>
      <c r="U41" s="16" t="str">
        <f>HYPERLINK("https://pbs.twimg.com/profile_images/945853608389574656/REH_LpUJ.jpg","View")</f>
        <v>View</v>
      </c>
    </row>
    <row r="42">
      <c r="A42" s="12">
        <v>43512.96380787037</v>
      </c>
      <c r="B42" s="13" t="str">
        <f t="shared" ref="B42:B43" si="23">HYPERLINK("https://twitter.com/BJP4India","@BJP4India")</f>
        <v>@BJP4India</v>
      </c>
      <c r="C42" s="14" t="s">
        <v>39</v>
      </c>
      <c r="D42" s="15" t="s">
        <v>113</v>
      </c>
      <c r="E42" s="16" t="str">
        <f>HYPERLINK("https://twitter.com/BJP4India/status/1096826009813278720","1096826009813278720")</f>
        <v>1096826009813278720</v>
      </c>
      <c r="F42" s="18" t="s">
        <v>114</v>
      </c>
      <c r="G42" s="18" t="s">
        <v>115</v>
      </c>
      <c r="H42" s="17"/>
      <c r="I42" s="19">
        <v>1454.0</v>
      </c>
      <c r="J42" s="19">
        <v>2131.0</v>
      </c>
      <c r="K42" s="20" t="str">
        <f>HYPERLINK("http://twitter.com","Twitter Web Client")</f>
        <v>Twitter Web Client</v>
      </c>
      <c r="L42" s="19">
        <v>1.0503248E7</v>
      </c>
      <c r="M42" s="19">
        <v>2.0</v>
      </c>
      <c r="N42" s="19">
        <v>2477.0</v>
      </c>
      <c r="O42" s="21" t="s">
        <v>29</v>
      </c>
      <c r="P42" s="12">
        <v>40477.32577546296</v>
      </c>
      <c r="Q42" s="22" t="s">
        <v>42</v>
      </c>
      <c r="R42" s="23" t="s">
        <v>43</v>
      </c>
      <c r="S42" s="18" t="s">
        <v>44</v>
      </c>
      <c r="T42" s="17"/>
      <c r="U42" s="16" t="str">
        <f t="shared" ref="U42:U43" si="24">HYPERLINK("https://pbs.twimg.com/profile_images/812531108092874753/frVON4bm.jpg","View")</f>
        <v>View</v>
      </c>
    </row>
    <row r="43">
      <c r="A43" s="12">
        <v>43512.9375</v>
      </c>
      <c r="B43" s="13" t="str">
        <f t="shared" si="23"/>
        <v>@BJP4India</v>
      </c>
      <c r="C43" s="14" t="s">
        <v>39</v>
      </c>
      <c r="D43" s="15" t="s">
        <v>116</v>
      </c>
      <c r="E43" s="16" t="str">
        <f>HYPERLINK("https://twitter.com/BJP4India/status/1096816475472457729","1096816475472457729")</f>
        <v>1096816475472457729</v>
      </c>
      <c r="F43" s="18" t="s">
        <v>114</v>
      </c>
      <c r="G43" s="18" t="s">
        <v>117</v>
      </c>
      <c r="H43" s="17"/>
      <c r="I43" s="19">
        <v>974.0</v>
      </c>
      <c r="J43" s="19">
        <v>1788.0</v>
      </c>
      <c r="K43" s="20" t="str">
        <f>HYPERLINK("https://about.twitter.com/products/tweetdeck","TweetDeck")</f>
        <v>TweetDeck</v>
      </c>
      <c r="L43" s="19">
        <v>1.0503248E7</v>
      </c>
      <c r="M43" s="19">
        <v>2.0</v>
      </c>
      <c r="N43" s="19">
        <v>2477.0</v>
      </c>
      <c r="O43" s="21" t="s">
        <v>29</v>
      </c>
      <c r="P43" s="12">
        <v>40477.32577546296</v>
      </c>
      <c r="Q43" s="22" t="s">
        <v>42</v>
      </c>
      <c r="R43" s="23" t="s">
        <v>43</v>
      </c>
      <c r="S43" s="18" t="s">
        <v>44</v>
      </c>
      <c r="T43" s="17"/>
      <c r="U43" s="16" t="str">
        <f t="shared" si="24"/>
        <v>View</v>
      </c>
    </row>
    <row r="44">
      <c r="A44" s="12">
        <v>43512.918958333335</v>
      </c>
      <c r="B44" s="13" t="str">
        <f>HYPERLINK("https://twitter.com/AamAadmiParty","@AamAadmiParty")</f>
        <v>@AamAadmiParty</v>
      </c>
      <c r="C44" s="14" t="s">
        <v>51</v>
      </c>
      <c r="D44" s="15" t="s">
        <v>118</v>
      </c>
      <c r="E44" s="16" t="str">
        <f>HYPERLINK("https://twitter.com/AamAadmiParty/status/1096809758047326209","1096809758047326209")</f>
        <v>1096809758047326209</v>
      </c>
      <c r="F44" s="17"/>
      <c r="G44" s="18" t="s">
        <v>119</v>
      </c>
      <c r="H44" s="17"/>
      <c r="I44" s="19">
        <v>322.0</v>
      </c>
      <c r="J44" s="19">
        <v>814.0</v>
      </c>
      <c r="K44" s="20" t="str">
        <f>HYPERLINK("http://twitter.com/download/android","Twitter for Android")</f>
        <v>Twitter for Android</v>
      </c>
      <c r="L44" s="19">
        <v>4760642.0</v>
      </c>
      <c r="M44" s="19">
        <v>317.0</v>
      </c>
      <c r="N44" s="19">
        <v>1775.0</v>
      </c>
      <c r="O44" s="21" t="s">
        <v>29</v>
      </c>
      <c r="P44" s="12">
        <v>41113.35650462963</v>
      </c>
      <c r="Q44" s="22" t="s">
        <v>30</v>
      </c>
      <c r="R44" s="23" t="s">
        <v>54</v>
      </c>
      <c r="S44" s="18" t="s">
        <v>55</v>
      </c>
      <c r="T44" s="17"/>
      <c r="U44" s="16" t="str">
        <f>HYPERLINK("https://pbs.twimg.com/profile_images/928455612014280704/Xb5vG_TP.jpg","View")</f>
        <v>View</v>
      </c>
    </row>
    <row r="45">
      <c r="A45" s="12">
        <v>43512.9077662037</v>
      </c>
      <c r="B45" s="13" t="str">
        <f>HYPERLINK("https://twitter.com/RahulGandhi","@RahulGandhi")</f>
        <v>@RahulGandhi</v>
      </c>
      <c r="C45" s="14" t="s">
        <v>120</v>
      </c>
      <c r="D45" s="15" t="s">
        <v>121</v>
      </c>
      <c r="E45" s="16" t="str">
        <f>HYPERLINK("https://twitter.com/RahulGandhi/status/1096805701954031617","1096805701954031617")</f>
        <v>1096805701954031617</v>
      </c>
      <c r="F45" s="18" t="s">
        <v>122</v>
      </c>
      <c r="G45" s="17"/>
      <c r="H45" s="17"/>
      <c r="I45" s="19">
        <v>8226.0</v>
      </c>
      <c r="J45" s="19">
        <v>28816.0</v>
      </c>
      <c r="K45" s="20" t="str">
        <f>HYPERLINK("http://twitter.com/download/iphone","Twitter for iPhone")</f>
        <v>Twitter for iPhone</v>
      </c>
      <c r="L45" s="19">
        <v>8562377.0</v>
      </c>
      <c r="M45" s="19">
        <v>206.0</v>
      </c>
      <c r="N45" s="19">
        <v>2159.0</v>
      </c>
      <c r="O45" s="21" t="s">
        <v>29</v>
      </c>
      <c r="P45" s="12">
        <v>42119.50642361111</v>
      </c>
      <c r="Q45" s="22" t="s">
        <v>123</v>
      </c>
      <c r="R45" s="23" t="s">
        <v>124</v>
      </c>
      <c r="S45" s="18" t="s">
        <v>125</v>
      </c>
      <c r="T45" s="17"/>
      <c r="U45" s="16" t="str">
        <f>HYPERLINK("https://pbs.twimg.com/profile_images/974851878860312582/O-Zn2b72.jpg","View")</f>
        <v>View</v>
      </c>
    </row>
    <row r="46">
      <c r="A46" s="12">
        <v>43512.80737268519</v>
      </c>
      <c r="B46" s="13" t="str">
        <f>HYPERLINK("https://twitter.com/INCIndia","@INCIndia")</f>
        <v>@INCIndia</v>
      </c>
      <c r="C46" s="14" t="s">
        <v>126</v>
      </c>
      <c r="D46" s="15" t="s">
        <v>127</v>
      </c>
      <c r="E46" s="16" t="str">
        <f>HYPERLINK("https://twitter.com/INCIndia/status/1096769317767602176","1096769317767602176")</f>
        <v>1096769317767602176</v>
      </c>
      <c r="F46" s="17"/>
      <c r="G46" s="18" t="s">
        <v>128</v>
      </c>
      <c r="H46" s="17"/>
      <c r="I46" s="19">
        <v>744.0</v>
      </c>
      <c r="J46" s="19">
        <v>3091.0</v>
      </c>
      <c r="K46" s="20" t="str">
        <f>HYPERLINK("http://twitter.com/download/android","Twitter for Android")</f>
        <v>Twitter for Android</v>
      </c>
      <c r="L46" s="19">
        <v>4857086.0</v>
      </c>
      <c r="M46" s="19">
        <v>2496.0</v>
      </c>
      <c r="N46" s="19">
        <v>1632.0</v>
      </c>
      <c r="O46" s="21" t="s">
        <v>29</v>
      </c>
      <c r="P46" s="12">
        <v>41311.4691087963</v>
      </c>
      <c r="Q46" s="22" t="s">
        <v>129</v>
      </c>
      <c r="R46" s="23" t="s">
        <v>130</v>
      </c>
      <c r="S46" s="18" t="s">
        <v>131</v>
      </c>
      <c r="T46" s="17"/>
      <c r="U46" s="16" t="str">
        <f>HYPERLINK("https://pbs.twimg.com/profile_images/928449965134815233/w2JsNWPK.jpg","View")</f>
        <v>View</v>
      </c>
    </row>
    <row r="47">
      <c r="A47" s="12">
        <v>43512.771875</v>
      </c>
      <c r="B47" s="13" t="str">
        <f t="shared" ref="B47:B53" si="25">HYPERLINK("https://twitter.com/narendramodi","@narendramodi")</f>
        <v>@narendramodi</v>
      </c>
      <c r="C47" s="14" t="s">
        <v>26</v>
      </c>
      <c r="D47" s="15" t="s">
        <v>132</v>
      </c>
      <c r="E47" s="16" t="str">
        <f>HYPERLINK("https://twitter.com/narendramodi/status/1096756457884667907","1096756457884667907")</f>
        <v>1096756457884667907</v>
      </c>
      <c r="F47" s="17"/>
      <c r="G47" s="18" t="s">
        <v>133</v>
      </c>
      <c r="H47" s="17"/>
      <c r="I47" s="19">
        <v>3594.0</v>
      </c>
      <c r="J47" s="19">
        <v>11451.0</v>
      </c>
      <c r="K47" s="20" t="str">
        <f t="shared" ref="K47:K52" si="26">HYPERLINK("https://studio.twitter.com","Twitter Media Studio")</f>
        <v>Twitter Media Studio</v>
      </c>
      <c r="L47" s="19">
        <v>4.5652856E7</v>
      </c>
      <c r="M47" s="19">
        <v>2124.0</v>
      </c>
      <c r="N47" s="19">
        <v>23328.0</v>
      </c>
      <c r="O47" s="21" t="s">
        <v>29</v>
      </c>
      <c r="P47" s="12">
        <v>39823.95064814815</v>
      </c>
      <c r="Q47" s="22" t="s">
        <v>30</v>
      </c>
      <c r="R47" s="23" t="s">
        <v>31</v>
      </c>
      <c r="S47" s="18" t="s">
        <v>32</v>
      </c>
      <c r="T47" s="17"/>
      <c r="U47" s="16" t="str">
        <f t="shared" ref="U47:U53" si="27">HYPERLINK("https://pbs.twimg.com/profile_images/718314968102367232/ypY1GPCQ.jpg","View")</f>
        <v>View</v>
      </c>
    </row>
    <row r="48">
      <c r="A48" s="12">
        <v>43512.77159722222</v>
      </c>
      <c r="B48" s="13" t="str">
        <f t="shared" si="25"/>
        <v>@narendramodi</v>
      </c>
      <c r="C48" s="14" t="s">
        <v>26</v>
      </c>
      <c r="D48" s="15" t="s">
        <v>134</v>
      </c>
      <c r="E48" s="16" t="str">
        <f>HYPERLINK("https://twitter.com/narendramodi/status/1096756356114112513","1096756356114112513")</f>
        <v>1096756356114112513</v>
      </c>
      <c r="F48" s="17"/>
      <c r="G48" s="18" t="s">
        <v>135</v>
      </c>
      <c r="H48" s="17"/>
      <c r="I48" s="19">
        <v>3017.0</v>
      </c>
      <c r="J48" s="19">
        <v>8234.0</v>
      </c>
      <c r="K48" s="20" t="str">
        <f t="shared" si="26"/>
        <v>Twitter Media Studio</v>
      </c>
      <c r="L48" s="19">
        <v>4.5652856E7</v>
      </c>
      <c r="M48" s="19">
        <v>2124.0</v>
      </c>
      <c r="N48" s="19">
        <v>23328.0</v>
      </c>
      <c r="O48" s="21" t="s">
        <v>29</v>
      </c>
      <c r="P48" s="12">
        <v>39823.95064814815</v>
      </c>
      <c r="Q48" s="22" t="s">
        <v>30</v>
      </c>
      <c r="R48" s="23" t="s">
        <v>31</v>
      </c>
      <c r="S48" s="18" t="s">
        <v>32</v>
      </c>
      <c r="T48" s="17"/>
      <c r="U48" s="16" t="str">
        <f t="shared" si="27"/>
        <v>View</v>
      </c>
    </row>
    <row r="49">
      <c r="A49" s="12">
        <v>43512.77122685185</v>
      </c>
      <c r="B49" s="13" t="str">
        <f t="shared" si="25"/>
        <v>@narendramodi</v>
      </c>
      <c r="C49" s="14" t="s">
        <v>26</v>
      </c>
      <c r="D49" s="15" t="s">
        <v>136</v>
      </c>
      <c r="E49" s="16" t="str">
        <f>HYPERLINK("https://twitter.com/narendramodi/status/1096756222206726144","1096756222206726144")</f>
        <v>1096756222206726144</v>
      </c>
      <c r="F49" s="17"/>
      <c r="G49" s="18" t="s">
        <v>137</v>
      </c>
      <c r="H49" s="17"/>
      <c r="I49" s="19">
        <v>3858.0</v>
      </c>
      <c r="J49" s="19">
        <v>11948.0</v>
      </c>
      <c r="K49" s="20" t="str">
        <f t="shared" si="26"/>
        <v>Twitter Media Studio</v>
      </c>
      <c r="L49" s="19">
        <v>4.5652856E7</v>
      </c>
      <c r="M49" s="19">
        <v>2124.0</v>
      </c>
      <c r="N49" s="19">
        <v>23328.0</v>
      </c>
      <c r="O49" s="21" t="s">
        <v>29</v>
      </c>
      <c r="P49" s="12">
        <v>39823.95064814815</v>
      </c>
      <c r="Q49" s="22" t="s">
        <v>30</v>
      </c>
      <c r="R49" s="23" t="s">
        <v>31</v>
      </c>
      <c r="S49" s="18" t="s">
        <v>32</v>
      </c>
      <c r="T49" s="17"/>
      <c r="U49" s="16" t="str">
        <f t="shared" si="27"/>
        <v>View</v>
      </c>
    </row>
    <row r="50">
      <c r="A50" s="12">
        <v>43512.770787037036</v>
      </c>
      <c r="B50" s="13" t="str">
        <f t="shared" si="25"/>
        <v>@narendramodi</v>
      </c>
      <c r="C50" s="14" t="s">
        <v>26</v>
      </c>
      <c r="D50" s="15" t="s">
        <v>138</v>
      </c>
      <c r="E50" s="16" t="str">
        <f>HYPERLINK("https://twitter.com/narendramodi/status/1096756062156316672","1096756062156316672")</f>
        <v>1096756062156316672</v>
      </c>
      <c r="F50" s="17"/>
      <c r="G50" s="18" t="s">
        <v>139</v>
      </c>
      <c r="H50" s="17"/>
      <c r="I50" s="19">
        <v>2863.0</v>
      </c>
      <c r="J50" s="19">
        <v>7975.0</v>
      </c>
      <c r="K50" s="20" t="str">
        <f t="shared" si="26"/>
        <v>Twitter Media Studio</v>
      </c>
      <c r="L50" s="19">
        <v>4.5652856E7</v>
      </c>
      <c r="M50" s="19">
        <v>2124.0</v>
      </c>
      <c r="N50" s="19">
        <v>23328.0</v>
      </c>
      <c r="O50" s="21" t="s">
        <v>29</v>
      </c>
      <c r="P50" s="12">
        <v>39823.95064814815</v>
      </c>
      <c r="Q50" s="22" t="s">
        <v>30</v>
      </c>
      <c r="R50" s="23" t="s">
        <v>31</v>
      </c>
      <c r="S50" s="18" t="s">
        <v>32</v>
      </c>
      <c r="T50" s="17"/>
      <c r="U50" s="16" t="str">
        <f t="shared" si="27"/>
        <v>View</v>
      </c>
    </row>
    <row r="51">
      <c r="A51" s="12">
        <v>43512.770254629635</v>
      </c>
      <c r="B51" s="13" t="str">
        <f t="shared" si="25"/>
        <v>@narendramodi</v>
      </c>
      <c r="C51" s="14" t="s">
        <v>26</v>
      </c>
      <c r="D51" s="15" t="s">
        <v>140</v>
      </c>
      <c r="E51" s="16" t="str">
        <f>HYPERLINK("https://twitter.com/narendramodi/status/1096755867951652865","1096755867951652865")</f>
        <v>1096755867951652865</v>
      </c>
      <c r="F51" s="17"/>
      <c r="G51" s="18" t="s">
        <v>141</v>
      </c>
      <c r="H51" s="17"/>
      <c r="I51" s="19">
        <v>2942.0</v>
      </c>
      <c r="J51" s="19">
        <v>8913.0</v>
      </c>
      <c r="K51" s="20" t="str">
        <f t="shared" si="26"/>
        <v>Twitter Media Studio</v>
      </c>
      <c r="L51" s="19">
        <v>4.5652856E7</v>
      </c>
      <c r="M51" s="19">
        <v>2124.0</v>
      </c>
      <c r="N51" s="19">
        <v>23328.0</v>
      </c>
      <c r="O51" s="21" t="s">
        <v>29</v>
      </c>
      <c r="P51" s="12">
        <v>39823.95064814815</v>
      </c>
      <c r="Q51" s="22" t="s">
        <v>30</v>
      </c>
      <c r="R51" s="23" t="s">
        <v>31</v>
      </c>
      <c r="S51" s="18" t="s">
        <v>32</v>
      </c>
      <c r="T51" s="17"/>
      <c r="U51" s="16" t="str">
        <f t="shared" si="27"/>
        <v>View</v>
      </c>
    </row>
    <row r="52">
      <c r="A52" s="12">
        <v>43512.769328703704</v>
      </c>
      <c r="B52" s="13" t="str">
        <f t="shared" si="25"/>
        <v>@narendramodi</v>
      </c>
      <c r="C52" s="14" t="s">
        <v>26</v>
      </c>
      <c r="D52" s="15" t="s">
        <v>142</v>
      </c>
      <c r="E52" s="16" t="str">
        <f>HYPERLINK("https://twitter.com/narendramodi/status/1096755533070004226","1096755533070004226")</f>
        <v>1096755533070004226</v>
      </c>
      <c r="F52" s="17"/>
      <c r="G52" s="18" t="s">
        <v>143</v>
      </c>
      <c r="H52" s="17"/>
      <c r="I52" s="19">
        <v>9145.0</v>
      </c>
      <c r="J52" s="19">
        <v>35323.0</v>
      </c>
      <c r="K52" s="20" t="str">
        <f t="shared" si="26"/>
        <v>Twitter Media Studio</v>
      </c>
      <c r="L52" s="19">
        <v>4.5652856E7</v>
      </c>
      <c r="M52" s="19">
        <v>2124.0</v>
      </c>
      <c r="N52" s="19">
        <v>23328.0</v>
      </c>
      <c r="O52" s="21" t="s">
        <v>29</v>
      </c>
      <c r="P52" s="12">
        <v>39823.95064814815</v>
      </c>
      <c r="Q52" s="22" t="s">
        <v>30</v>
      </c>
      <c r="R52" s="23" t="s">
        <v>31</v>
      </c>
      <c r="S52" s="18" t="s">
        <v>32</v>
      </c>
      <c r="T52" s="17"/>
      <c r="U52" s="16" t="str">
        <f t="shared" si="27"/>
        <v>View</v>
      </c>
    </row>
    <row r="53">
      <c r="A53" s="12">
        <v>43512.764606481476</v>
      </c>
      <c r="B53" s="13" t="str">
        <f t="shared" si="25"/>
        <v>@narendramodi</v>
      </c>
      <c r="C53" s="14" t="s">
        <v>26</v>
      </c>
      <c r="D53" s="15" t="s">
        <v>144</v>
      </c>
      <c r="E53" s="16" t="str">
        <f>HYPERLINK("https://twitter.com/narendramodi/status/1096753823211606017","1096753823211606017")</f>
        <v>1096753823211606017</v>
      </c>
      <c r="F53" s="17"/>
      <c r="G53" s="18" t="s">
        <v>145</v>
      </c>
      <c r="H53" s="17"/>
      <c r="I53" s="19">
        <v>3967.0</v>
      </c>
      <c r="J53" s="19">
        <v>14825.0</v>
      </c>
      <c r="K53" s="20" t="str">
        <f>HYPERLINK("http://twitter.com","Twitter Web Client")</f>
        <v>Twitter Web Client</v>
      </c>
      <c r="L53" s="19">
        <v>4.5652856E7</v>
      </c>
      <c r="M53" s="19">
        <v>2124.0</v>
      </c>
      <c r="N53" s="19">
        <v>23328.0</v>
      </c>
      <c r="O53" s="21" t="s">
        <v>29</v>
      </c>
      <c r="P53" s="12">
        <v>39823.95064814815</v>
      </c>
      <c r="Q53" s="22" t="s">
        <v>30</v>
      </c>
      <c r="R53" s="23" t="s">
        <v>31</v>
      </c>
      <c r="S53" s="18" t="s">
        <v>32</v>
      </c>
      <c r="T53" s="17"/>
      <c r="U53" s="16" t="str">
        <f t="shared" si="27"/>
        <v>View</v>
      </c>
    </row>
    <row r="54">
      <c r="A54" s="12">
        <v>43512.75648148148</v>
      </c>
      <c r="B54" s="13" t="str">
        <f>HYPERLINK("https://twitter.com/AamAadmiParty","@AamAadmiParty")</f>
        <v>@AamAadmiParty</v>
      </c>
      <c r="C54" s="14" t="s">
        <v>51</v>
      </c>
      <c r="D54" s="15" t="s">
        <v>146</v>
      </c>
      <c r="E54" s="16" t="str">
        <f>HYPERLINK("https://twitter.com/AamAadmiParty/status/1096750875618484224","1096750875618484224")</f>
        <v>1096750875618484224</v>
      </c>
      <c r="F54" s="18" t="s">
        <v>147</v>
      </c>
      <c r="G54" s="18" t="s">
        <v>148</v>
      </c>
      <c r="H54" s="17"/>
      <c r="I54" s="19">
        <v>60.0</v>
      </c>
      <c r="J54" s="19">
        <v>118.0</v>
      </c>
      <c r="K54" s="20" t="str">
        <f>HYPERLINK("http://twitter.com/download/android","Twitter for Android")</f>
        <v>Twitter for Android</v>
      </c>
      <c r="L54" s="19">
        <v>4760642.0</v>
      </c>
      <c r="M54" s="19">
        <v>317.0</v>
      </c>
      <c r="N54" s="19">
        <v>1775.0</v>
      </c>
      <c r="O54" s="21" t="s">
        <v>29</v>
      </c>
      <c r="P54" s="12">
        <v>41113.35650462963</v>
      </c>
      <c r="Q54" s="22" t="s">
        <v>30</v>
      </c>
      <c r="R54" s="23" t="s">
        <v>54</v>
      </c>
      <c r="S54" s="18" t="s">
        <v>55</v>
      </c>
      <c r="T54" s="17"/>
      <c r="U54" s="16" t="str">
        <f>HYPERLINK("https://pbs.twimg.com/profile_images/928455612014280704/Xb5vG_TP.jpg","View")</f>
        <v>View</v>
      </c>
    </row>
    <row r="55">
      <c r="A55" s="12">
        <v>43512.710625</v>
      </c>
      <c r="B55" s="13" t="str">
        <f t="shared" ref="B55:B61" si="28">HYPERLINK("https://twitter.com/BJP4India","@BJP4India")</f>
        <v>@BJP4India</v>
      </c>
      <c r="C55" s="14" t="s">
        <v>39</v>
      </c>
      <c r="D55" s="15" t="s">
        <v>149</v>
      </c>
      <c r="E55" s="16" t="str">
        <f>HYPERLINK("https://twitter.com/BJP4India/status/1096734259757277185","1096734259757277185")</f>
        <v>1096734259757277185</v>
      </c>
      <c r="F55" s="17"/>
      <c r="G55" s="18" t="s">
        <v>150</v>
      </c>
      <c r="H55" s="17"/>
      <c r="I55" s="19">
        <v>2555.0</v>
      </c>
      <c r="J55" s="19">
        <v>5884.0</v>
      </c>
      <c r="K55" s="20" t="str">
        <f>HYPERLINK("https://studio.twitter.com","Twitter Media Studio")</f>
        <v>Twitter Media Studio</v>
      </c>
      <c r="L55" s="19">
        <v>1.0503248E7</v>
      </c>
      <c r="M55" s="19">
        <v>2.0</v>
      </c>
      <c r="N55" s="19">
        <v>2477.0</v>
      </c>
      <c r="O55" s="21" t="s">
        <v>29</v>
      </c>
      <c r="P55" s="12">
        <v>40477.32577546296</v>
      </c>
      <c r="Q55" s="22" t="s">
        <v>42</v>
      </c>
      <c r="R55" s="23" t="s">
        <v>43</v>
      </c>
      <c r="S55" s="18" t="s">
        <v>44</v>
      </c>
      <c r="T55" s="17"/>
      <c r="U55" s="16" t="str">
        <f t="shared" ref="U55:U61" si="29">HYPERLINK("https://pbs.twimg.com/profile_images/812531108092874753/frVON4bm.jpg","View")</f>
        <v>View</v>
      </c>
    </row>
    <row r="56">
      <c r="A56" s="12">
        <v>43512.68635416667</v>
      </c>
      <c r="B56" s="13" t="str">
        <f t="shared" si="28"/>
        <v>@BJP4India</v>
      </c>
      <c r="C56" s="14" t="s">
        <v>39</v>
      </c>
      <c r="D56" s="15" t="s">
        <v>151</v>
      </c>
      <c r="E56" s="16" t="str">
        <f>HYPERLINK("https://twitter.com/BJP4India/status/1096725464666726400","1096725464666726400")</f>
        <v>1096725464666726400</v>
      </c>
      <c r="F56" s="17"/>
      <c r="G56" s="17"/>
      <c r="H56" s="17"/>
      <c r="I56" s="19">
        <v>1141.0</v>
      </c>
      <c r="J56" s="19">
        <v>2394.0</v>
      </c>
      <c r="K56" s="20" t="str">
        <f t="shared" ref="K56:K61" si="30">HYPERLINK("http://twitter.com","Twitter Web Client")</f>
        <v>Twitter Web Client</v>
      </c>
      <c r="L56" s="19">
        <v>1.0503248E7</v>
      </c>
      <c r="M56" s="19">
        <v>2.0</v>
      </c>
      <c r="N56" s="19">
        <v>2477.0</v>
      </c>
      <c r="O56" s="21" t="s">
        <v>29</v>
      </c>
      <c r="P56" s="12">
        <v>40477.32577546296</v>
      </c>
      <c r="Q56" s="22" t="s">
        <v>42</v>
      </c>
      <c r="R56" s="23" t="s">
        <v>43</v>
      </c>
      <c r="S56" s="18" t="s">
        <v>44</v>
      </c>
      <c r="T56" s="17"/>
      <c r="U56" s="16" t="str">
        <f t="shared" si="29"/>
        <v>View</v>
      </c>
    </row>
    <row r="57">
      <c r="A57" s="12">
        <v>43512.684687500005</v>
      </c>
      <c r="B57" s="13" t="str">
        <f t="shared" si="28"/>
        <v>@BJP4India</v>
      </c>
      <c r="C57" s="14" t="s">
        <v>39</v>
      </c>
      <c r="D57" s="15" t="s">
        <v>152</v>
      </c>
      <c r="E57" s="16" t="str">
        <f>HYPERLINK("https://twitter.com/BJP4India/status/1096724860309364738","1096724860309364738")</f>
        <v>1096724860309364738</v>
      </c>
      <c r="F57" s="17"/>
      <c r="G57" s="17"/>
      <c r="H57" s="17"/>
      <c r="I57" s="19">
        <v>1205.0</v>
      </c>
      <c r="J57" s="19">
        <v>3037.0</v>
      </c>
      <c r="K57" s="20" t="str">
        <f t="shared" si="30"/>
        <v>Twitter Web Client</v>
      </c>
      <c r="L57" s="19">
        <v>1.0503248E7</v>
      </c>
      <c r="M57" s="19">
        <v>2.0</v>
      </c>
      <c r="N57" s="19">
        <v>2477.0</v>
      </c>
      <c r="O57" s="21" t="s">
        <v>29</v>
      </c>
      <c r="P57" s="12">
        <v>40477.32577546296</v>
      </c>
      <c r="Q57" s="22" t="s">
        <v>42</v>
      </c>
      <c r="R57" s="23" t="s">
        <v>43</v>
      </c>
      <c r="S57" s="18" t="s">
        <v>44</v>
      </c>
      <c r="T57" s="17"/>
      <c r="U57" s="16" t="str">
        <f t="shared" si="29"/>
        <v>View</v>
      </c>
    </row>
    <row r="58">
      <c r="A58" s="12">
        <v>43512.68179398148</v>
      </c>
      <c r="B58" s="13" t="str">
        <f t="shared" si="28"/>
        <v>@BJP4India</v>
      </c>
      <c r="C58" s="14" t="s">
        <v>39</v>
      </c>
      <c r="D58" s="15" t="s">
        <v>153</v>
      </c>
      <c r="E58" s="16" t="str">
        <f>HYPERLINK("https://twitter.com/BJP4India/status/1096723813272772608","1096723813272772608")</f>
        <v>1096723813272772608</v>
      </c>
      <c r="F58" s="17"/>
      <c r="G58" s="18" t="s">
        <v>154</v>
      </c>
      <c r="H58" s="17"/>
      <c r="I58" s="19">
        <v>1002.0</v>
      </c>
      <c r="J58" s="19">
        <v>1328.0</v>
      </c>
      <c r="K58" s="20" t="str">
        <f t="shared" si="30"/>
        <v>Twitter Web Client</v>
      </c>
      <c r="L58" s="19">
        <v>1.0503248E7</v>
      </c>
      <c r="M58" s="19">
        <v>2.0</v>
      </c>
      <c r="N58" s="19">
        <v>2477.0</v>
      </c>
      <c r="O58" s="21" t="s">
        <v>29</v>
      </c>
      <c r="P58" s="12">
        <v>40477.32577546296</v>
      </c>
      <c r="Q58" s="22" t="s">
        <v>42</v>
      </c>
      <c r="R58" s="23" t="s">
        <v>43</v>
      </c>
      <c r="S58" s="18" t="s">
        <v>44</v>
      </c>
      <c r="T58" s="17"/>
      <c r="U58" s="16" t="str">
        <f t="shared" si="29"/>
        <v>View</v>
      </c>
    </row>
    <row r="59">
      <c r="A59" s="12">
        <v>43512.67643518519</v>
      </c>
      <c r="B59" s="13" t="str">
        <f t="shared" si="28"/>
        <v>@BJP4India</v>
      </c>
      <c r="C59" s="14" t="s">
        <v>39</v>
      </c>
      <c r="D59" s="15" t="s">
        <v>155</v>
      </c>
      <c r="E59" s="16" t="str">
        <f>HYPERLINK("https://twitter.com/BJP4India/status/1096721871582588928","1096721871582588928")</f>
        <v>1096721871582588928</v>
      </c>
      <c r="F59" s="17"/>
      <c r="G59" s="18" t="s">
        <v>156</v>
      </c>
      <c r="H59" s="17"/>
      <c r="I59" s="19">
        <v>1180.0</v>
      </c>
      <c r="J59" s="19">
        <v>1530.0</v>
      </c>
      <c r="K59" s="20" t="str">
        <f t="shared" si="30"/>
        <v>Twitter Web Client</v>
      </c>
      <c r="L59" s="19">
        <v>1.0503248E7</v>
      </c>
      <c r="M59" s="19">
        <v>2.0</v>
      </c>
      <c r="N59" s="19">
        <v>2477.0</v>
      </c>
      <c r="O59" s="21" t="s">
        <v>29</v>
      </c>
      <c r="P59" s="12">
        <v>40477.32577546296</v>
      </c>
      <c r="Q59" s="22" t="s">
        <v>42</v>
      </c>
      <c r="R59" s="23" t="s">
        <v>43</v>
      </c>
      <c r="S59" s="18" t="s">
        <v>44</v>
      </c>
      <c r="T59" s="17"/>
      <c r="U59" s="16" t="str">
        <f t="shared" si="29"/>
        <v>View</v>
      </c>
    </row>
    <row r="60">
      <c r="A60" s="12">
        <v>43512.67476851852</v>
      </c>
      <c r="B60" s="13" t="str">
        <f t="shared" si="28"/>
        <v>@BJP4India</v>
      </c>
      <c r="C60" s="14" t="s">
        <v>39</v>
      </c>
      <c r="D60" s="15" t="s">
        <v>157</v>
      </c>
      <c r="E60" s="16" t="str">
        <f>HYPERLINK("https://twitter.com/BJP4India/status/1096721264402587648","1096721264402587648")</f>
        <v>1096721264402587648</v>
      </c>
      <c r="F60" s="17"/>
      <c r="G60" s="18" t="s">
        <v>158</v>
      </c>
      <c r="H60" s="17"/>
      <c r="I60" s="19">
        <v>1173.0</v>
      </c>
      <c r="J60" s="19">
        <v>1446.0</v>
      </c>
      <c r="K60" s="20" t="str">
        <f t="shared" si="30"/>
        <v>Twitter Web Client</v>
      </c>
      <c r="L60" s="19">
        <v>1.0503248E7</v>
      </c>
      <c r="M60" s="19">
        <v>2.0</v>
      </c>
      <c r="N60" s="19">
        <v>2477.0</v>
      </c>
      <c r="O60" s="21" t="s">
        <v>29</v>
      </c>
      <c r="P60" s="12">
        <v>40477.32577546296</v>
      </c>
      <c r="Q60" s="22" t="s">
        <v>42</v>
      </c>
      <c r="R60" s="23" t="s">
        <v>43</v>
      </c>
      <c r="S60" s="18" t="s">
        <v>44</v>
      </c>
      <c r="T60" s="17"/>
      <c r="U60" s="16" t="str">
        <f t="shared" si="29"/>
        <v>View</v>
      </c>
    </row>
    <row r="61">
      <c r="A61" s="12">
        <v>43512.67337962963</v>
      </c>
      <c r="B61" s="13" t="str">
        <f t="shared" si="28"/>
        <v>@BJP4India</v>
      </c>
      <c r="C61" s="14" t="s">
        <v>39</v>
      </c>
      <c r="D61" s="15" t="s">
        <v>159</v>
      </c>
      <c r="E61" s="16" t="str">
        <f>HYPERLINK("https://twitter.com/BJP4India/status/1096720764043030529","1096720764043030529")</f>
        <v>1096720764043030529</v>
      </c>
      <c r="F61" s="17"/>
      <c r="G61" s="18" t="s">
        <v>160</v>
      </c>
      <c r="H61" s="17"/>
      <c r="I61" s="19">
        <v>1092.0</v>
      </c>
      <c r="J61" s="19">
        <v>1551.0</v>
      </c>
      <c r="K61" s="20" t="str">
        <f t="shared" si="30"/>
        <v>Twitter Web Client</v>
      </c>
      <c r="L61" s="19">
        <v>1.0503248E7</v>
      </c>
      <c r="M61" s="19">
        <v>2.0</v>
      </c>
      <c r="N61" s="19">
        <v>2477.0</v>
      </c>
      <c r="O61" s="21" t="s">
        <v>29</v>
      </c>
      <c r="P61" s="12">
        <v>40477.32577546296</v>
      </c>
      <c r="Q61" s="22" t="s">
        <v>42</v>
      </c>
      <c r="R61" s="23" t="s">
        <v>43</v>
      </c>
      <c r="S61" s="18" t="s">
        <v>44</v>
      </c>
      <c r="T61" s="17"/>
      <c r="U61" s="16" t="str">
        <f t="shared" si="29"/>
        <v>View</v>
      </c>
    </row>
    <row r="62">
      <c r="A62" s="12">
        <v>43512.66981481481</v>
      </c>
      <c r="B62" s="13" t="str">
        <f>HYPERLINK("https://twitter.com/narendramodi","@narendramodi")</f>
        <v>@narendramodi</v>
      </c>
      <c r="C62" s="14" t="s">
        <v>26</v>
      </c>
      <c r="D62" s="15" t="s">
        <v>161</v>
      </c>
      <c r="E62" s="16" t="str">
        <f>HYPERLINK("https://twitter.com/narendramodi/status/1096719469676621824","1096719469676621824")</f>
        <v>1096719469676621824</v>
      </c>
      <c r="F62" s="18" t="s">
        <v>162</v>
      </c>
      <c r="G62" s="17"/>
      <c r="H62" s="17"/>
      <c r="I62" s="19">
        <v>4666.0</v>
      </c>
      <c r="J62" s="19">
        <v>16926.0</v>
      </c>
      <c r="K62" s="20" t="str">
        <f t="shared" ref="K62:K63" si="31">HYPERLINK("https://periscope.tv","Periscope")</f>
        <v>Periscope</v>
      </c>
      <c r="L62" s="19">
        <v>4.5652856E7</v>
      </c>
      <c r="M62" s="19">
        <v>2124.0</v>
      </c>
      <c r="N62" s="19">
        <v>23328.0</v>
      </c>
      <c r="O62" s="21" t="s">
        <v>29</v>
      </c>
      <c r="P62" s="12">
        <v>39823.95064814815</v>
      </c>
      <c r="Q62" s="22" t="s">
        <v>30</v>
      </c>
      <c r="R62" s="23" t="s">
        <v>31</v>
      </c>
      <c r="S62" s="18" t="s">
        <v>32</v>
      </c>
      <c r="T62" s="17"/>
      <c r="U62" s="16" t="str">
        <f>HYPERLINK("https://pbs.twimg.com/profile_images/718314968102367232/ypY1GPCQ.jpg","View")</f>
        <v>View</v>
      </c>
    </row>
    <row r="63">
      <c r="A63" s="12">
        <v>43512.65996527778</v>
      </c>
      <c r="B63" s="13" t="str">
        <f>HYPERLINK("https://twitter.com/BJP4India","@BJP4India")</f>
        <v>@BJP4India</v>
      </c>
      <c r="C63" s="14" t="s">
        <v>39</v>
      </c>
      <c r="D63" s="15" t="s">
        <v>163</v>
      </c>
      <c r="E63" s="16" t="str">
        <f>HYPERLINK("https://twitter.com/BJP4India/status/1096715903201243137","1096715903201243137")</f>
        <v>1096715903201243137</v>
      </c>
      <c r="F63" s="18" t="s">
        <v>164</v>
      </c>
      <c r="G63" s="17"/>
      <c r="H63" s="17"/>
      <c r="I63" s="19">
        <v>1212.0</v>
      </c>
      <c r="J63" s="19">
        <v>1930.0</v>
      </c>
      <c r="K63" s="20" t="str">
        <f t="shared" si="31"/>
        <v>Periscope</v>
      </c>
      <c r="L63" s="19">
        <v>1.0503248E7</v>
      </c>
      <c r="M63" s="19">
        <v>2.0</v>
      </c>
      <c r="N63" s="19">
        <v>2477.0</v>
      </c>
      <c r="O63" s="21" t="s">
        <v>29</v>
      </c>
      <c r="P63" s="12">
        <v>40477.32577546296</v>
      </c>
      <c r="Q63" s="22" t="s">
        <v>42</v>
      </c>
      <c r="R63" s="23" t="s">
        <v>43</v>
      </c>
      <c r="S63" s="18" t="s">
        <v>44</v>
      </c>
      <c r="T63" s="17"/>
      <c r="U63" s="16" t="str">
        <f>HYPERLINK("https://pbs.twimg.com/profile_images/812531108092874753/frVON4bm.jpg","View")</f>
        <v>View</v>
      </c>
    </row>
    <row r="64">
      <c r="A64" s="12">
        <v>43512.65944444445</v>
      </c>
      <c r="B64" s="13" t="str">
        <f t="shared" ref="B64:B65" si="32">HYPERLINK("https://twitter.com/INCIndia","@INCIndia")</f>
        <v>@INCIndia</v>
      </c>
      <c r="C64" s="14" t="s">
        <v>126</v>
      </c>
      <c r="D64" s="15" t="s">
        <v>165</v>
      </c>
      <c r="E64" s="16" t="str">
        <f>HYPERLINK("https://twitter.com/INCIndia/status/1096715713039880192","1096715713039880192")</f>
        <v>1096715713039880192</v>
      </c>
      <c r="F64" s="17"/>
      <c r="G64" s="18" t="s">
        <v>166</v>
      </c>
      <c r="H64" s="17"/>
      <c r="I64" s="19">
        <v>900.0</v>
      </c>
      <c r="J64" s="19">
        <v>2806.0</v>
      </c>
      <c r="K64" s="20" t="str">
        <f t="shared" ref="K64:K65" si="33">HYPERLINK("http://twitter.com/download/android","Twitter for Android")</f>
        <v>Twitter for Android</v>
      </c>
      <c r="L64" s="19">
        <v>4857086.0</v>
      </c>
      <c r="M64" s="19">
        <v>2496.0</v>
      </c>
      <c r="N64" s="19">
        <v>1632.0</v>
      </c>
      <c r="O64" s="21" t="s">
        <v>29</v>
      </c>
      <c r="P64" s="12">
        <v>41311.4691087963</v>
      </c>
      <c r="Q64" s="22" t="s">
        <v>129</v>
      </c>
      <c r="R64" s="23" t="s">
        <v>130</v>
      </c>
      <c r="S64" s="18" t="s">
        <v>131</v>
      </c>
      <c r="T64" s="17"/>
      <c r="U64" s="16" t="str">
        <f t="shared" ref="U64:U65" si="34">HYPERLINK("https://pbs.twimg.com/profile_images/928449965134815233/w2JsNWPK.jpg","View")</f>
        <v>View</v>
      </c>
    </row>
    <row r="65">
      <c r="A65" s="12">
        <v>43512.64399305556</v>
      </c>
      <c r="B65" s="13" t="str">
        <f t="shared" si="32"/>
        <v>@INCIndia</v>
      </c>
      <c r="C65" s="14" t="s">
        <v>126</v>
      </c>
      <c r="D65" s="15" t="s">
        <v>167</v>
      </c>
      <c r="E65" s="16" t="str">
        <f>HYPERLINK("https://twitter.com/INCIndia/status/1096710114109677569","1096710114109677569")</f>
        <v>1096710114109677569</v>
      </c>
      <c r="F65" s="17"/>
      <c r="G65" s="18" t="s">
        <v>168</v>
      </c>
      <c r="H65" s="17"/>
      <c r="I65" s="19">
        <v>607.0</v>
      </c>
      <c r="J65" s="19">
        <v>1679.0</v>
      </c>
      <c r="K65" s="20" t="str">
        <f t="shared" si="33"/>
        <v>Twitter for Android</v>
      </c>
      <c r="L65" s="19">
        <v>4857086.0</v>
      </c>
      <c r="M65" s="19">
        <v>2496.0</v>
      </c>
      <c r="N65" s="19">
        <v>1632.0</v>
      </c>
      <c r="O65" s="21" t="s">
        <v>29</v>
      </c>
      <c r="P65" s="12">
        <v>41311.4691087963</v>
      </c>
      <c r="Q65" s="22" t="s">
        <v>129</v>
      </c>
      <c r="R65" s="23" t="s">
        <v>130</v>
      </c>
      <c r="S65" s="18" t="s">
        <v>131</v>
      </c>
      <c r="T65" s="17"/>
      <c r="U65" s="16" t="str">
        <f t="shared" si="34"/>
        <v>View</v>
      </c>
    </row>
    <row r="66">
      <c r="A66" s="12">
        <v>43512.64271990741</v>
      </c>
      <c r="B66" s="13" t="str">
        <f>HYPERLINK("https://twitter.com/RahulGandhi","@RahulGandhi")</f>
        <v>@RahulGandhi</v>
      </c>
      <c r="C66" s="14" t="s">
        <v>120</v>
      </c>
      <c r="D66" s="15" t="s">
        <v>169</v>
      </c>
      <c r="E66" s="16" t="str">
        <f>HYPERLINK("https://twitter.com/RahulGandhi/status/1096709652622897153","1096709652622897153")</f>
        <v>1096709652622897153</v>
      </c>
      <c r="F66" s="17"/>
      <c r="G66" s="18" t="s">
        <v>170</v>
      </c>
      <c r="H66" s="17"/>
      <c r="I66" s="19">
        <v>6088.0</v>
      </c>
      <c r="J66" s="19">
        <v>24428.0</v>
      </c>
      <c r="K66" s="20" t="str">
        <f>HYPERLINK("http://twitter.com/download/iphone","Twitter for iPhone")</f>
        <v>Twitter for iPhone</v>
      </c>
      <c r="L66" s="19">
        <v>8562377.0</v>
      </c>
      <c r="M66" s="19">
        <v>206.0</v>
      </c>
      <c r="N66" s="19">
        <v>2159.0</v>
      </c>
      <c r="O66" s="21" t="s">
        <v>29</v>
      </c>
      <c r="P66" s="12">
        <v>42119.50642361111</v>
      </c>
      <c r="Q66" s="22" t="s">
        <v>123</v>
      </c>
      <c r="R66" s="23" t="s">
        <v>124</v>
      </c>
      <c r="S66" s="18" t="s">
        <v>125</v>
      </c>
      <c r="T66" s="17"/>
      <c r="U66" s="16" t="str">
        <f>HYPERLINK("https://pbs.twimg.com/profile_images/974851878860312582/O-Zn2b72.jpg","View")</f>
        <v>View</v>
      </c>
    </row>
    <row r="67">
      <c r="A67" s="12">
        <v>43512.63836805556</v>
      </c>
      <c r="B67" s="13" t="str">
        <f t="shared" ref="B67:B68" si="35">HYPERLINK("https://twitter.com/INCIndia","@INCIndia")</f>
        <v>@INCIndia</v>
      </c>
      <c r="C67" s="14" t="s">
        <v>126</v>
      </c>
      <c r="D67" s="15" t="s">
        <v>171</v>
      </c>
      <c r="E67" s="16" t="str">
        <f>HYPERLINK("https://twitter.com/INCIndia/status/1096708072569896960","1096708072569896960")</f>
        <v>1096708072569896960</v>
      </c>
      <c r="F67" s="17"/>
      <c r="G67" s="18" t="s">
        <v>172</v>
      </c>
      <c r="H67" s="17"/>
      <c r="I67" s="19">
        <v>868.0</v>
      </c>
      <c r="J67" s="19">
        <v>3296.0</v>
      </c>
      <c r="K67" s="20" t="str">
        <f>HYPERLINK("http://twitter.com/download/android","Twitter for Android")</f>
        <v>Twitter for Android</v>
      </c>
      <c r="L67" s="19">
        <v>4857086.0</v>
      </c>
      <c r="M67" s="19">
        <v>2496.0</v>
      </c>
      <c r="N67" s="19">
        <v>1632.0</v>
      </c>
      <c r="O67" s="21" t="s">
        <v>29</v>
      </c>
      <c r="P67" s="12">
        <v>41311.4691087963</v>
      </c>
      <c r="Q67" s="22" t="s">
        <v>129</v>
      </c>
      <c r="R67" s="23" t="s">
        <v>130</v>
      </c>
      <c r="S67" s="18" t="s">
        <v>131</v>
      </c>
      <c r="T67" s="17"/>
      <c r="U67" s="16" t="str">
        <f t="shared" ref="U67:U68" si="36">HYPERLINK("https://pbs.twimg.com/profile_images/928449965134815233/w2JsNWPK.jpg","View")</f>
        <v>View</v>
      </c>
    </row>
    <row r="68">
      <c r="A68" s="12">
        <v>43512.614641203705</v>
      </c>
      <c r="B68" s="13" t="str">
        <f t="shared" si="35"/>
        <v>@INCIndia</v>
      </c>
      <c r="C68" s="14" t="s">
        <v>126</v>
      </c>
      <c r="D68" s="15" t="s">
        <v>173</v>
      </c>
      <c r="E68" s="16" t="str">
        <f>HYPERLINK("https://twitter.com/INCIndia/status/1096699477770076162","1096699477770076162")</f>
        <v>1096699477770076162</v>
      </c>
      <c r="F68" s="17"/>
      <c r="G68" s="18" t="s">
        <v>174</v>
      </c>
      <c r="H68" s="17"/>
      <c r="I68" s="19">
        <v>410.0</v>
      </c>
      <c r="J68" s="19">
        <v>1105.0</v>
      </c>
      <c r="K68" s="20" t="str">
        <f>HYPERLINK("https://www.hootsuite.com","Hootsuite Inc.")</f>
        <v>Hootsuite Inc.</v>
      </c>
      <c r="L68" s="19">
        <v>4857086.0</v>
      </c>
      <c r="M68" s="19">
        <v>2496.0</v>
      </c>
      <c r="N68" s="19">
        <v>1632.0</v>
      </c>
      <c r="O68" s="21" t="s">
        <v>29</v>
      </c>
      <c r="P68" s="12">
        <v>41311.4691087963</v>
      </c>
      <c r="Q68" s="22" t="s">
        <v>129</v>
      </c>
      <c r="R68" s="23" t="s">
        <v>130</v>
      </c>
      <c r="S68" s="18" t="s">
        <v>131</v>
      </c>
      <c r="T68" s="17"/>
      <c r="U68" s="16" t="str">
        <f t="shared" si="36"/>
        <v>View</v>
      </c>
    </row>
    <row r="69">
      <c r="A69" s="12">
        <v>43512.612291666665</v>
      </c>
      <c r="B69" s="13" t="str">
        <f>HYPERLINK("https://twitter.com/BJP4India","@BJP4India")</f>
        <v>@BJP4India</v>
      </c>
      <c r="C69" s="14" t="s">
        <v>39</v>
      </c>
      <c r="D69" s="15" t="s">
        <v>175</v>
      </c>
      <c r="E69" s="16" t="str">
        <f>HYPERLINK("https://twitter.com/BJP4India/status/1096698623457320960","1096698623457320960")</f>
        <v>1096698623457320960</v>
      </c>
      <c r="F69" s="17"/>
      <c r="G69" s="18" t="s">
        <v>176</v>
      </c>
      <c r="H69" s="17"/>
      <c r="I69" s="19">
        <v>1846.0</v>
      </c>
      <c r="J69" s="19">
        <v>3395.0</v>
      </c>
      <c r="K69" s="20" t="str">
        <f>HYPERLINK("https://studio.twitter.com","Twitter Media Studio")</f>
        <v>Twitter Media Studio</v>
      </c>
      <c r="L69" s="19">
        <v>1.0503248E7</v>
      </c>
      <c r="M69" s="19">
        <v>2.0</v>
      </c>
      <c r="N69" s="19">
        <v>2477.0</v>
      </c>
      <c r="O69" s="21" t="s">
        <v>29</v>
      </c>
      <c r="P69" s="12">
        <v>40477.32577546296</v>
      </c>
      <c r="Q69" s="22" t="s">
        <v>42</v>
      </c>
      <c r="R69" s="23" t="s">
        <v>43</v>
      </c>
      <c r="S69" s="18" t="s">
        <v>44</v>
      </c>
      <c r="T69" s="17"/>
      <c r="U69" s="16" t="str">
        <f>HYPERLINK("https://pbs.twimg.com/profile_images/812531108092874753/frVON4bm.jpg","View")</f>
        <v>View</v>
      </c>
    </row>
    <row r="70">
      <c r="A70" s="12">
        <v>43512.610173611116</v>
      </c>
      <c r="B70" s="13" t="str">
        <f t="shared" ref="B70:B71" si="37">HYPERLINK("https://twitter.com/INCIndia","@INCIndia")</f>
        <v>@INCIndia</v>
      </c>
      <c r="C70" s="14" t="s">
        <v>126</v>
      </c>
      <c r="D70" s="15" t="s">
        <v>177</v>
      </c>
      <c r="E70" s="16" t="str">
        <f>HYPERLINK("https://twitter.com/INCIndia/status/1096697858424623105","1096697858424623105")</f>
        <v>1096697858424623105</v>
      </c>
      <c r="F70" s="17"/>
      <c r="G70" s="18" t="s">
        <v>178</v>
      </c>
      <c r="H70" s="17"/>
      <c r="I70" s="19">
        <v>492.0</v>
      </c>
      <c r="J70" s="19">
        <v>1468.0</v>
      </c>
      <c r="K70" s="20" t="str">
        <f>HYPERLINK("http://twitter.com/download/android","Twitter for Android")</f>
        <v>Twitter for Android</v>
      </c>
      <c r="L70" s="19">
        <v>4857086.0</v>
      </c>
      <c r="M70" s="19">
        <v>2496.0</v>
      </c>
      <c r="N70" s="19">
        <v>1632.0</v>
      </c>
      <c r="O70" s="21" t="s">
        <v>29</v>
      </c>
      <c r="P70" s="12">
        <v>41311.4691087963</v>
      </c>
      <c r="Q70" s="22" t="s">
        <v>129</v>
      </c>
      <c r="R70" s="23" t="s">
        <v>130</v>
      </c>
      <c r="S70" s="18" t="s">
        <v>131</v>
      </c>
      <c r="T70" s="17"/>
      <c r="U70" s="16" t="str">
        <f t="shared" ref="U70:U71" si="38">HYPERLINK("https://pbs.twimg.com/profile_images/928449965134815233/w2JsNWPK.jpg","View")</f>
        <v>View</v>
      </c>
    </row>
    <row r="71">
      <c r="A71" s="12">
        <v>43512.60986111111</v>
      </c>
      <c r="B71" s="13" t="str">
        <f t="shared" si="37"/>
        <v>@INCIndia</v>
      </c>
      <c r="C71" s="14" t="s">
        <v>126</v>
      </c>
      <c r="D71" s="15" t="s">
        <v>179</v>
      </c>
      <c r="E71" s="16" t="str">
        <f>HYPERLINK("https://twitter.com/INCIndia/status/1096697744444424193","1096697744444424193")</f>
        <v>1096697744444424193</v>
      </c>
      <c r="F71" s="18" t="s">
        <v>180</v>
      </c>
      <c r="G71" s="17"/>
      <c r="H71" s="17"/>
      <c r="I71" s="19">
        <v>947.0</v>
      </c>
      <c r="J71" s="19">
        <v>2816.0</v>
      </c>
      <c r="K71" s="20" t="str">
        <f>HYPERLINK("https://periscope.tv","Periscope")</f>
        <v>Periscope</v>
      </c>
      <c r="L71" s="19">
        <v>4857086.0</v>
      </c>
      <c r="M71" s="19">
        <v>2496.0</v>
      </c>
      <c r="N71" s="19">
        <v>1632.0</v>
      </c>
      <c r="O71" s="21" t="s">
        <v>29</v>
      </c>
      <c r="P71" s="12">
        <v>41311.4691087963</v>
      </c>
      <c r="Q71" s="22" t="s">
        <v>129</v>
      </c>
      <c r="R71" s="23" t="s">
        <v>130</v>
      </c>
      <c r="S71" s="18" t="s">
        <v>131</v>
      </c>
      <c r="T71" s="17"/>
      <c r="U71" s="16" t="str">
        <f t="shared" si="38"/>
        <v>View</v>
      </c>
    </row>
    <row r="72">
      <c r="A72" s="12">
        <v>43512.60854166667</v>
      </c>
      <c r="B72" s="13" t="str">
        <f>HYPERLINK("https://twitter.com/BJP4India","@BJP4India")</f>
        <v>@BJP4India</v>
      </c>
      <c r="C72" s="14" t="s">
        <v>39</v>
      </c>
      <c r="D72" s="15" t="s">
        <v>181</v>
      </c>
      <c r="E72" s="16" t="str">
        <f>HYPERLINK("https://twitter.com/BJP4India/status/1096697266117566464","1096697266117566464")</f>
        <v>1096697266117566464</v>
      </c>
      <c r="F72" s="17"/>
      <c r="G72" s="18" t="s">
        <v>182</v>
      </c>
      <c r="H72" s="17"/>
      <c r="I72" s="19">
        <v>1420.0</v>
      </c>
      <c r="J72" s="19">
        <v>2324.0</v>
      </c>
      <c r="K72" s="20" t="str">
        <f>HYPERLINK("https://studio.twitter.com","Twitter Media Studio")</f>
        <v>Twitter Media Studio</v>
      </c>
      <c r="L72" s="19">
        <v>1.0503248E7</v>
      </c>
      <c r="M72" s="19">
        <v>2.0</v>
      </c>
      <c r="N72" s="19">
        <v>2477.0</v>
      </c>
      <c r="O72" s="21" t="s">
        <v>29</v>
      </c>
      <c r="P72" s="12">
        <v>40477.32577546296</v>
      </c>
      <c r="Q72" s="22" t="s">
        <v>42</v>
      </c>
      <c r="R72" s="23" t="s">
        <v>43</v>
      </c>
      <c r="S72" s="18" t="s">
        <v>44</v>
      </c>
      <c r="T72" s="17"/>
      <c r="U72" s="16" t="str">
        <f>HYPERLINK("https://pbs.twimg.com/profile_images/812531108092874753/frVON4bm.jpg","View")</f>
        <v>View</v>
      </c>
    </row>
    <row r="73">
      <c r="A73" s="12">
        <v>43512.60814814815</v>
      </c>
      <c r="B73" s="13" t="str">
        <f>HYPERLINK("https://twitter.com/ArvindKejriwal","@ArvindKejriwal")</f>
        <v>@ArvindKejriwal</v>
      </c>
      <c r="C73" s="14" t="s">
        <v>108</v>
      </c>
      <c r="D73" s="15" t="s">
        <v>183</v>
      </c>
      <c r="E73" s="16" t="str">
        <f>HYPERLINK("https://twitter.com/ArvindKejriwal/status/1096697122341163008","1096697122341163008")</f>
        <v>1096697122341163008</v>
      </c>
      <c r="F73" s="18" t="s">
        <v>184</v>
      </c>
      <c r="G73" s="17"/>
      <c r="H73" s="17"/>
      <c r="I73" s="19">
        <v>1232.0</v>
      </c>
      <c r="J73" s="19">
        <v>3889.0</v>
      </c>
      <c r="K73" s="20" t="str">
        <f>HYPERLINK("http://twitter.com/download/iphone","Twitter for iPhone")</f>
        <v>Twitter for iPhone</v>
      </c>
      <c r="L73" s="19">
        <v>1.4449079E7</v>
      </c>
      <c r="M73" s="19">
        <v>209.0</v>
      </c>
      <c r="N73" s="19">
        <v>5858.0</v>
      </c>
      <c r="O73" s="21" t="s">
        <v>29</v>
      </c>
      <c r="P73" s="12">
        <v>40852.61467592593</v>
      </c>
      <c r="Q73" s="22" t="s">
        <v>30</v>
      </c>
      <c r="R73" s="23" t="s">
        <v>111</v>
      </c>
      <c r="S73" s="18" t="s">
        <v>112</v>
      </c>
      <c r="T73" s="17"/>
      <c r="U73" s="16" t="str">
        <f>HYPERLINK("https://pbs.twimg.com/profile_images/945853608389574656/REH_LpUJ.jpg","View")</f>
        <v>View</v>
      </c>
    </row>
    <row r="74">
      <c r="A74" s="12">
        <v>43512.60716435185</v>
      </c>
      <c r="B74" s="13" t="str">
        <f t="shared" ref="B74:B75" si="39">HYPERLINK("https://twitter.com/INCIndia","@INCIndia")</f>
        <v>@INCIndia</v>
      </c>
      <c r="C74" s="14" t="s">
        <v>126</v>
      </c>
      <c r="D74" s="15" t="s">
        <v>185</v>
      </c>
      <c r="E74" s="16" t="str">
        <f>HYPERLINK("https://twitter.com/INCIndia/status/1096696767020621824","1096696767020621824")</f>
        <v>1096696767020621824</v>
      </c>
      <c r="F74" s="17"/>
      <c r="G74" s="18" t="s">
        <v>186</v>
      </c>
      <c r="H74" s="17"/>
      <c r="I74" s="19">
        <v>507.0</v>
      </c>
      <c r="J74" s="19">
        <v>1735.0</v>
      </c>
      <c r="K74" s="20" t="str">
        <f t="shared" ref="K74:K75" si="40">HYPERLINK("http://twitter.com/download/android","Twitter for Android")</f>
        <v>Twitter for Android</v>
      </c>
      <c r="L74" s="19">
        <v>4857086.0</v>
      </c>
      <c r="M74" s="19">
        <v>2496.0</v>
      </c>
      <c r="N74" s="19">
        <v>1632.0</v>
      </c>
      <c r="O74" s="21" t="s">
        <v>29</v>
      </c>
      <c r="P74" s="12">
        <v>41311.4691087963</v>
      </c>
      <c r="Q74" s="22" t="s">
        <v>129</v>
      </c>
      <c r="R74" s="23" t="s">
        <v>130</v>
      </c>
      <c r="S74" s="18" t="s">
        <v>131</v>
      </c>
      <c r="T74" s="17"/>
      <c r="U74" s="16" t="str">
        <f t="shared" ref="U74:U75" si="41">HYPERLINK("https://pbs.twimg.com/profile_images/928449965134815233/w2JsNWPK.jpg","View")</f>
        <v>View</v>
      </c>
    </row>
    <row r="75">
      <c r="A75" s="12">
        <v>43512.599699074075</v>
      </c>
      <c r="B75" s="13" t="str">
        <f t="shared" si="39"/>
        <v>@INCIndia</v>
      </c>
      <c r="C75" s="14" t="s">
        <v>126</v>
      </c>
      <c r="D75" s="15" t="s">
        <v>187</v>
      </c>
      <c r="E75" s="16" t="str">
        <f>HYPERLINK("https://twitter.com/INCIndia/status/1096694060994113537","1096694060994113537")</f>
        <v>1096694060994113537</v>
      </c>
      <c r="F75" s="17"/>
      <c r="G75" s="18" t="s">
        <v>188</v>
      </c>
      <c r="H75" s="17"/>
      <c r="I75" s="19">
        <v>499.0</v>
      </c>
      <c r="J75" s="19">
        <v>1439.0</v>
      </c>
      <c r="K75" s="20" t="str">
        <f t="shared" si="40"/>
        <v>Twitter for Android</v>
      </c>
      <c r="L75" s="19">
        <v>4857086.0</v>
      </c>
      <c r="M75" s="19">
        <v>2496.0</v>
      </c>
      <c r="N75" s="19">
        <v>1632.0</v>
      </c>
      <c r="O75" s="21" t="s">
        <v>29</v>
      </c>
      <c r="P75" s="12">
        <v>41311.4691087963</v>
      </c>
      <c r="Q75" s="22" t="s">
        <v>129</v>
      </c>
      <c r="R75" s="23" t="s">
        <v>130</v>
      </c>
      <c r="S75" s="18" t="s">
        <v>131</v>
      </c>
      <c r="T75" s="17"/>
      <c r="U75" s="16" t="str">
        <f t="shared" si="41"/>
        <v>View</v>
      </c>
    </row>
    <row r="76">
      <c r="A76" s="12">
        <v>43512.520370370374</v>
      </c>
      <c r="B76" s="13" t="str">
        <f>HYPERLINK("https://twitter.com/BJP4India","@BJP4India")</f>
        <v>@BJP4India</v>
      </c>
      <c r="C76" s="14" t="s">
        <v>39</v>
      </c>
      <c r="D76" s="15" t="s">
        <v>189</v>
      </c>
      <c r="E76" s="16" t="str">
        <f>HYPERLINK("https://twitter.com/BJP4India/status/1096665312466919425","1096665312466919425")</f>
        <v>1096665312466919425</v>
      </c>
      <c r="F76" s="17"/>
      <c r="G76" s="18" t="s">
        <v>190</v>
      </c>
      <c r="H76" s="17"/>
      <c r="I76" s="19">
        <v>5557.0</v>
      </c>
      <c r="J76" s="19">
        <v>16920.0</v>
      </c>
      <c r="K76" s="20" t="str">
        <f>HYPERLINK("https://studio.twitter.com","Twitter Media Studio")</f>
        <v>Twitter Media Studio</v>
      </c>
      <c r="L76" s="19">
        <v>1.0503248E7</v>
      </c>
      <c r="M76" s="19">
        <v>2.0</v>
      </c>
      <c r="N76" s="19">
        <v>2477.0</v>
      </c>
      <c r="O76" s="21" t="s">
        <v>29</v>
      </c>
      <c r="P76" s="12">
        <v>40477.32577546296</v>
      </c>
      <c r="Q76" s="22" t="s">
        <v>42</v>
      </c>
      <c r="R76" s="23" t="s">
        <v>43</v>
      </c>
      <c r="S76" s="18" t="s">
        <v>44</v>
      </c>
      <c r="T76" s="17"/>
      <c r="U76" s="16" t="str">
        <f>HYPERLINK("https://pbs.twimg.com/profile_images/812531108092874753/frVON4bm.jpg","View")</f>
        <v>View</v>
      </c>
    </row>
    <row r="77">
      <c r="A77" s="12">
        <v>43512.51363425926</v>
      </c>
      <c r="B77" s="13" t="str">
        <f>HYPERLINK("https://twitter.com/AamAadmiParty","@AamAadmiParty")</f>
        <v>@AamAadmiParty</v>
      </c>
      <c r="C77" s="14" t="s">
        <v>51</v>
      </c>
      <c r="D77" s="15" t="s">
        <v>191</v>
      </c>
      <c r="E77" s="16" t="str">
        <f>HYPERLINK("https://twitter.com/AamAadmiParty/status/1096662873672241152","1096662873672241152")</f>
        <v>1096662873672241152</v>
      </c>
      <c r="F77" s="17"/>
      <c r="G77" s="18" t="s">
        <v>192</v>
      </c>
      <c r="H77" s="17"/>
      <c r="I77" s="19">
        <v>478.0</v>
      </c>
      <c r="J77" s="19">
        <v>913.0</v>
      </c>
      <c r="K77" s="20" t="str">
        <f>HYPERLINK("http://twitter.com/download/android","Twitter for Android")</f>
        <v>Twitter for Android</v>
      </c>
      <c r="L77" s="19">
        <v>4760642.0</v>
      </c>
      <c r="M77" s="19">
        <v>317.0</v>
      </c>
      <c r="N77" s="19">
        <v>1775.0</v>
      </c>
      <c r="O77" s="21" t="s">
        <v>29</v>
      </c>
      <c r="P77" s="12">
        <v>41113.35650462963</v>
      </c>
      <c r="Q77" s="22" t="s">
        <v>30</v>
      </c>
      <c r="R77" s="23" t="s">
        <v>54</v>
      </c>
      <c r="S77" s="18" t="s">
        <v>55</v>
      </c>
      <c r="T77" s="17"/>
      <c r="U77" s="16" t="str">
        <f>HYPERLINK("https://pbs.twimg.com/profile_images/928455612014280704/Xb5vG_TP.jpg","View")</f>
        <v>View</v>
      </c>
    </row>
    <row r="78">
      <c r="A78" s="12">
        <v>43512.50714120371</v>
      </c>
      <c r="B78" s="13" t="str">
        <f t="shared" ref="B78:B84" si="42">HYPERLINK("https://twitter.com/BJP4India","@BJP4India")</f>
        <v>@BJP4India</v>
      </c>
      <c r="C78" s="14" t="s">
        <v>39</v>
      </c>
      <c r="D78" s="15" t="s">
        <v>193</v>
      </c>
      <c r="E78" s="16" t="str">
        <f>HYPERLINK("https://twitter.com/BJP4India/status/1096660518570315776","1096660518570315776")</f>
        <v>1096660518570315776</v>
      </c>
      <c r="F78" s="17"/>
      <c r="G78" s="17"/>
      <c r="H78" s="17"/>
      <c r="I78" s="19">
        <v>1014.0</v>
      </c>
      <c r="J78" s="19">
        <v>1900.0</v>
      </c>
      <c r="K78" s="20" t="str">
        <f t="shared" ref="K78:K84" si="43">HYPERLINK("http://twitter.com","Twitter Web Client")</f>
        <v>Twitter Web Client</v>
      </c>
      <c r="L78" s="19">
        <v>1.0503248E7</v>
      </c>
      <c r="M78" s="19">
        <v>2.0</v>
      </c>
      <c r="N78" s="19">
        <v>2477.0</v>
      </c>
      <c r="O78" s="21" t="s">
        <v>29</v>
      </c>
      <c r="P78" s="12">
        <v>40477.32577546296</v>
      </c>
      <c r="Q78" s="22" t="s">
        <v>42</v>
      </c>
      <c r="R78" s="23" t="s">
        <v>43</v>
      </c>
      <c r="S78" s="18" t="s">
        <v>44</v>
      </c>
      <c r="T78" s="17"/>
      <c r="U78" s="16" t="str">
        <f t="shared" ref="U78:U84" si="44">HYPERLINK("https://pbs.twimg.com/profile_images/812531108092874753/frVON4bm.jpg","View")</f>
        <v>View</v>
      </c>
    </row>
    <row r="79">
      <c r="A79" s="12">
        <v>43512.50571759259</v>
      </c>
      <c r="B79" s="13" t="str">
        <f t="shared" si="42"/>
        <v>@BJP4India</v>
      </c>
      <c r="C79" s="14" t="s">
        <v>39</v>
      </c>
      <c r="D79" s="15" t="s">
        <v>194</v>
      </c>
      <c r="E79" s="16" t="str">
        <f>HYPERLINK("https://twitter.com/BJP4India/status/1096660004839469056","1096660004839469056")</f>
        <v>1096660004839469056</v>
      </c>
      <c r="F79" s="17"/>
      <c r="G79" s="18" t="s">
        <v>195</v>
      </c>
      <c r="H79" s="17"/>
      <c r="I79" s="19">
        <v>1230.0</v>
      </c>
      <c r="J79" s="19">
        <v>1332.0</v>
      </c>
      <c r="K79" s="20" t="str">
        <f t="shared" si="43"/>
        <v>Twitter Web Client</v>
      </c>
      <c r="L79" s="19">
        <v>1.0503248E7</v>
      </c>
      <c r="M79" s="19">
        <v>2.0</v>
      </c>
      <c r="N79" s="19">
        <v>2477.0</v>
      </c>
      <c r="O79" s="21" t="s">
        <v>29</v>
      </c>
      <c r="P79" s="12">
        <v>40477.32577546296</v>
      </c>
      <c r="Q79" s="22" t="s">
        <v>42</v>
      </c>
      <c r="R79" s="23" t="s">
        <v>43</v>
      </c>
      <c r="S79" s="18" t="s">
        <v>44</v>
      </c>
      <c r="T79" s="17"/>
      <c r="U79" s="16" t="str">
        <f t="shared" si="44"/>
        <v>View</v>
      </c>
    </row>
    <row r="80">
      <c r="A80" s="12">
        <v>43512.50347222222</v>
      </c>
      <c r="B80" s="13" t="str">
        <f t="shared" si="42"/>
        <v>@BJP4India</v>
      </c>
      <c r="C80" s="14" t="s">
        <v>39</v>
      </c>
      <c r="D80" s="15" t="s">
        <v>196</v>
      </c>
      <c r="E80" s="16" t="str">
        <f>HYPERLINK("https://twitter.com/BJP4India/status/1096659190754377728","1096659190754377728")</f>
        <v>1096659190754377728</v>
      </c>
      <c r="F80" s="17"/>
      <c r="G80" s="17"/>
      <c r="H80" s="17"/>
      <c r="I80" s="19">
        <v>1121.0</v>
      </c>
      <c r="J80" s="19">
        <v>2199.0</v>
      </c>
      <c r="K80" s="20" t="str">
        <f t="shared" si="43"/>
        <v>Twitter Web Client</v>
      </c>
      <c r="L80" s="19">
        <v>1.0503248E7</v>
      </c>
      <c r="M80" s="19">
        <v>2.0</v>
      </c>
      <c r="N80" s="19">
        <v>2477.0</v>
      </c>
      <c r="O80" s="21" t="s">
        <v>29</v>
      </c>
      <c r="P80" s="12">
        <v>40477.32577546296</v>
      </c>
      <c r="Q80" s="22" t="s">
        <v>42</v>
      </c>
      <c r="R80" s="23" t="s">
        <v>43</v>
      </c>
      <c r="S80" s="18" t="s">
        <v>44</v>
      </c>
      <c r="T80" s="17"/>
      <c r="U80" s="16" t="str">
        <f t="shared" si="44"/>
        <v>View</v>
      </c>
    </row>
    <row r="81">
      <c r="A81" s="12">
        <v>43512.50016203704</v>
      </c>
      <c r="B81" s="13" t="str">
        <f t="shared" si="42"/>
        <v>@BJP4India</v>
      </c>
      <c r="C81" s="14" t="s">
        <v>39</v>
      </c>
      <c r="D81" s="15" t="s">
        <v>197</v>
      </c>
      <c r="E81" s="16" t="str">
        <f>HYPERLINK("https://twitter.com/BJP4India/status/1096657990420025344","1096657990420025344")</f>
        <v>1096657990420025344</v>
      </c>
      <c r="F81" s="17"/>
      <c r="G81" s="18" t="s">
        <v>198</v>
      </c>
      <c r="H81" s="17"/>
      <c r="I81" s="19">
        <v>1293.0</v>
      </c>
      <c r="J81" s="19">
        <v>1735.0</v>
      </c>
      <c r="K81" s="20" t="str">
        <f t="shared" si="43"/>
        <v>Twitter Web Client</v>
      </c>
      <c r="L81" s="19">
        <v>1.0503248E7</v>
      </c>
      <c r="M81" s="19">
        <v>2.0</v>
      </c>
      <c r="N81" s="19">
        <v>2477.0</v>
      </c>
      <c r="O81" s="21" t="s">
        <v>29</v>
      </c>
      <c r="P81" s="12">
        <v>40477.32577546296</v>
      </c>
      <c r="Q81" s="22" t="s">
        <v>42</v>
      </c>
      <c r="R81" s="23" t="s">
        <v>43</v>
      </c>
      <c r="S81" s="18" t="s">
        <v>44</v>
      </c>
      <c r="T81" s="17"/>
      <c r="U81" s="16" t="str">
        <f t="shared" si="44"/>
        <v>View</v>
      </c>
    </row>
    <row r="82">
      <c r="A82" s="12">
        <v>43512.49958333334</v>
      </c>
      <c r="B82" s="13" t="str">
        <f t="shared" si="42"/>
        <v>@BJP4India</v>
      </c>
      <c r="C82" s="14" t="s">
        <v>39</v>
      </c>
      <c r="D82" s="15" t="s">
        <v>199</v>
      </c>
      <c r="E82" s="16" t="str">
        <f>HYPERLINK("https://twitter.com/BJP4India/status/1096657780834918400","1096657780834918400")</f>
        <v>1096657780834918400</v>
      </c>
      <c r="F82" s="17"/>
      <c r="G82" s="18" t="s">
        <v>200</v>
      </c>
      <c r="H82" s="17"/>
      <c r="I82" s="19">
        <v>1120.0</v>
      </c>
      <c r="J82" s="19">
        <v>1442.0</v>
      </c>
      <c r="K82" s="20" t="str">
        <f t="shared" si="43"/>
        <v>Twitter Web Client</v>
      </c>
      <c r="L82" s="19">
        <v>1.0503248E7</v>
      </c>
      <c r="M82" s="19">
        <v>2.0</v>
      </c>
      <c r="N82" s="19">
        <v>2477.0</v>
      </c>
      <c r="O82" s="21" t="s">
        <v>29</v>
      </c>
      <c r="P82" s="12">
        <v>40477.32577546296</v>
      </c>
      <c r="Q82" s="22" t="s">
        <v>42</v>
      </c>
      <c r="R82" s="23" t="s">
        <v>43</v>
      </c>
      <c r="S82" s="18" t="s">
        <v>44</v>
      </c>
      <c r="T82" s="17"/>
      <c r="U82" s="16" t="str">
        <f t="shared" si="44"/>
        <v>View</v>
      </c>
    </row>
    <row r="83">
      <c r="A83" s="12">
        <v>43512.49559027777</v>
      </c>
      <c r="B83" s="13" t="str">
        <f t="shared" si="42"/>
        <v>@BJP4India</v>
      </c>
      <c r="C83" s="14" t="s">
        <v>39</v>
      </c>
      <c r="D83" s="15" t="s">
        <v>201</v>
      </c>
      <c r="E83" s="16" t="str">
        <f>HYPERLINK("https://twitter.com/BJP4India/status/1096656333716090882","1096656333716090882")</f>
        <v>1096656333716090882</v>
      </c>
      <c r="F83" s="17"/>
      <c r="G83" s="17"/>
      <c r="H83" s="17"/>
      <c r="I83" s="19">
        <v>1442.0</v>
      </c>
      <c r="J83" s="19">
        <v>3770.0</v>
      </c>
      <c r="K83" s="20" t="str">
        <f t="shared" si="43"/>
        <v>Twitter Web Client</v>
      </c>
      <c r="L83" s="19">
        <v>1.0503248E7</v>
      </c>
      <c r="M83" s="19">
        <v>2.0</v>
      </c>
      <c r="N83" s="19">
        <v>2477.0</v>
      </c>
      <c r="O83" s="21" t="s">
        <v>29</v>
      </c>
      <c r="P83" s="12">
        <v>40477.32577546296</v>
      </c>
      <c r="Q83" s="22" t="s">
        <v>42</v>
      </c>
      <c r="R83" s="23" t="s">
        <v>43</v>
      </c>
      <c r="S83" s="18" t="s">
        <v>44</v>
      </c>
      <c r="T83" s="17"/>
      <c r="U83" s="16" t="str">
        <f t="shared" si="44"/>
        <v>View</v>
      </c>
    </row>
    <row r="84">
      <c r="A84" s="12">
        <v>43512.49538194445</v>
      </c>
      <c r="B84" s="13" t="str">
        <f t="shared" si="42"/>
        <v>@BJP4India</v>
      </c>
      <c r="C84" s="14" t="s">
        <v>39</v>
      </c>
      <c r="D84" s="15" t="s">
        <v>202</v>
      </c>
      <c r="E84" s="16" t="str">
        <f>HYPERLINK("https://twitter.com/BJP4India/status/1096656256759062528","1096656256759062528")</f>
        <v>1096656256759062528</v>
      </c>
      <c r="F84" s="17"/>
      <c r="G84" s="17"/>
      <c r="H84" s="17"/>
      <c r="I84" s="19">
        <v>1853.0</v>
      </c>
      <c r="J84" s="19">
        <v>5520.0</v>
      </c>
      <c r="K84" s="20" t="str">
        <f t="shared" si="43"/>
        <v>Twitter Web Client</v>
      </c>
      <c r="L84" s="19">
        <v>1.0503248E7</v>
      </c>
      <c r="M84" s="19">
        <v>2.0</v>
      </c>
      <c r="N84" s="19">
        <v>2477.0</v>
      </c>
      <c r="O84" s="21" t="s">
        <v>29</v>
      </c>
      <c r="P84" s="12">
        <v>40477.32577546296</v>
      </c>
      <c r="Q84" s="22" t="s">
        <v>42</v>
      </c>
      <c r="R84" s="23" t="s">
        <v>43</v>
      </c>
      <c r="S84" s="18" t="s">
        <v>44</v>
      </c>
      <c r="T84" s="17"/>
      <c r="U84" s="16" t="str">
        <f t="shared" si="44"/>
        <v>View</v>
      </c>
    </row>
    <row r="85">
      <c r="A85" s="12">
        <v>43512.495104166665</v>
      </c>
      <c r="B85" s="13" t="str">
        <f>HYPERLINK("https://twitter.com/AamAadmiParty","@AamAadmiParty")</f>
        <v>@AamAadmiParty</v>
      </c>
      <c r="C85" s="14" t="s">
        <v>51</v>
      </c>
      <c r="D85" s="15" t="s">
        <v>203</v>
      </c>
      <c r="E85" s="16" t="str">
        <f>HYPERLINK("https://twitter.com/AamAadmiParty/status/1096656159556145153","1096656159556145153")</f>
        <v>1096656159556145153</v>
      </c>
      <c r="F85" s="18" t="s">
        <v>204</v>
      </c>
      <c r="G85" s="17"/>
      <c r="H85" s="17"/>
      <c r="I85" s="19">
        <v>290.0</v>
      </c>
      <c r="J85" s="19">
        <v>618.0</v>
      </c>
      <c r="K85" s="20" t="str">
        <f>HYPERLINK("http://twitter.com/download/android","Twitter for Android")</f>
        <v>Twitter for Android</v>
      </c>
      <c r="L85" s="19">
        <v>4760642.0</v>
      </c>
      <c r="M85" s="19">
        <v>317.0</v>
      </c>
      <c r="N85" s="19">
        <v>1775.0</v>
      </c>
      <c r="O85" s="21" t="s">
        <v>29</v>
      </c>
      <c r="P85" s="12">
        <v>41113.35650462963</v>
      </c>
      <c r="Q85" s="22" t="s">
        <v>30</v>
      </c>
      <c r="R85" s="23" t="s">
        <v>54</v>
      </c>
      <c r="S85" s="18" t="s">
        <v>55</v>
      </c>
      <c r="T85" s="17"/>
      <c r="U85" s="16" t="str">
        <f>HYPERLINK("https://pbs.twimg.com/profile_images/928455612014280704/Xb5vG_TP.jpg","View")</f>
        <v>View</v>
      </c>
    </row>
    <row r="86">
      <c r="A86" s="12">
        <v>43512.49493055556</v>
      </c>
      <c r="B86" s="13" t="str">
        <f>HYPERLINK("https://twitter.com/BJP4India","@BJP4India")</f>
        <v>@BJP4India</v>
      </c>
      <c r="C86" s="14" t="s">
        <v>39</v>
      </c>
      <c r="D86" s="15" t="s">
        <v>205</v>
      </c>
      <c r="E86" s="16" t="str">
        <f>HYPERLINK("https://twitter.com/BJP4India/status/1096656096528199680","1096656096528199680")</f>
        <v>1096656096528199680</v>
      </c>
      <c r="F86" s="17"/>
      <c r="G86" s="18" t="s">
        <v>206</v>
      </c>
      <c r="H86" s="17"/>
      <c r="I86" s="19">
        <v>1289.0</v>
      </c>
      <c r="J86" s="19">
        <v>1665.0</v>
      </c>
      <c r="K86" s="20" t="str">
        <f>HYPERLINK("http://twitter.com","Twitter Web Client")</f>
        <v>Twitter Web Client</v>
      </c>
      <c r="L86" s="19">
        <v>1.0503248E7</v>
      </c>
      <c r="M86" s="19">
        <v>2.0</v>
      </c>
      <c r="N86" s="19">
        <v>2477.0</v>
      </c>
      <c r="O86" s="21" t="s">
        <v>29</v>
      </c>
      <c r="P86" s="12">
        <v>40477.32577546296</v>
      </c>
      <c r="Q86" s="22" t="s">
        <v>42</v>
      </c>
      <c r="R86" s="23" t="s">
        <v>43</v>
      </c>
      <c r="S86" s="18" t="s">
        <v>44</v>
      </c>
      <c r="T86" s="17"/>
      <c r="U86" s="16" t="str">
        <f>HYPERLINK("https://pbs.twimg.com/profile_images/812531108092874753/frVON4bm.jpg","View")</f>
        <v>View</v>
      </c>
    </row>
    <row r="87">
      <c r="A87" s="12">
        <v>43512.48829861111</v>
      </c>
      <c r="B87" s="13" t="str">
        <f>HYPERLINK("https://twitter.com/narendramodi","@narendramodi")</f>
        <v>@narendramodi</v>
      </c>
      <c r="C87" s="14" t="s">
        <v>26</v>
      </c>
      <c r="D87" s="15" t="s">
        <v>207</v>
      </c>
      <c r="E87" s="16" t="str">
        <f>HYPERLINK("https://twitter.com/narendramodi/status/1096653689467461632","1096653689467461632")</f>
        <v>1096653689467461632</v>
      </c>
      <c r="F87" s="18" t="s">
        <v>208</v>
      </c>
      <c r="G87" s="17"/>
      <c r="H87" s="17"/>
      <c r="I87" s="19">
        <v>7149.0</v>
      </c>
      <c r="J87" s="19">
        <v>29015.0</v>
      </c>
      <c r="K87" s="20" t="str">
        <f t="shared" ref="K87:K88" si="45">HYPERLINK("https://periscope.tv","Periscope")</f>
        <v>Periscope</v>
      </c>
      <c r="L87" s="19">
        <v>4.5652856E7</v>
      </c>
      <c r="M87" s="19">
        <v>2124.0</v>
      </c>
      <c r="N87" s="19">
        <v>23328.0</v>
      </c>
      <c r="O87" s="21" t="s">
        <v>29</v>
      </c>
      <c r="P87" s="12">
        <v>39823.95064814815</v>
      </c>
      <c r="Q87" s="22" t="s">
        <v>30</v>
      </c>
      <c r="R87" s="23" t="s">
        <v>31</v>
      </c>
      <c r="S87" s="18" t="s">
        <v>32</v>
      </c>
      <c r="T87" s="17"/>
      <c r="U87" s="16" t="str">
        <f>HYPERLINK("https://pbs.twimg.com/profile_images/718314968102367232/ypY1GPCQ.jpg","View")</f>
        <v>View</v>
      </c>
    </row>
    <row r="88">
      <c r="A88" s="12">
        <v>43512.47599537037</v>
      </c>
      <c r="B88" s="13" t="str">
        <f>HYPERLINK("https://twitter.com/BJP4India","@BJP4India")</f>
        <v>@BJP4India</v>
      </c>
      <c r="C88" s="14" t="s">
        <v>39</v>
      </c>
      <c r="D88" s="15" t="s">
        <v>209</v>
      </c>
      <c r="E88" s="16" t="str">
        <f>HYPERLINK("https://twitter.com/BJP4India/status/1096649233510223874","1096649233510223874")</f>
        <v>1096649233510223874</v>
      </c>
      <c r="F88" s="18" t="s">
        <v>210</v>
      </c>
      <c r="G88" s="17"/>
      <c r="H88" s="17"/>
      <c r="I88" s="19">
        <v>1538.0</v>
      </c>
      <c r="J88" s="19">
        <v>2758.0</v>
      </c>
      <c r="K88" s="20" t="str">
        <f t="shared" si="45"/>
        <v>Periscope</v>
      </c>
      <c r="L88" s="19">
        <v>1.0503248E7</v>
      </c>
      <c r="M88" s="19">
        <v>2.0</v>
      </c>
      <c r="N88" s="19">
        <v>2477.0</v>
      </c>
      <c r="O88" s="21" t="s">
        <v>29</v>
      </c>
      <c r="P88" s="12">
        <v>40477.32577546296</v>
      </c>
      <c r="Q88" s="22" t="s">
        <v>42</v>
      </c>
      <c r="R88" s="23" t="s">
        <v>43</v>
      </c>
      <c r="S88" s="18" t="s">
        <v>44</v>
      </c>
      <c r="T88" s="17"/>
      <c r="U88" s="16" t="str">
        <f>HYPERLINK("https://pbs.twimg.com/profile_images/812531108092874753/frVON4bm.jpg","View")</f>
        <v>View</v>
      </c>
    </row>
    <row r="89">
      <c r="A89" s="12">
        <v>43512.43798611111</v>
      </c>
      <c r="B89" s="13" t="str">
        <f>HYPERLINK("https://twitter.com/AamAadmiParty","@AamAadmiParty")</f>
        <v>@AamAadmiParty</v>
      </c>
      <c r="C89" s="14" t="s">
        <v>51</v>
      </c>
      <c r="D89" s="15" t="s">
        <v>211</v>
      </c>
      <c r="E89" s="16" t="str">
        <f>HYPERLINK("https://twitter.com/AamAadmiParty/status/1096635459604627457","1096635459604627457")</f>
        <v>1096635459604627457</v>
      </c>
      <c r="F89" s="18" t="s">
        <v>212</v>
      </c>
      <c r="G89" s="18" t="s">
        <v>213</v>
      </c>
      <c r="H89" s="17"/>
      <c r="I89" s="19">
        <v>231.0</v>
      </c>
      <c r="J89" s="19">
        <v>522.0</v>
      </c>
      <c r="K89" s="20" t="str">
        <f>HYPERLINK("http://twitter.com/download/android","Twitter for Android")</f>
        <v>Twitter for Android</v>
      </c>
      <c r="L89" s="19">
        <v>4760642.0</v>
      </c>
      <c r="M89" s="19">
        <v>317.0</v>
      </c>
      <c r="N89" s="19">
        <v>1775.0</v>
      </c>
      <c r="O89" s="21" t="s">
        <v>29</v>
      </c>
      <c r="P89" s="12">
        <v>41113.35650462963</v>
      </c>
      <c r="Q89" s="22" t="s">
        <v>30</v>
      </c>
      <c r="R89" s="23" t="s">
        <v>54</v>
      </c>
      <c r="S89" s="18" t="s">
        <v>55</v>
      </c>
      <c r="T89" s="17"/>
      <c r="U89" s="16" t="str">
        <f>HYPERLINK("https://pbs.twimg.com/profile_images/928455612014280704/Xb5vG_TP.jpg","View")</f>
        <v>View</v>
      </c>
    </row>
    <row r="90">
      <c r="A90" s="12">
        <v>43512.394421296296</v>
      </c>
      <c r="B90" s="13" t="str">
        <f t="shared" ref="B90:B91" si="46">HYPERLINK("https://twitter.com/ArvindKejriwal","@ArvindKejriwal")</f>
        <v>@ArvindKejriwal</v>
      </c>
      <c r="C90" s="14" t="s">
        <v>108</v>
      </c>
      <c r="D90" s="15" t="s">
        <v>214</v>
      </c>
      <c r="E90" s="16" t="str">
        <f>HYPERLINK("https://twitter.com/ArvindKejriwal/status/1096619672689143809","1096619672689143809")</f>
        <v>1096619672689143809</v>
      </c>
      <c r="F90" s="17"/>
      <c r="G90" s="17"/>
      <c r="H90" s="17"/>
      <c r="I90" s="19">
        <v>2596.0</v>
      </c>
      <c r="J90" s="19">
        <v>9248.0</v>
      </c>
      <c r="K90" s="20" t="str">
        <f t="shared" ref="K90:K91" si="47">HYPERLINK("http://twitter.com/download/iphone","Twitter for iPhone")</f>
        <v>Twitter for iPhone</v>
      </c>
      <c r="L90" s="19">
        <v>1.4449079E7</v>
      </c>
      <c r="M90" s="19">
        <v>209.0</v>
      </c>
      <c r="N90" s="19">
        <v>5858.0</v>
      </c>
      <c r="O90" s="21" t="s">
        <v>29</v>
      </c>
      <c r="P90" s="12">
        <v>40852.61467592593</v>
      </c>
      <c r="Q90" s="22" t="s">
        <v>30</v>
      </c>
      <c r="R90" s="23" t="s">
        <v>111</v>
      </c>
      <c r="S90" s="18" t="s">
        <v>112</v>
      </c>
      <c r="T90" s="17"/>
      <c r="U90" s="16" t="str">
        <f t="shared" ref="U90:U91" si="48">HYPERLINK("https://pbs.twimg.com/profile_images/945853608389574656/REH_LpUJ.jpg","View")</f>
        <v>View</v>
      </c>
    </row>
    <row r="91">
      <c r="A91" s="12">
        <v>43512.36840277778</v>
      </c>
      <c r="B91" s="13" t="str">
        <f t="shared" si="46"/>
        <v>@ArvindKejriwal</v>
      </c>
      <c r="C91" s="14" t="s">
        <v>108</v>
      </c>
      <c r="D91" s="15" t="s">
        <v>215</v>
      </c>
      <c r="E91" s="16" t="str">
        <f>HYPERLINK("https://twitter.com/ArvindKejriwal/status/1096610243281342464","1096610243281342464")</f>
        <v>1096610243281342464</v>
      </c>
      <c r="F91" s="18" t="s">
        <v>216</v>
      </c>
      <c r="G91" s="18" t="s">
        <v>217</v>
      </c>
      <c r="H91" s="17"/>
      <c r="I91" s="19">
        <v>1056.0</v>
      </c>
      <c r="J91" s="19">
        <v>2917.0</v>
      </c>
      <c r="K91" s="20" t="str">
        <f t="shared" si="47"/>
        <v>Twitter for iPhone</v>
      </c>
      <c r="L91" s="19">
        <v>1.4449079E7</v>
      </c>
      <c r="M91" s="19">
        <v>209.0</v>
      </c>
      <c r="N91" s="19">
        <v>5858.0</v>
      </c>
      <c r="O91" s="21" t="s">
        <v>29</v>
      </c>
      <c r="P91" s="12">
        <v>40852.61467592593</v>
      </c>
      <c r="Q91" s="22" t="s">
        <v>30</v>
      </c>
      <c r="R91" s="23" t="s">
        <v>111</v>
      </c>
      <c r="S91" s="18" t="s">
        <v>112</v>
      </c>
      <c r="T91" s="17"/>
      <c r="U91" s="16" t="str">
        <f t="shared" si="48"/>
        <v>View</v>
      </c>
    </row>
    <row r="92">
      <c r="A92" s="12">
        <v>43512.29166666667</v>
      </c>
      <c r="B92" s="13" t="str">
        <f>HYPERLINK("https://twitter.com/INCIndia","@INCIndia")</f>
        <v>@INCIndia</v>
      </c>
      <c r="C92" s="14" t="s">
        <v>126</v>
      </c>
      <c r="D92" s="15" t="s">
        <v>218</v>
      </c>
      <c r="E92" s="16" t="str">
        <f>HYPERLINK("https://twitter.com/INCIndia/status/1096582434378866688","1096582434378866688")</f>
        <v>1096582434378866688</v>
      </c>
      <c r="F92" s="22" t="s">
        <v>219</v>
      </c>
      <c r="G92" s="18" t="s">
        <v>220</v>
      </c>
      <c r="H92" s="17"/>
      <c r="I92" s="19">
        <v>756.0</v>
      </c>
      <c r="J92" s="19">
        <v>2820.0</v>
      </c>
      <c r="K92" s="20" t="str">
        <f>HYPERLINK("https://studio.twitter.com","Twitter Media Studio")</f>
        <v>Twitter Media Studio</v>
      </c>
      <c r="L92" s="19">
        <v>4857086.0</v>
      </c>
      <c r="M92" s="19">
        <v>2496.0</v>
      </c>
      <c r="N92" s="19">
        <v>1632.0</v>
      </c>
      <c r="O92" s="21" t="s">
        <v>29</v>
      </c>
      <c r="P92" s="12">
        <v>41311.4691087963</v>
      </c>
      <c r="Q92" s="22" t="s">
        <v>129</v>
      </c>
      <c r="R92" s="23" t="s">
        <v>130</v>
      </c>
      <c r="S92" s="18" t="s">
        <v>131</v>
      </c>
      <c r="T92" s="17"/>
      <c r="U92" s="16" t="str">
        <f>HYPERLINK("https://pbs.twimg.com/profile_images/928449965134815233/w2JsNWPK.jpg","View")</f>
        <v>View</v>
      </c>
    </row>
    <row r="93">
      <c r="A93" s="12">
        <v>43511.94454861111</v>
      </c>
      <c r="B93" s="13" t="str">
        <f>HYPERLINK("https://twitter.com/AamAadmiParty","@AamAadmiParty")</f>
        <v>@AamAadmiParty</v>
      </c>
      <c r="C93" s="14" t="s">
        <v>51</v>
      </c>
      <c r="D93" s="15" t="s">
        <v>221</v>
      </c>
      <c r="E93" s="16" t="str">
        <f>HYPERLINK("https://twitter.com/AamAadmiParty/status/1096456642693074944","1096456642693074944")</f>
        <v>1096456642693074944</v>
      </c>
      <c r="F93" s="17"/>
      <c r="G93" s="18" t="s">
        <v>222</v>
      </c>
      <c r="H93" s="17"/>
      <c r="I93" s="19">
        <v>268.0</v>
      </c>
      <c r="J93" s="19">
        <v>1025.0</v>
      </c>
      <c r="K93" s="20" t="str">
        <f>HYPERLINK("http://twitter.com/download/android","Twitter for Android")</f>
        <v>Twitter for Android</v>
      </c>
      <c r="L93" s="19">
        <v>4760642.0</v>
      </c>
      <c r="M93" s="19">
        <v>317.0</v>
      </c>
      <c r="N93" s="19">
        <v>1775.0</v>
      </c>
      <c r="O93" s="21" t="s">
        <v>29</v>
      </c>
      <c r="P93" s="12">
        <v>41113.35650462963</v>
      </c>
      <c r="Q93" s="22" t="s">
        <v>30</v>
      </c>
      <c r="R93" s="23" t="s">
        <v>54</v>
      </c>
      <c r="S93" s="18" t="s">
        <v>55</v>
      </c>
      <c r="T93" s="17"/>
      <c r="U93" s="16" t="str">
        <f>HYPERLINK("https://pbs.twimg.com/profile_images/928455612014280704/Xb5vG_TP.jpg","View")</f>
        <v>View</v>
      </c>
    </row>
    <row r="94">
      <c r="A94" s="12">
        <v>43511.916354166664</v>
      </c>
      <c r="B94" s="13" t="str">
        <f>HYPERLINK("https://twitter.com/narendramodi","@narendramodi")</f>
        <v>@narendramodi</v>
      </c>
      <c r="C94" s="14" t="s">
        <v>26</v>
      </c>
      <c r="D94" s="15" t="s">
        <v>223</v>
      </c>
      <c r="E94" s="16" t="str">
        <f>HYPERLINK("https://twitter.com/narendramodi/status/1096446425276153856","1096446425276153856")</f>
        <v>1096446425276153856</v>
      </c>
      <c r="F94" s="17"/>
      <c r="G94" s="18" t="s">
        <v>224</v>
      </c>
      <c r="H94" s="17"/>
      <c r="I94" s="19">
        <v>38281.0</v>
      </c>
      <c r="J94" s="19">
        <v>150980.0</v>
      </c>
      <c r="K94" s="20" t="str">
        <f>HYPERLINK("http://twitter.com/download/iphone","Twitter for iPhone")</f>
        <v>Twitter for iPhone</v>
      </c>
      <c r="L94" s="19">
        <v>4.5652856E7</v>
      </c>
      <c r="M94" s="19">
        <v>2124.0</v>
      </c>
      <c r="N94" s="19">
        <v>23328.0</v>
      </c>
      <c r="O94" s="21" t="s">
        <v>29</v>
      </c>
      <c r="P94" s="12">
        <v>39823.95064814815</v>
      </c>
      <c r="Q94" s="22" t="s">
        <v>30</v>
      </c>
      <c r="R94" s="23" t="s">
        <v>31</v>
      </c>
      <c r="S94" s="18" t="s">
        <v>32</v>
      </c>
      <c r="T94" s="17"/>
      <c r="U94" s="16" t="str">
        <f>HYPERLINK("https://pbs.twimg.com/profile_images/718314968102367232/ypY1GPCQ.jpg","View")</f>
        <v>View</v>
      </c>
    </row>
    <row r="95">
      <c r="A95" s="12">
        <v>43511.90710648148</v>
      </c>
      <c r="B95" s="13" t="str">
        <f>HYPERLINK("https://twitter.com/INCIndia","@INCIndia")</f>
        <v>@INCIndia</v>
      </c>
      <c r="C95" s="14" t="s">
        <v>126</v>
      </c>
      <c r="D95" s="15" t="s">
        <v>225</v>
      </c>
      <c r="E95" s="16" t="str">
        <f>HYPERLINK("https://twitter.com/INCIndia/status/1096443075872858117","1096443075872858117")</f>
        <v>1096443075872858117</v>
      </c>
      <c r="F95" s="17"/>
      <c r="G95" s="18" t="s">
        <v>226</v>
      </c>
      <c r="H95" s="17"/>
      <c r="I95" s="19">
        <v>3516.0</v>
      </c>
      <c r="J95" s="19">
        <v>15931.0</v>
      </c>
      <c r="K95" s="20" t="str">
        <f t="shared" ref="K95:K96" si="49">HYPERLINK("http://twitter.com/download/android","Twitter for Android")</f>
        <v>Twitter for Android</v>
      </c>
      <c r="L95" s="19">
        <v>4857086.0</v>
      </c>
      <c r="M95" s="19">
        <v>2496.0</v>
      </c>
      <c r="N95" s="19">
        <v>1632.0</v>
      </c>
      <c r="O95" s="21" t="s">
        <v>29</v>
      </c>
      <c r="P95" s="12">
        <v>41311.4691087963</v>
      </c>
      <c r="Q95" s="22" t="s">
        <v>129</v>
      </c>
      <c r="R95" s="23" t="s">
        <v>130</v>
      </c>
      <c r="S95" s="18" t="s">
        <v>131</v>
      </c>
      <c r="T95" s="17"/>
      <c r="U95" s="16" t="str">
        <f>HYPERLINK("https://pbs.twimg.com/profile_images/928449965134815233/w2JsNWPK.jpg","View")</f>
        <v>View</v>
      </c>
    </row>
    <row r="96">
      <c r="A96" s="12">
        <v>43511.90283564814</v>
      </c>
      <c r="B96" s="13" t="str">
        <f>HYPERLINK("https://twitter.com/AamAadmiParty","@AamAadmiParty")</f>
        <v>@AamAadmiParty</v>
      </c>
      <c r="C96" s="14" t="s">
        <v>51</v>
      </c>
      <c r="D96" s="15" t="s">
        <v>227</v>
      </c>
      <c r="E96" s="16" t="str">
        <f>HYPERLINK("https://twitter.com/AamAadmiParty/status/1096441528552251392","1096441528552251392")</f>
        <v>1096441528552251392</v>
      </c>
      <c r="F96" s="17"/>
      <c r="G96" s="18" t="s">
        <v>228</v>
      </c>
      <c r="H96" s="17"/>
      <c r="I96" s="19">
        <v>1325.0</v>
      </c>
      <c r="J96" s="19">
        <v>5288.0</v>
      </c>
      <c r="K96" s="20" t="str">
        <f t="shared" si="49"/>
        <v>Twitter for Android</v>
      </c>
      <c r="L96" s="19">
        <v>4760642.0</v>
      </c>
      <c r="M96" s="19">
        <v>317.0</v>
      </c>
      <c r="N96" s="19">
        <v>1775.0</v>
      </c>
      <c r="O96" s="21" t="s">
        <v>29</v>
      </c>
      <c r="P96" s="12">
        <v>41113.35650462963</v>
      </c>
      <c r="Q96" s="22" t="s">
        <v>30</v>
      </c>
      <c r="R96" s="23" t="s">
        <v>54</v>
      </c>
      <c r="S96" s="18" t="s">
        <v>55</v>
      </c>
      <c r="T96" s="17"/>
      <c r="U96" s="16" t="str">
        <f>HYPERLINK("https://pbs.twimg.com/profile_images/928455612014280704/Xb5vG_TP.jpg","View")</f>
        <v>View</v>
      </c>
    </row>
    <row r="97">
      <c r="A97" s="12">
        <v>43511.864004629635</v>
      </c>
      <c r="B97" s="13" t="str">
        <f>HYPERLINK("https://twitter.com/BJP4India","@BJP4India")</f>
        <v>@BJP4India</v>
      </c>
      <c r="C97" s="14" t="s">
        <v>39</v>
      </c>
      <c r="D97" s="15" t="s">
        <v>229</v>
      </c>
      <c r="E97" s="16" t="str">
        <f>HYPERLINK("https://twitter.com/BJP4India/status/1096427456330747911","1096427456330747911")</f>
        <v>1096427456330747911</v>
      </c>
      <c r="F97" s="17"/>
      <c r="G97" s="18" t="s">
        <v>230</v>
      </c>
      <c r="H97" s="17"/>
      <c r="I97" s="19">
        <v>2537.0</v>
      </c>
      <c r="J97" s="19">
        <v>6802.0</v>
      </c>
      <c r="K97" s="20" t="str">
        <f>HYPERLINK("http://twitter.com","Twitter Web Client")</f>
        <v>Twitter Web Client</v>
      </c>
      <c r="L97" s="19">
        <v>1.0503248E7</v>
      </c>
      <c r="M97" s="19">
        <v>2.0</v>
      </c>
      <c r="N97" s="19">
        <v>2477.0</v>
      </c>
      <c r="O97" s="21" t="s">
        <v>29</v>
      </c>
      <c r="P97" s="12">
        <v>40477.32577546296</v>
      </c>
      <c r="Q97" s="22" t="s">
        <v>42</v>
      </c>
      <c r="R97" s="23" t="s">
        <v>43</v>
      </c>
      <c r="S97" s="18" t="s">
        <v>44</v>
      </c>
      <c r="T97" s="17"/>
      <c r="U97" s="16" t="str">
        <f>HYPERLINK("https://pbs.twimg.com/profile_images/812531108092874753/frVON4bm.jpg","View")</f>
        <v>View</v>
      </c>
    </row>
    <row r="98">
      <c r="A98" s="12">
        <v>43511.82699074074</v>
      </c>
      <c r="B98" s="13" t="str">
        <f>HYPERLINK("https://twitter.com/AamAadmiParty","@AamAadmiParty")</f>
        <v>@AamAadmiParty</v>
      </c>
      <c r="C98" s="14" t="s">
        <v>51</v>
      </c>
      <c r="D98" s="15" t="s">
        <v>231</v>
      </c>
      <c r="E98" s="16" t="str">
        <f>HYPERLINK("https://twitter.com/AamAadmiParty/status/1096414042741063686","1096414042741063686")</f>
        <v>1096414042741063686</v>
      </c>
      <c r="F98" s="22" t="s">
        <v>232</v>
      </c>
      <c r="G98" s="18" t="s">
        <v>233</v>
      </c>
      <c r="H98" s="17"/>
      <c r="I98" s="19">
        <v>118.0</v>
      </c>
      <c r="J98" s="19">
        <v>366.0</v>
      </c>
      <c r="K98" s="20" t="str">
        <f>HYPERLINK("http://twitter.com/download/android","Twitter for Android")</f>
        <v>Twitter for Android</v>
      </c>
      <c r="L98" s="19">
        <v>4760642.0</v>
      </c>
      <c r="M98" s="19">
        <v>317.0</v>
      </c>
      <c r="N98" s="19">
        <v>1775.0</v>
      </c>
      <c r="O98" s="21" t="s">
        <v>29</v>
      </c>
      <c r="P98" s="12">
        <v>41113.35650462963</v>
      </c>
      <c r="Q98" s="22" t="s">
        <v>30</v>
      </c>
      <c r="R98" s="23" t="s">
        <v>54</v>
      </c>
      <c r="S98" s="18" t="s">
        <v>55</v>
      </c>
      <c r="T98" s="17"/>
      <c r="U98" s="16" t="str">
        <f>HYPERLINK("https://pbs.twimg.com/profile_images/928455612014280704/Xb5vG_TP.jpg","View")</f>
        <v>View</v>
      </c>
    </row>
    <row r="99">
      <c r="A99" s="12">
        <v>43511.81972222222</v>
      </c>
      <c r="B99" s="13" t="str">
        <f>HYPERLINK("https://twitter.com/ArvindKejriwal","@ArvindKejriwal")</f>
        <v>@ArvindKejriwal</v>
      </c>
      <c r="C99" s="14" t="s">
        <v>108</v>
      </c>
      <c r="D99" s="15" t="s">
        <v>234</v>
      </c>
      <c r="E99" s="16" t="str">
        <f>HYPERLINK("https://twitter.com/ArvindKejriwal/status/1096411406574985217","1096411406574985217")</f>
        <v>1096411406574985217</v>
      </c>
      <c r="F99" s="17"/>
      <c r="G99" s="17"/>
      <c r="H99" s="17"/>
      <c r="I99" s="19">
        <v>1442.0</v>
      </c>
      <c r="J99" s="19">
        <v>13942.0</v>
      </c>
      <c r="K99" s="20" t="str">
        <f>HYPERLINK("http://twitter.com/download/iphone","Twitter for iPhone")</f>
        <v>Twitter for iPhone</v>
      </c>
      <c r="L99" s="19">
        <v>1.4449079E7</v>
      </c>
      <c r="M99" s="19">
        <v>209.0</v>
      </c>
      <c r="N99" s="19">
        <v>5858.0</v>
      </c>
      <c r="O99" s="21" t="s">
        <v>29</v>
      </c>
      <c r="P99" s="12">
        <v>40852.61467592593</v>
      </c>
      <c r="Q99" s="22" t="s">
        <v>30</v>
      </c>
      <c r="R99" s="23" t="s">
        <v>111</v>
      </c>
      <c r="S99" s="18" t="s">
        <v>112</v>
      </c>
      <c r="T99" s="17"/>
      <c r="U99" s="16" t="str">
        <f>HYPERLINK("https://pbs.twimg.com/profile_images/945853608389574656/REH_LpUJ.jpg","View")</f>
        <v>View</v>
      </c>
    </row>
    <row r="100">
      <c r="A100" s="12">
        <v>43511.80862268519</v>
      </c>
      <c r="B100" s="13" t="str">
        <f t="shared" ref="B100:B103" si="50">HYPERLINK("https://twitter.com/AamAadmiParty","@AamAadmiParty")</f>
        <v>@AamAadmiParty</v>
      </c>
      <c r="C100" s="14" t="s">
        <v>51</v>
      </c>
      <c r="D100" s="15" t="s">
        <v>235</v>
      </c>
      <c r="E100" s="16" t="str">
        <f>HYPERLINK("https://twitter.com/AamAadmiParty/status/1096407383834652673","1096407383834652673")</f>
        <v>1096407383834652673</v>
      </c>
      <c r="F100" s="17"/>
      <c r="G100" s="18" t="s">
        <v>236</v>
      </c>
      <c r="H100" s="17"/>
      <c r="I100" s="19">
        <v>225.0</v>
      </c>
      <c r="J100" s="19">
        <v>631.0</v>
      </c>
      <c r="K100" s="20" t="str">
        <f t="shared" ref="K100:K103" si="51">HYPERLINK("http://twitter.com/download/android","Twitter for Android")</f>
        <v>Twitter for Android</v>
      </c>
      <c r="L100" s="19">
        <v>4760642.0</v>
      </c>
      <c r="M100" s="19">
        <v>317.0</v>
      </c>
      <c r="N100" s="19">
        <v>1775.0</v>
      </c>
      <c r="O100" s="21" t="s">
        <v>29</v>
      </c>
      <c r="P100" s="12">
        <v>41113.35650462963</v>
      </c>
      <c r="Q100" s="22" t="s">
        <v>30</v>
      </c>
      <c r="R100" s="23" t="s">
        <v>54</v>
      </c>
      <c r="S100" s="18" t="s">
        <v>55</v>
      </c>
      <c r="T100" s="17"/>
      <c r="U100" s="16" t="str">
        <f t="shared" ref="U100:U103" si="52">HYPERLINK("https://pbs.twimg.com/profile_images/928455612014280704/Xb5vG_TP.jpg","View")</f>
        <v>View</v>
      </c>
    </row>
    <row r="101">
      <c r="A101" s="12">
        <v>43511.746192129634</v>
      </c>
      <c r="B101" s="13" t="str">
        <f t="shared" si="50"/>
        <v>@AamAadmiParty</v>
      </c>
      <c r="C101" s="14" t="s">
        <v>51</v>
      </c>
      <c r="D101" s="15" t="s">
        <v>237</v>
      </c>
      <c r="E101" s="16" t="str">
        <f>HYPERLINK("https://twitter.com/AamAadmiParty/status/1096384761965117441","1096384761965117441")</f>
        <v>1096384761965117441</v>
      </c>
      <c r="F101" s="17"/>
      <c r="G101" s="18" t="s">
        <v>238</v>
      </c>
      <c r="H101" s="17"/>
      <c r="I101" s="19">
        <v>372.0</v>
      </c>
      <c r="J101" s="19">
        <v>1023.0</v>
      </c>
      <c r="K101" s="20" t="str">
        <f t="shared" si="51"/>
        <v>Twitter for Android</v>
      </c>
      <c r="L101" s="19">
        <v>4760642.0</v>
      </c>
      <c r="M101" s="19">
        <v>317.0</v>
      </c>
      <c r="N101" s="19">
        <v>1775.0</v>
      </c>
      <c r="O101" s="21" t="s">
        <v>29</v>
      </c>
      <c r="P101" s="12">
        <v>41113.35650462963</v>
      </c>
      <c r="Q101" s="22" t="s">
        <v>30</v>
      </c>
      <c r="R101" s="23" t="s">
        <v>54</v>
      </c>
      <c r="S101" s="18" t="s">
        <v>55</v>
      </c>
      <c r="T101" s="17"/>
      <c r="U101" s="16" t="str">
        <f t="shared" si="52"/>
        <v>View</v>
      </c>
    </row>
    <row r="102">
      <c r="A102" s="12">
        <v>43511.74171296296</v>
      </c>
      <c r="B102" s="13" t="str">
        <f t="shared" si="50"/>
        <v>@AamAadmiParty</v>
      </c>
      <c r="C102" s="14" t="s">
        <v>51</v>
      </c>
      <c r="D102" s="15" t="s">
        <v>239</v>
      </c>
      <c r="E102" s="16" t="str">
        <f>HYPERLINK("https://twitter.com/AamAadmiParty/status/1096383138652024832","1096383138652024832")</f>
        <v>1096383138652024832</v>
      </c>
      <c r="F102" s="17"/>
      <c r="G102" s="18" t="s">
        <v>240</v>
      </c>
      <c r="H102" s="17"/>
      <c r="I102" s="19">
        <v>151.0</v>
      </c>
      <c r="J102" s="19">
        <v>383.0</v>
      </c>
      <c r="K102" s="20" t="str">
        <f t="shared" si="51"/>
        <v>Twitter for Android</v>
      </c>
      <c r="L102" s="19">
        <v>4760642.0</v>
      </c>
      <c r="M102" s="19">
        <v>317.0</v>
      </c>
      <c r="N102" s="19">
        <v>1775.0</v>
      </c>
      <c r="O102" s="21" t="s">
        <v>29</v>
      </c>
      <c r="P102" s="12">
        <v>41113.35650462963</v>
      </c>
      <c r="Q102" s="22" t="s">
        <v>30</v>
      </c>
      <c r="R102" s="23" t="s">
        <v>54</v>
      </c>
      <c r="S102" s="18" t="s">
        <v>55</v>
      </c>
      <c r="T102" s="17"/>
      <c r="U102" s="16" t="str">
        <f t="shared" si="52"/>
        <v>View</v>
      </c>
    </row>
    <row r="103">
      <c r="A103" s="12">
        <v>43511.72689814815</v>
      </c>
      <c r="B103" s="13" t="str">
        <f t="shared" si="50"/>
        <v>@AamAadmiParty</v>
      </c>
      <c r="C103" s="14" t="s">
        <v>51</v>
      </c>
      <c r="D103" s="15" t="s">
        <v>241</v>
      </c>
      <c r="E103" s="16" t="str">
        <f>HYPERLINK("https://twitter.com/AamAadmiParty/status/1096377770924376066","1096377770924376066")</f>
        <v>1096377770924376066</v>
      </c>
      <c r="F103" s="17"/>
      <c r="G103" s="18" t="s">
        <v>242</v>
      </c>
      <c r="H103" s="17"/>
      <c r="I103" s="19">
        <v>262.0</v>
      </c>
      <c r="J103" s="19">
        <v>787.0</v>
      </c>
      <c r="K103" s="20" t="str">
        <f t="shared" si="51"/>
        <v>Twitter for Android</v>
      </c>
      <c r="L103" s="19">
        <v>4760642.0</v>
      </c>
      <c r="M103" s="19">
        <v>317.0</v>
      </c>
      <c r="N103" s="19">
        <v>1775.0</v>
      </c>
      <c r="O103" s="21" t="s">
        <v>29</v>
      </c>
      <c r="P103" s="12">
        <v>41113.35650462963</v>
      </c>
      <c r="Q103" s="22" t="s">
        <v>30</v>
      </c>
      <c r="R103" s="23" t="s">
        <v>54</v>
      </c>
      <c r="S103" s="18" t="s">
        <v>55</v>
      </c>
      <c r="T103" s="17"/>
      <c r="U103" s="16" t="str">
        <f t="shared" si="52"/>
        <v>View</v>
      </c>
    </row>
    <row r="104">
      <c r="A104" s="12">
        <v>43511.69828703704</v>
      </c>
      <c r="B104" s="13" t="str">
        <f t="shared" ref="B104:B106" si="53">HYPERLINK("https://twitter.com/BJP4India","@BJP4India")</f>
        <v>@BJP4India</v>
      </c>
      <c r="C104" s="14" t="s">
        <v>39</v>
      </c>
      <c r="D104" s="15" t="s">
        <v>243</v>
      </c>
      <c r="E104" s="16" t="str">
        <f>HYPERLINK("https://twitter.com/BJP4India/status/1096367400549634048","1096367400549634048")</f>
        <v>1096367400549634048</v>
      </c>
      <c r="F104" s="17"/>
      <c r="G104" s="18" t="s">
        <v>244</v>
      </c>
      <c r="H104" s="17"/>
      <c r="I104" s="19">
        <v>3643.0</v>
      </c>
      <c r="J104" s="19">
        <v>7418.0</v>
      </c>
      <c r="K104" s="20" t="str">
        <f t="shared" ref="K104:K106" si="54">HYPERLINK("https://studio.twitter.com","Twitter Media Studio")</f>
        <v>Twitter Media Studio</v>
      </c>
      <c r="L104" s="19">
        <v>1.0503248E7</v>
      </c>
      <c r="M104" s="19">
        <v>2.0</v>
      </c>
      <c r="N104" s="19">
        <v>2477.0</v>
      </c>
      <c r="O104" s="21" t="s">
        <v>29</v>
      </c>
      <c r="P104" s="12">
        <v>40477.32577546296</v>
      </c>
      <c r="Q104" s="22" t="s">
        <v>42</v>
      </c>
      <c r="R104" s="23" t="s">
        <v>43</v>
      </c>
      <c r="S104" s="18" t="s">
        <v>44</v>
      </c>
      <c r="T104" s="17"/>
      <c r="U104" s="16" t="str">
        <f t="shared" ref="U104:U106" si="55">HYPERLINK("https://pbs.twimg.com/profile_images/812531108092874753/frVON4bm.jpg","View")</f>
        <v>View</v>
      </c>
    </row>
    <row r="105">
      <c r="A105" s="12">
        <v>43511.685</v>
      </c>
      <c r="B105" s="13" t="str">
        <f t="shared" si="53"/>
        <v>@BJP4India</v>
      </c>
      <c r="C105" s="14" t="s">
        <v>39</v>
      </c>
      <c r="D105" s="15" t="s">
        <v>245</v>
      </c>
      <c r="E105" s="16" t="str">
        <f>HYPERLINK("https://twitter.com/BJP4India/status/1096362587598422022","1096362587598422022")</f>
        <v>1096362587598422022</v>
      </c>
      <c r="F105" s="17"/>
      <c r="G105" s="18" t="s">
        <v>246</v>
      </c>
      <c r="H105" s="17"/>
      <c r="I105" s="19">
        <v>3856.0</v>
      </c>
      <c r="J105" s="19">
        <v>8062.0</v>
      </c>
      <c r="K105" s="20" t="str">
        <f t="shared" si="54"/>
        <v>Twitter Media Studio</v>
      </c>
      <c r="L105" s="19">
        <v>1.0503248E7</v>
      </c>
      <c r="M105" s="19">
        <v>2.0</v>
      </c>
      <c r="N105" s="19">
        <v>2477.0</v>
      </c>
      <c r="O105" s="21" t="s">
        <v>29</v>
      </c>
      <c r="P105" s="12">
        <v>40477.32577546296</v>
      </c>
      <c r="Q105" s="22" t="s">
        <v>42</v>
      </c>
      <c r="R105" s="23" t="s">
        <v>43</v>
      </c>
      <c r="S105" s="18" t="s">
        <v>44</v>
      </c>
      <c r="T105" s="17"/>
      <c r="U105" s="16" t="str">
        <f t="shared" si="55"/>
        <v>View</v>
      </c>
    </row>
    <row r="106">
      <c r="A106" s="12">
        <v>43511.660520833335</v>
      </c>
      <c r="B106" s="13" t="str">
        <f t="shared" si="53"/>
        <v>@BJP4India</v>
      </c>
      <c r="C106" s="14" t="s">
        <v>39</v>
      </c>
      <c r="D106" s="15" t="s">
        <v>247</v>
      </c>
      <c r="E106" s="16" t="str">
        <f>HYPERLINK("https://twitter.com/BJP4India/status/1096353716318302209","1096353716318302209")</f>
        <v>1096353716318302209</v>
      </c>
      <c r="F106" s="17"/>
      <c r="G106" s="18" t="s">
        <v>248</v>
      </c>
      <c r="H106" s="17"/>
      <c r="I106" s="19">
        <v>4250.0</v>
      </c>
      <c r="J106" s="19">
        <v>11682.0</v>
      </c>
      <c r="K106" s="20" t="str">
        <f t="shared" si="54"/>
        <v>Twitter Media Studio</v>
      </c>
      <c r="L106" s="19">
        <v>1.0503248E7</v>
      </c>
      <c r="M106" s="19">
        <v>2.0</v>
      </c>
      <c r="N106" s="19">
        <v>2477.0</v>
      </c>
      <c r="O106" s="21" t="s">
        <v>29</v>
      </c>
      <c r="P106" s="12">
        <v>40477.32577546296</v>
      </c>
      <c r="Q106" s="22" t="s">
        <v>42</v>
      </c>
      <c r="R106" s="23" t="s">
        <v>43</v>
      </c>
      <c r="S106" s="18" t="s">
        <v>44</v>
      </c>
      <c r="T106" s="17"/>
      <c r="U106" s="16" t="str">
        <f t="shared" si="55"/>
        <v>View</v>
      </c>
    </row>
    <row r="107">
      <c r="A107" s="12">
        <v>43511.66039351852</v>
      </c>
      <c r="B107" s="13" t="str">
        <f>HYPERLINK("https://twitter.com/AamAadmiParty","@AamAadmiParty")</f>
        <v>@AamAadmiParty</v>
      </c>
      <c r="C107" s="14" t="s">
        <v>51</v>
      </c>
      <c r="D107" s="15" t="s">
        <v>249</v>
      </c>
      <c r="E107" s="16" t="str">
        <f>HYPERLINK("https://twitter.com/AamAadmiParty/status/1096353667035336704","1096353667035336704")</f>
        <v>1096353667035336704</v>
      </c>
      <c r="F107" s="17"/>
      <c r="G107" s="18" t="s">
        <v>250</v>
      </c>
      <c r="H107" s="17"/>
      <c r="I107" s="19">
        <v>186.0</v>
      </c>
      <c r="J107" s="19">
        <v>503.0</v>
      </c>
      <c r="K107" s="20" t="str">
        <f>HYPERLINK("http://twitter.com/download/android","Twitter for Android")</f>
        <v>Twitter for Android</v>
      </c>
      <c r="L107" s="19">
        <v>4760642.0</v>
      </c>
      <c r="M107" s="19">
        <v>317.0</v>
      </c>
      <c r="N107" s="19">
        <v>1775.0</v>
      </c>
      <c r="O107" s="21" t="s">
        <v>29</v>
      </c>
      <c r="P107" s="12">
        <v>41113.35650462963</v>
      </c>
      <c r="Q107" s="22" t="s">
        <v>30</v>
      </c>
      <c r="R107" s="23" t="s">
        <v>54</v>
      </c>
      <c r="S107" s="18" t="s">
        <v>55</v>
      </c>
      <c r="T107" s="17"/>
      <c r="U107" s="16" t="str">
        <f>HYPERLINK("https://pbs.twimg.com/profile_images/928455612014280704/Xb5vG_TP.jpg","View")</f>
        <v>View</v>
      </c>
    </row>
    <row r="108">
      <c r="A108" s="12">
        <v>43511.60748842593</v>
      </c>
      <c r="B108" s="13" t="str">
        <f t="shared" ref="B108:B109" si="56">HYPERLINK("https://twitter.com/BJP4India","@BJP4India")</f>
        <v>@BJP4India</v>
      </c>
      <c r="C108" s="14" t="s">
        <v>39</v>
      </c>
      <c r="D108" s="15" t="s">
        <v>251</v>
      </c>
      <c r="E108" s="16" t="str">
        <f>HYPERLINK("https://twitter.com/BJP4India/status/1096334496125743104","1096334496125743104")</f>
        <v>1096334496125743104</v>
      </c>
      <c r="F108" s="17"/>
      <c r="G108" s="17"/>
      <c r="H108" s="17"/>
      <c r="I108" s="19">
        <v>1429.0</v>
      </c>
      <c r="J108" s="19">
        <v>2411.0</v>
      </c>
      <c r="K108" s="20" t="str">
        <f t="shared" ref="K108:K109" si="57">HYPERLINK("http://twitter.com","Twitter Web Client")</f>
        <v>Twitter Web Client</v>
      </c>
      <c r="L108" s="19">
        <v>1.0503248E7</v>
      </c>
      <c r="M108" s="19">
        <v>2.0</v>
      </c>
      <c r="N108" s="19">
        <v>2477.0</v>
      </c>
      <c r="O108" s="21" t="s">
        <v>29</v>
      </c>
      <c r="P108" s="12">
        <v>40477.32577546296</v>
      </c>
      <c r="Q108" s="22" t="s">
        <v>42</v>
      </c>
      <c r="R108" s="23" t="s">
        <v>43</v>
      </c>
      <c r="S108" s="18" t="s">
        <v>44</v>
      </c>
      <c r="T108" s="17"/>
      <c r="U108" s="16" t="str">
        <f t="shared" ref="U108:U109" si="58">HYPERLINK("https://pbs.twimg.com/profile_images/812531108092874753/frVON4bm.jpg","View")</f>
        <v>View</v>
      </c>
    </row>
    <row r="109">
      <c r="A109" s="12">
        <v>43511.607141203705</v>
      </c>
      <c r="B109" s="13" t="str">
        <f t="shared" si="56"/>
        <v>@BJP4India</v>
      </c>
      <c r="C109" s="14" t="s">
        <v>39</v>
      </c>
      <c r="D109" s="15" t="s">
        <v>252</v>
      </c>
      <c r="E109" s="16" t="str">
        <f>HYPERLINK("https://twitter.com/BJP4India/status/1096334372406362112","1096334372406362112")</f>
        <v>1096334372406362112</v>
      </c>
      <c r="F109" s="17"/>
      <c r="G109" s="17"/>
      <c r="H109" s="17"/>
      <c r="I109" s="19">
        <v>1428.0</v>
      </c>
      <c r="J109" s="19">
        <v>2417.0</v>
      </c>
      <c r="K109" s="20" t="str">
        <f t="shared" si="57"/>
        <v>Twitter Web Client</v>
      </c>
      <c r="L109" s="19">
        <v>1.0503249E7</v>
      </c>
      <c r="M109" s="19">
        <v>2.0</v>
      </c>
      <c r="N109" s="19">
        <v>2477.0</v>
      </c>
      <c r="O109" s="21" t="s">
        <v>29</v>
      </c>
      <c r="P109" s="12">
        <v>40477.32577546296</v>
      </c>
      <c r="Q109" s="22" t="s">
        <v>42</v>
      </c>
      <c r="R109" s="23" t="s">
        <v>43</v>
      </c>
      <c r="S109" s="18" t="s">
        <v>44</v>
      </c>
      <c r="T109" s="17"/>
      <c r="U109" s="16" t="str">
        <f t="shared" si="58"/>
        <v>View</v>
      </c>
    </row>
    <row r="110">
      <c r="A110" s="12">
        <v>43511.60576388889</v>
      </c>
      <c r="B110" s="13" t="str">
        <f>HYPERLINK("https://twitter.com/RahulGandhi","@RahulGandhi")</f>
        <v>@RahulGandhi</v>
      </c>
      <c r="C110" s="14" t="s">
        <v>120</v>
      </c>
      <c r="D110" s="15" t="s">
        <v>253</v>
      </c>
      <c r="E110" s="16" t="str">
        <f>HYPERLINK("https://twitter.com/RahulGandhi/status/1096333872663617536","1096333872663617536")</f>
        <v>1096333872663617536</v>
      </c>
      <c r="F110" s="17"/>
      <c r="G110" s="18" t="s">
        <v>254</v>
      </c>
      <c r="H110" s="17"/>
      <c r="I110" s="19">
        <v>11396.0</v>
      </c>
      <c r="J110" s="19">
        <v>44678.0</v>
      </c>
      <c r="K110" s="20" t="str">
        <f>HYPERLINK("http://twitter.com/download/iphone","Twitter for iPhone")</f>
        <v>Twitter for iPhone</v>
      </c>
      <c r="L110" s="19">
        <v>8562378.0</v>
      </c>
      <c r="M110" s="19">
        <v>206.0</v>
      </c>
      <c r="N110" s="19">
        <v>2159.0</v>
      </c>
      <c r="O110" s="21" t="s">
        <v>29</v>
      </c>
      <c r="P110" s="12">
        <v>42119.50642361111</v>
      </c>
      <c r="Q110" s="22" t="s">
        <v>123</v>
      </c>
      <c r="R110" s="23" t="s">
        <v>124</v>
      </c>
      <c r="S110" s="18" t="s">
        <v>125</v>
      </c>
      <c r="T110" s="17"/>
      <c r="U110" s="16" t="str">
        <f>HYPERLINK("https://pbs.twimg.com/profile_images/974851878860312582/O-Zn2b72.jpg","View")</f>
        <v>View</v>
      </c>
    </row>
    <row r="111">
      <c r="A111" s="12">
        <v>43511.603576388894</v>
      </c>
      <c r="B111" s="13" t="str">
        <f t="shared" ref="B111:B116" si="59">HYPERLINK("https://twitter.com/BJP4India","@BJP4India")</f>
        <v>@BJP4India</v>
      </c>
      <c r="C111" s="14" t="s">
        <v>39</v>
      </c>
      <c r="D111" s="15" t="s">
        <v>255</v>
      </c>
      <c r="E111" s="16" t="str">
        <f>HYPERLINK("https://twitter.com/BJP4India/status/1096333077020725249","1096333077020725249")</f>
        <v>1096333077020725249</v>
      </c>
      <c r="F111" s="17"/>
      <c r="G111" s="18" t="s">
        <v>256</v>
      </c>
      <c r="H111" s="17"/>
      <c r="I111" s="19">
        <v>1740.0</v>
      </c>
      <c r="J111" s="19">
        <v>1858.0</v>
      </c>
      <c r="K111" s="20" t="str">
        <f t="shared" ref="K111:K116" si="60">HYPERLINK("http://twitter.com","Twitter Web Client")</f>
        <v>Twitter Web Client</v>
      </c>
      <c r="L111" s="19">
        <v>1.0503249E7</v>
      </c>
      <c r="M111" s="19">
        <v>2.0</v>
      </c>
      <c r="N111" s="19">
        <v>2477.0</v>
      </c>
      <c r="O111" s="21" t="s">
        <v>29</v>
      </c>
      <c r="P111" s="12">
        <v>40477.32577546296</v>
      </c>
      <c r="Q111" s="22" t="s">
        <v>42</v>
      </c>
      <c r="R111" s="23" t="s">
        <v>43</v>
      </c>
      <c r="S111" s="18" t="s">
        <v>44</v>
      </c>
      <c r="T111" s="17"/>
      <c r="U111" s="16" t="str">
        <f t="shared" ref="U111:U116" si="61">HYPERLINK("https://pbs.twimg.com/profile_images/812531108092874753/frVON4bm.jpg","View")</f>
        <v>View</v>
      </c>
    </row>
    <row r="112">
      <c r="A112" s="12">
        <v>43511.599814814814</v>
      </c>
      <c r="B112" s="13" t="str">
        <f t="shared" si="59"/>
        <v>@BJP4India</v>
      </c>
      <c r="C112" s="14" t="s">
        <v>39</v>
      </c>
      <c r="D112" s="15" t="s">
        <v>257</v>
      </c>
      <c r="E112" s="16" t="str">
        <f>HYPERLINK("https://twitter.com/BJP4India/status/1096331713532198913","1096331713532198913")</f>
        <v>1096331713532198913</v>
      </c>
      <c r="F112" s="17"/>
      <c r="G112" s="17"/>
      <c r="H112" s="17"/>
      <c r="I112" s="19">
        <v>2054.0</v>
      </c>
      <c r="J112" s="19">
        <v>4785.0</v>
      </c>
      <c r="K112" s="20" t="str">
        <f t="shared" si="60"/>
        <v>Twitter Web Client</v>
      </c>
      <c r="L112" s="19">
        <v>1.0503249E7</v>
      </c>
      <c r="M112" s="19">
        <v>2.0</v>
      </c>
      <c r="N112" s="19">
        <v>2477.0</v>
      </c>
      <c r="O112" s="21" t="s">
        <v>29</v>
      </c>
      <c r="P112" s="12">
        <v>40477.32577546296</v>
      </c>
      <c r="Q112" s="22" t="s">
        <v>42</v>
      </c>
      <c r="R112" s="23" t="s">
        <v>43</v>
      </c>
      <c r="S112" s="18" t="s">
        <v>44</v>
      </c>
      <c r="T112" s="17"/>
      <c r="U112" s="16" t="str">
        <f t="shared" si="61"/>
        <v>View</v>
      </c>
    </row>
    <row r="113">
      <c r="A113" s="12">
        <v>43511.596550925926</v>
      </c>
      <c r="B113" s="13" t="str">
        <f t="shared" si="59"/>
        <v>@BJP4India</v>
      </c>
      <c r="C113" s="14" t="s">
        <v>39</v>
      </c>
      <c r="D113" s="15" t="s">
        <v>258</v>
      </c>
      <c r="E113" s="16" t="str">
        <f>HYPERLINK("https://twitter.com/BJP4India/status/1096330531296276480","1096330531296276480")</f>
        <v>1096330531296276480</v>
      </c>
      <c r="F113" s="17"/>
      <c r="G113" s="17"/>
      <c r="H113" s="17"/>
      <c r="I113" s="19">
        <v>2165.0</v>
      </c>
      <c r="J113" s="19">
        <v>4319.0</v>
      </c>
      <c r="K113" s="20" t="str">
        <f t="shared" si="60"/>
        <v>Twitter Web Client</v>
      </c>
      <c r="L113" s="19">
        <v>1.0503249E7</v>
      </c>
      <c r="M113" s="19">
        <v>2.0</v>
      </c>
      <c r="N113" s="19">
        <v>2477.0</v>
      </c>
      <c r="O113" s="21" t="s">
        <v>29</v>
      </c>
      <c r="P113" s="12">
        <v>40477.32577546296</v>
      </c>
      <c r="Q113" s="22" t="s">
        <v>42</v>
      </c>
      <c r="R113" s="23" t="s">
        <v>43</v>
      </c>
      <c r="S113" s="18" t="s">
        <v>44</v>
      </c>
      <c r="T113" s="17"/>
      <c r="U113" s="16" t="str">
        <f t="shared" si="61"/>
        <v>View</v>
      </c>
    </row>
    <row r="114">
      <c r="A114" s="12">
        <v>43511.59527777778</v>
      </c>
      <c r="B114" s="13" t="str">
        <f t="shared" si="59"/>
        <v>@BJP4India</v>
      </c>
      <c r="C114" s="14" t="s">
        <v>39</v>
      </c>
      <c r="D114" s="15" t="s">
        <v>259</v>
      </c>
      <c r="E114" s="16" t="str">
        <f>HYPERLINK("https://twitter.com/BJP4India/status/1096330070774312960","1096330070774312960")</f>
        <v>1096330070774312960</v>
      </c>
      <c r="F114" s="17"/>
      <c r="G114" s="18" t="s">
        <v>260</v>
      </c>
      <c r="H114" s="17"/>
      <c r="I114" s="19">
        <v>1741.0</v>
      </c>
      <c r="J114" s="19">
        <v>2046.0</v>
      </c>
      <c r="K114" s="20" t="str">
        <f t="shared" si="60"/>
        <v>Twitter Web Client</v>
      </c>
      <c r="L114" s="19">
        <v>1.0503249E7</v>
      </c>
      <c r="M114" s="19">
        <v>2.0</v>
      </c>
      <c r="N114" s="19">
        <v>2477.0</v>
      </c>
      <c r="O114" s="21" t="s">
        <v>29</v>
      </c>
      <c r="P114" s="12">
        <v>40477.32577546296</v>
      </c>
      <c r="Q114" s="22" t="s">
        <v>42</v>
      </c>
      <c r="R114" s="23" t="s">
        <v>43</v>
      </c>
      <c r="S114" s="18" t="s">
        <v>44</v>
      </c>
      <c r="T114" s="17"/>
      <c r="U114" s="16" t="str">
        <f t="shared" si="61"/>
        <v>View</v>
      </c>
    </row>
    <row r="115">
      <c r="A115" s="12">
        <v>43511.59212962963</v>
      </c>
      <c r="B115" s="13" t="str">
        <f t="shared" si="59"/>
        <v>@BJP4India</v>
      </c>
      <c r="C115" s="14" t="s">
        <v>39</v>
      </c>
      <c r="D115" s="15" t="s">
        <v>261</v>
      </c>
      <c r="E115" s="16" t="str">
        <f>HYPERLINK("https://twitter.com/BJP4India/status/1096328928585609216","1096328928585609216")</f>
        <v>1096328928585609216</v>
      </c>
      <c r="F115" s="17"/>
      <c r="G115" s="18" t="s">
        <v>262</v>
      </c>
      <c r="H115" s="17"/>
      <c r="I115" s="19">
        <v>1810.0</v>
      </c>
      <c r="J115" s="19">
        <v>2254.0</v>
      </c>
      <c r="K115" s="20" t="str">
        <f t="shared" si="60"/>
        <v>Twitter Web Client</v>
      </c>
      <c r="L115" s="19">
        <v>1.0503249E7</v>
      </c>
      <c r="M115" s="19">
        <v>2.0</v>
      </c>
      <c r="N115" s="19">
        <v>2477.0</v>
      </c>
      <c r="O115" s="21" t="s">
        <v>29</v>
      </c>
      <c r="P115" s="12">
        <v>40477.32577546296</v>
      </c>
      <c r="Q115" s="22" t="s">
        <v>42</v>
      </c>
      <c r="R115" s="23" t="s">
        <v>43</v>
      </c>
      <c r="S115" s="18" t="s">
        <v>44</v>
      </c>
      <c r="T115" s="17"/>
      <c r="U115" s="16" t="str">
        <f t="shared" si="61"/>
        <v>View</v>
      </c>
    </row>
    <row r="116">
      <c r="A116" s="12">
        <v>43511.587800925925</v>
      </c>
      <c r="B116" s="13" t="str">
        <f t="shared" si="59"/>
        <v>@BJP4India</v>
      </c>
      <c r="C116" s="14" t="s">
        <v>39</v>
      </c>
      <c r="D116" s="15" t="s">
        <v>263</v>
      </c>
      <c r="E116" s="16" t="str">
        <f>HYPERLINK("https://twitter.com/BJP4India/status/1096327361765593088","1096327361765593088")</f>
        <v>1096327361765593088</v>
      </c>
      <c r="F116" s="18" t="s">
        <v>264</v>
      </c>
      <c r="G116" s="17"/>
      <c r="H116" s="17"/>
      <c r="I116" s="19">
        <v>1965.0</v>
      </c>
      <c r="J116" s="19">
        <v>2667.0</v>
      </c>
      <c r="K116" s="20" t="str">
        <f t="shared" si="60"/>
        <v>Twitter Web Client</v>
      </c>
      <c r="L116" s="19">
        <v>1.0503249E7</v>
      </c>
      <c r="M116" s="19">
        <v>2.0</v>
      </c>
      <c r="N116" s="19">
        <v>2477.0</v>
      </c>
      <c r="O116" s="21" t="s">
        <v>29</v>
      </c>
      <c r="P116" s="12">
        <v>40477.32577546296</v>
      </c>
      <c r="Q116" s="22" t="s">
        <v>42</v>
      </c>
      <c r="R116" s="23" t="s">
        <v>43</v>
      </c>
      <c r="S116" s="18" t="s">
        <v>44</v>
      </c>
      <c r="T116" s="17"/>
      <c r="U116" s="16" t="str">
        <f t="shared" si="61"/>
        <v>View</v>
      </c>
    </row>
    <row r="117">
      <c r="A117" s="12">
        <v>43511.546678240746</v>
      </c>
      <c r="B117" s="13" t="str">
        <f>HYPERLINK("https://twitter.com/AamAadmiParty","@AamAadmiParty")</f>
        <v>@AamAadmiParty</v>
      </c>
      <c r="C117" s="14" t="s">
        <v>51</v>
      </c>
      <c r="D117" s="15" t="s">
        <v>265</v>
      </c>
      <c r="E117" s="16" t="str">
        <f>HYPERLINK("https://twitter.com/AamAadmiParty/status/1096312457696428032","1096312457696428032")</f>
        <v>1096312457696428032</v>
      </c>
      <c r="F117" s="17"/>
      <c r="G117" s="18" t="s">
        <v>266</v>
      </c>
      <c r="H117" s="17"/>
      <c r="I117" s="19">
        <v>302.0</v>
      </c>
      <c r="J117" s="19">
        <v>773.0</v>
      </c>
      <c r="K117" s="20" t="str">
        <f>HYPERLINK("http://twitter.com/download/android","Twitter for Android")</f>
        <v>Twitter for Android</v>
      </c>
      <c r="L117" s="19">
        <v>4760642.0</v>
      </c>
      <c r="M117" s="19">
        <v>317.0</v>
      </c>
      <c r="N117" s="19">
        <v>1775.0</v>
      </c>
      <c r="O117" s="21" t="s">
        <v>29</v>
      </c>
      <c r="P117" s="12">
        <v>41113.35650462963</v>
      </c>
      <c r="Q117" s="22" t="s">
        <v>30</v>
      </c>
      <c r="R117" s="23" t="s">
        <v>54</v>
      </c>
      <c r="S117" s="18" t="s">
        <v>55</v>
      </c>
      <c r="T117" s="17"/>
      <c r="U117" s="16" t="str">
        <f>HYPERLINK("https://pbs.twimg.com/profile_images/928455612014280704/Xb5vG_TP.jpg","View")</f>
        <v>View</v>
      </c>
    </row>
    <row r="118">
      <c r="A118" s="12">
        <v>43511.515914351854</v>
      </c>
      <c r="B118" s="13" t="str">
        <f t="shared" ref="B118:B120" si="62">HYPERLINK("https://twitter.com/BJP4India","@BJP4India")</f>
        <v>@BJP4India</v>
      </c>
      <c r="C118" s="14" t="s">
        <v>39</v>
      </c>
      <c r="D118" s="15" t="s">
        <v>267</v>
      </c>
      <c r="E118" s="16" t="str">
        <f>HYPERLINK("https://twitter.com/BJP4India/status/1096301311534874624","1096301311534874624")</f>
        <v>1096301311534874624</v>
      </c>
      <c r="F118" s="17"/>
      <c r="G118" s="18" t="s">
        <v>268</v>
      </c>
      <c r="H118" s="17"/>
      <c r="I118" s="19">
        <v>2801.0</v>
      </c>
      <c r="J118" s="19">
        <v>5004.0</v>
      </c>
      <c r="K118" s="20" t="str">
        <f t="shared" ref="K118:K120" si="63">HYPERLINK("https://studio.twitter.com","Twitter Media Studio")</f>
        <v>Twitter Media Studio</v>
      </c>
      <c r="L118" s="19">
        <v>1.0503249E7</v>
      </c>
      <c r="M118" s="19">
        <v>2.0</v>
      </c>
      <c r="N118" s="19">
        <v>2477.0</v>
      </c>
      <c r="O118" s="21" t="s">
        <v>29</v>
      </c>
      <c r="P118" s="12">
        <v>40477.32577546296</v>
      </c>
      <c r="Q118" s="22" t="s">
        <v>42</v>
      </c>
      <c r="R118" s="23" t="s">
        <v>43</v>
      </c>
      <c r="S118" s="18" t="s">
        <v>44</v>
      </c>
      <c r="T118" s="17"/>
      <c r="U118" s="16" t="str">
        <f t="shared" ref="U118:U120" si="64">HYPERLINK("https://pbs.twimg.com/profile_images/812531108092874753/frVON4bm.jpg","View")</f>
        <v>View</v>
      </c>
    </row>
    <row r="119">
      <c r="A119" s="12">
        <v>43511.51528935185</v>
      </c>
      <c r="B119" s="13" t="str">
        <f t="shared" si="62"/>
        <v>@BJP4India</v>
      </c>
      <c r="C119" s="14" t="s">
        <v>39</v>
      </c>
      <c r="D119" s="15" t="s">
        <v>269</v>
      </c>
      <c r="E119" s="16" t="str">
        <f>HYPERLINK("https://twitter.com/BJP4India/status/1096301084979556352","1096301084979556352")</f>
        <v>1096301084979556352</v>
      </c>
      <c r="F119" s="17"/>
      <c r="G119" s="18" t="s">
        <v>270</v>
      </c>
      <c r="H119" s="17"/>
      <c r="I119" s="19">
        <v>2472.0</v>
      </c>
      <c r="J119" s="19">
        <v>5093.0</v>
      </c>
      <c r="K119" s="20" t="str">
        <f t="shared" si="63"/>
        <v>Twitter Media Studio</v>
      </c>
      <c r="L119" s="19">
        <v>1.0503249E7</v>
      </c>
      <c r="M119" s="19">
        <v>2.0</v>
      </c>
      <c r="N119" s="19">
        <v>2477.0</v>
      </c>
      <c r="O119" s="21" t="s">
        <v>29</v>
      </c>
      <c r="P119" s="12">
        <v>40477.32577546296</v>
      </c>
      <c r="Q119" s="22" t="s">
        <v>42</v>
      </c>
      <c r="R119" s="23" t="s">
        <v>43</v>
      </c>
      <c r="S119" s="18" t="s">
        <v>44</v>
      </c>
      <c r="T119" s="17"/>
      <c r="U119" s="16" t="str">
        <f t="shared" si="64"/>
        <v>View</v>
      </c>
    </row>
    <row r="120">
      <c r="A120" s="12">
        <v>43511.50347222222</v>
      </c>
      <c r="B120" s="13" t="str">
        <f t="shared" si="62"/>
        <v>@BJP4India</v>
      </c>
      <c r="C120" s="14" t="s">
        <v>39</v>
      </c>
      <c r="D120" s="15" t="s">
        <v>271</v>
      </c>
      <c r="E120" s="16" t="str">
        <f>HYPERLINK("https://twitter.com/BJP4India/status/1096296801467023360","1096296801467023360")</f>
        <v>1096296801467023360</v>
      </c>
      <c r="F120" s="17"/>
      <c r="G120" s="18" t="s">
        <v>272</v>
      </c>
      <c r="H120" s="17"/>
      <c r="I120" s="19">
        <v>5734.0</v>
      </c>
      <c r="J120" s="19">
        <v>15512.0</v>
      </c>
      <c r="K120" s="20" t="str">
        <f t="shared" si="63"/>
        <v>Twitter Media Studio</v>
      </c>
      <c r="L120" s="19">
        <v>1.0503249E7</v>
      </c>
      <c r="M120" s="19">
        <v>2.0</v>
      </c>
      <c r="N120" s="19">
        <v>2477.0</v>
      </c>
      <c r="O120" s="21" t="s">
        <v>29</v>
      </c>
      <c r="P120" s="12">
        <v>40477.32577546296</v>
      </c>
      <c r="Q120" s="22" t="s">
        <v>42</v>
      </c>
      <c r="R120" s="23" t="s">
        <v>43</v>
      </c>
      <c r="S120" s="18" t="s">
        <v>44</v>
      </c>
      <c r="T120" s="17"/>
      <c r="U120" s="16" t="str">
        <f t="shared" si="64"/>
        <v>View</v>
      </c>
    </row>
    <row r="121">
      <c r="A121" s="12">
        <v>43511.49440972222</v>
      </c>
      <c r="B121" s="13" t="str">
        <f>HYPERLINK("https://twitter.com/INCIndia","@INCIndia")</f>
        <v>@INCIndia</v>
      </c>
      <c r="C121" s="14" t="s">
        <v>126</v>
      </c>
      <c r="D121" s="15" t="s">
        <v>273</v>
      </c>
      <c r="E121" s="16" t="str">
        <f>HYPERLINK("https://twitter.com/INCIndia/status/1096293520002838528","1096293520002838528")</f>
        <v>1096293520002838528</v>
      </c>
      <c r="F121" s="18" t="s">
        <v>274</v>
      </c>
      <c r="G121" s="17"/>
      <c r="H121" s="17"/>
      <c r="I121" s="19">
        <v>2050.0</v>
      </c>
      <c r="J121" s="19">
        <v>6131.0</v>
      </c>
      <c r="K121" s="20" t="str">
        <f>HYPERLINK("https://periscope.tv","Periscope")</f>
        <v>Periscope</v>
      </c>
      <c r="L121" s="19">
        <v>4857086.0</v>
      </c>
      <c r="M121" s="19">
        <v>2496.0</v>
      </c>
      <c r="N121" s="19">
        <v>1632.0</v>
      </c>
      <c r="O121" s="21" t="s">
        <v>29</v>
      </c>
      <c r="P121" s="12">
        <v>41311.4691087963</v>
      </c>
      <c r="Q121" s="22" t="s">
        <v>129</v>
      </c>
      <c r="R121" s="23" t="s">
        <v>130</v>
      </c>
      <c r="S121" s="18" t="s">
        <v>131</v>
      </c>
      <c r="T121" s="17"/>
      <c r="U121" s="16" t="str">
        <f>HYPERLINK("https://pbs.twimg.com/profile_images/928449965134815233/w2JsNWPK.jpg","View")</f>
        <v>View</v>
      </c>
    </row>
    <row r="122">
      <c r="A122" s="12">
        <v>43511.494374999995</v>
      </c>
      <c r="B122" s="13" t="str">
        <f>HYPERLINK("https://twitter.com/narendramodi","@narendramodi")</f>
        <v>@narendramodi</v>
      </c>
      <c r="C122" s="14" t="s">
        <v>26</v>
      </c>
      <c r="D122" s="15" t="s">
        <v>275</v>
      </c>
      <c r="E122" s="16" t="str">
        <f>HYPERLINK("https://twitter.com/narendramodi/status/1096293506048380928","1096293506048380928")</f>
        <v>1096293506048380928</v>
      </c>
      <c r="F122" s="17"/>
      <c r="G122" s="18" t="s">
        <v>276</v>
      </c>
      <c r="H122" s="17"/>
      <c r="I122" s="19">
        <v>29483.0</v>
      </c>
      <c r="J122" s="19">
        <v>97213.0</v>
      </c>
      <c r="K122" s="20" t="str">
        <f>HYPERLINK("https://studio.twitter.com","Twitter Media Studio")</f>
        <v>Twitter Media Studio</v>
      </c>
      <c r="L122" s="19">
        <v>4.5652858E7</v>
      </c>
      <c r="M122" s="19">
        <v>2124.0</v>
      </c>
      <c r="N122" s="19">
        <v>23328.0</v>
      </c>
      <c r="O122" s="21" t="s">
        <v>29</v>
      </c>
      <c r="P122" s="12">
        <v>39823.95064814815</v>
      </c>
      <c r="Q122" s="22" t="s">
        <v>30</v>
      </c>
      <c r="R122" s="23" t="s">
        <v>31</v>
      </c>
      <c r="S122" s="18" t="s">
        <v>32</v>
      </c>
      <c r="T122" s="17"/>
      <c r="U122" s="16" t="str">
        <f>HYPERLINK("https://pbs.twimg.com/profile_images/718314968102367232/ypY1GPCQ.jpg","View")</f>
        <v>View</v>
      </c>
    </row>
    <row r="123">
      <c r="A123" s="12">
        <v>43511.484664351854</v>
      </c>
      <c r="B123" s="13" t="str">
        <f t="shared" ref="B123:B126" si="65">HYPERLINK("https://twitter.com/BJP4India","@BJP4India")</f>
        <v>@BJP4India</v>
      </c>
      <c r="C123" s="14" t="s">
        <v>39</v>
      </c>
      <c r="D123" s="15" t="s">
        <v>277</v>
      </c>
      <c r="E123" s="16" t="str">
        <f>HYPERLINK("https://twitter.com/BJP4India/status/1096289987220230144","1096289987220230144")</f>
        <v>1096289987220230144</v>
      </c>
      <c r="F123" s="18" t="s">
        <v>278</v>
      </c>
      <c r="G123" s="17"/>
      <c r="H123" s="17"/>
      <c r="I123" s="19">
        <v>1404.0</v>
      </c>
      <c r="J123" s="19">
        <v>1725.0</v>
      </c>
      <c r="K123" s="20" t="str">
        <f>HYPERLINK("http://twitter.com","Twitter Web Client")</f>
        <v>Twitter Web Client</v>
      </c>
      <c r="L123" s="19">
        <v>1.0503249E7</v>
      </c>
      <c r="M123" s="19">
        <v>2.0</v>
      </c>
      <c r="N123" s="19">
        <v>2477.0</v>
      </c>
      <c r="O123" s="21" t="s">
        <v>29</v>
      </c>
      <c r="P123" s="12">
        <v>40477.32577546296</v>
      </c>
      <c r="Q123" s="22" t="s">
        <v>42</v>
      </c>
      <c r="R123" s="23" t="s">
        <v>43</v>
      </c>
      <c r="S123" s="18" t="s">
        <v>44</v>
      </c>
      <c r="T123" s="17"/>
      <c r="U123" s="16" t="str">
        <f t="shared" ref="U123:U126" si="66">HYPERLINK("https://pbs.twimg.com/profile_images/812531108092874753/frVON4bm.jpg","View")</f>
        <v>View</v>
      </c>
    </row>
    <row r="124">
      <c r="A124" s="12">
        <v>43511.47221064815</v>
      </c>
      <c r="B124" s="13" t="str">
        <f t="shared" si="65"/>
        <v>@BJP4India</v>
      </c>
      <c r="C124" s="14" t="s">
        <v>39</v>
      </c>
      <c r="D124" s="15" t="s">
        <v>279</v>
      </c>
      <c r="E124" s="16" t="str">
        <f>HYPERLINK("https://twitter.com/BJP4India/status/1096285472333062145","1096285472333062145")</f>
        <v>1096285472333062145</v>
      </c>
      <c r="F124" s="17"/>
      <c r="G124" s="18" t="s">
        <v>280</v>
      </c>
      <c r="H124" s="17"/>
      <c r="I124" s="19">
        <v>2054.0</v>
      </c>
      <c r="J124" s="19">
        <v>3733.0</v>
      </c>
      <c r="K124" s="20" t="str">
        <f>HYPERLINK("https://about.twitter.com/products/tweetdeck","TweetDeck")</f>
        <v>TweetDeck</v>
      </c>
      <c r="L124" s="19">
        <v>1.0503249E7</v>
      </c>
      <c r="M124" s="19">
        <v>2.0</v>
      </c>
      <c r="N124" s="19">
        <v>2477.0</v>
      </c>
      <c r="O124" s="21" t="s">
        <v>29</v>
      </c>
      <c r="P124" s="12">
        <v>40477.32577546296</v>
      </c>
      <c r="Q124" s="22" t="s">
        <v>42</v>
      </c>
      <c r="R124" s="23" t="s">
        <v>43</v>
      </c>
      <c r="S124" s="18" t="s">
        <v>44</v>
      </c>
      <c r="T124" s="17"/>
      <c r="U124" s="16" t="str">
        <f t="shared" si="66"/>
        <v>View</v>
      </c>
    </row>
    <row r="125">
      <c r="A125" s="12">
        <v>43511.47063657407</v>
      </c>
      <c r="B125" s="13" t="str">
        <f t="shared" si="65"/>
        <v>@BJP4India</v>
      </c>
      <c r="C125" s="14" t="s">
        <v>39</v>
      </c>
      <c r="D125" s="15" t="s">
        <v>281</v>
      </c>
      <c r="E125" s="16" t="str">
        <f>HYPERLINK("https://twitter.com/BJP4India/status/1096284903019180032","1096284903019180032")</f>
        <v>1096284903019180032</v>
      </c>
      <c r="F125" s="17"/>
      <c r="G125" s="17"/>
      <c r="H125" s="17"/>
      <c r="I125" s="19">
        <v>1894.0</v>
      </c>
      <c r="J125" s="19">
        <v>4544.0</v>
      </c>
      <c r="K125" s="20" t="str">
        <f t="shared" ref="K125:K126" si="67">HYPERLINK("http://twitter.com","Twitter Web Client")</f>
        <v>Twitter Web Client</v>
      </c>
      <c r="L125" s="19">
        <v>1.0503249E7</v>
      </c>
      <c r="M125" s="19">
        <v>2.0</v>
      </c>
      <c r="N125" s="19">
        <v>2477.0</v>
      </c>
      <c r="O125" s="21" t="s">
        <v>29</v>
      </c>
      <c r="P125" s="12">
        <v>40477.32577546296</v>
      </c>
      <c r="Q125" s="22" t="s">
        <v>42</v>
      </c>
      <c r="R125" s="23" t="s">
        <v>43</v>
      </c>
      <c r="S125" s="18" t="s">
        <v>44</v>
      </c>
      <c r="T125" s="17"/>
      <c r="U125" s="16" t="str">
        <f t="shared" si="66"/>
        <v>View</v>
      </c>
    </row>
    <row r="126">
      <c r="A126" s="12">
        <v>43511.46980324074</v>
      </c>
      <c r="B126" s="13" t="str">
        <f t="shared" si="65"/>
        <v>@BJP4India</v>
      </c>
      <c r="C126" s="14" t="s">
        <v>39</v>
      </c>
      <c r="D126" s="15" t="s">
        <v>282</v>
      </c>
      <c r="E126" s="16" t="str">
        <f>HYPERLINK("https://twitter.com/BJP4India/status/1096284602010820608","1096284602010820608")</f>
        <v>1096284602010820608</v>
      </c>
      <c r="F126" s="17"/>
      <c r="G126" s="18" t="s">
        <v>283</v>
      </c>
      <c r="H126" s="17"/>
      <c r="I126" s="19">
        <v>879.0</v>
      </c>
      <c r="J126" s="19">
        <v>1060.0</v>
      </c>
      <c r="K126" s="20" t="str">
        <f t="shared" si="67"/>
        <v>Twitter Web Client</v>
      </c>
      <c r="L126" s="19">
        <v>1.0503249E7</v>
      </c>
      <c r="M126" s="19">
        <v>2.0</v>
      </c>
      <c r="N126" s="19">
        <v>2477.0</v>
      </c>
      <c r="O126" s="21" t="s">
        <v>29</v>
      </c>
      <c r="P126" s="12">
        <v>40477.32577546296</v>
      </c>
      <c r="Q126" s="22" t="s">
        <v>42</v>
      </c>
      <c r="R126" s="23" t="s">
        <v>43</v>
      </c>
      <c r="S126" s="18" t="s">
        <v>44</v>
      </c>
      <c r="T126" s="17"/>
      <c r="U126" s="16" t="str">
        <f t="shared" si="66"/>
        <v>View</v>
      </c>
    </row>
    <row r="127">
      <c r="A127" s="12">
        <v>43511.465729166666</v>
      </c>
      <c r="B127" s="13" t="str">
        <f>HYPERLINK("https://twitter.com/AamAadmiParty","@AamAadmiParty")</f>
        <v>@AamAadmiParty</v>
      </c>
      <c r="C127" s="14" t="s">
        <v>51</v>
      </c>
      <c r="D127" s="15" t="s">
        <v>284</v>
      </c>
      <c r="E127" s="16" t="str">
        <f>HYPERLINK("https://twitter.com/AamAadmiParty/status/1096283123380293632","1096283123380293632")</f>
        <v>1096283123380293632</v>
      </c>
      <c r="F127" s="17"/>
      <c r="G127" s="18" t="s">
        <v>285</v>
      </c>
      <c r="H127" s="17"/>
      <c r="I127" s="19">
        <v>247.0</v>
      </c>
      <c r="J127" s="19">
        <v>941.0</v>
      </c>
      <c r="K127" s="20" t="str">
        <f>HYPERLINK("http://twitter.com/download/android","Twitter for Android")</f>
        <v>Twitter for Android</v>
      </c>
      <c r="L127" s="19">
        <v>4760642.0</v>
      </c>
      <c r="M127" s="19">
        <v>317.0</v>
      </c>
      <c r="N127" s="19">
        <v>1775.0</v>
      </c>
      <c r="O127" s="21" t="s">
        <v>29</v>
      </c>
      <c r="P127" s="12">
        <v>41113.35650462963</v>
      </c>
      <c r="Q127" s="22" t="s">
        <v>30</v>
      </c>
      <c r="R127" s="23" t="s">
        <v>54</v>
      </c>
      <c r="S127" s="18" t="s">
        <v>55</v>
      </c>
      <c r="T127" s="17"/>
      <c r="U127" s="16" t="str">
        <f>HYPERLINK("https://pbs.twimg.com/profile_images/928455612014280704/Xb5vG_TP.jpg","View")</f>
        <v>View</v>
      </c>
    </row>
    <row r="128">
      <c r="A128" s="12">
        <v>43511.46324074074</v>
      </c>
      <c r="B128" s="13" t="str">
        <f t="shared" ref="B128:B133" si="68">HYPERLINK("https://twitter.com/BJP4India","@BJP4India")</f>
        <v>@BJP4India</v>
      </c>
      <c r="C128" s="14" t="s">
        <v>39</v>
      </c>
      <c r="D128" s="15" t="s">
        <v>286</v>
      </c>
      <c r="E128" s="16" t="str">
        <f>HYPERLINK("https://twitter.com/BJP4India/status/1096282221759983616","1096282221759983616")</f>
        <v>1096282221759983616</v>
      </c>
      <c r="F128" s="17"/>
      <c r="G128" s="17"/>
      <c r="H128" s="17"/>
      <c r="I128" s="19">
        <v>1459.0</v>
      </c>
      <c r="J128" s="19">
        <v>2375.0</v>
      </c>
      <c r="K128" s="20" t="str">
        <f t="shared" ref="K128:K129" si="69">HYPERLINK("https://about.twitter.com/products/tweetdeck","TweetDeck")</f>
        <v>TweetDeck</v>
      </c>
      <c r="L128" s="19">
        <v>1.0503249E7</v>
      </c>
      <c r="M128" s="19">
        <v>2.0</v>
      </c>
      <c r="N128" s="19">
        <v>2477.0</v>
      </c>
      <c r="O128" s="21" t="s">
        <v>29</v>
      </c>
      <c r="P128" s="12">
        <v>40477.32577546296</v>
      </c>
      <c r="Q128" s="22" t="s">
        <v>42</v>
      </c>
      <c r="R128" s="23" t="s">
        <v>43</v>
      </c>
      <c r="S128" s="18" t="s">
        <v>44</v>
      </c>
      <c r="T128" s="17"/>
      <c r="U128" s="16" t="str">
        <f t="shared" ref="U128:U133" si="70">HYPERLINK("https://pbs.twimg.com/profile_images/812531108092874753/frVON4bm.jpg","View")</f>
        <v>View</v>
      </c>
    </row>
    <row r="129">
      <c r="A129" s="12">
        <v>43511.460393518515</v>
      </c>
      <c r="B129" s="13" t="str">
        <f t="shared" si="68"/>
        <v>@BJP4India</v>
      </c>
      <c r="C129" s="14" t="s">
        <v>39</v>
      </c>
      <c r="D129" s="15" t="s">
        <v>287</v>
      </c>
      <c r="E129" s="16" t="str">
        <f>HYPERLINK("https://twitter.com/BJP4India/status/1096281191508979712","1096281191508979712")</f>
        <v>1096281191508979712</v>
      </c>
      <c r="F129" s="17"/>
      <c r="G129" s="17"/>
      <c r="H129" s="17"/>
      <c r="I129" s="19">
        <v>2053.0</v>
      </c>
      <c r="J129" s="19">
        <v>4241.0</v>
      </c>
      <c r="K129" s="20" t="str">
        <f t="shared" si="69"/>
        <v>TweetDeck</v>
      </c>
      <c r="L129" s="19">
        <v>1.0503249E7</v>
      </c>
      <c r="M129" s="19">
        <v>2.0</v>
      </c>
      <c r="N129" s="19">
        <v>2477.0</v>
      </c>
      <c r="O129" s="21" t="s">
        <v>29</v>
      </c>
      <c r="P129" s="12">
        <v>40477.32577546296</v>
      </c>
      <c r="Q129" s="22" t="s">
        <v>42</v>
      </c>
      <c r="R129" s="23" t="s">
        <v>43</v>
      </c>
      <c r="S129" s="18" t="s">
        <v>44</v>
      </c>
      <c r="T129" s="17"/>
      <c r="U129" s="16" t="str">
        <f t="shared" si="70"/>
        <v>View</v>
      </c>
    </row>
    <row r="130">
      <c r="A130" s="12">
        <v>43511.460011574076</v>
      </c>
      <c r="B130" s="13" t="str">
        <f t="shared" si="68"/>
        <v>@BJP4India</v>
      </c>
      <c r="C130" s="14" t="s">
        <v>39</v>
      </c>
      <c r="D130" s="15" t="s">
        <v>288</v>
      </c>
      <c r="E130" s="16" t="str">
        <f>HYPERLINK("https://twitter.com/BJP4India/status/1096281052983619584","1096281052983619584")</f>
        <v>1096281052983619584</v>
      </c>
      <c r="F130" s="17"/>
      <c r="G130" s="18" t="s">
        <v>289</v>
      </c>
      <c r="H130" s="17"/>
      <c r="I130" s="19">
        <v>1850.0</v>
      </c>
      <c r="J130" s="19">
        <v>2215.0</v>
      </c>
      <c r="K130" s="20" t="str">
        <f t="shared" ref="K130:K132" si="71">HYPERLINK("http://twitter.com","Twitter Web Client")</f>
        <v>Twitter Web Client</v>
      </c>
      <c r="L130" s="19">
        <v>1.0503249E7</v>
      </c>
      <c r="M130" s="19">
        <v>2.0</v>
      </c>
      <c r="N130" s="19">
        <v>2477.0</v>
      </c>
      <c r="O130" s="21" t="s">
        <v>29</v>
      </c>
      <c r="P130" s="12">
        <v>40477.32577546296</v>
      </c>
      <c r="Q130" s="22" t="s">
        <v>42</v>
      </c>
      <c r="R130" s="23" t="s">
        <v>43</v>
      </c>
      <c r="S130" s="18" t="s">
        <v>44</v>
      </c>
      <c r="T130" s="17"/>
      <c r="U130" s="16" t="str">
        <f t="shared" si="70"/>
        <v>View</v>
      </c>
    </row>
    <row r="131">
      <c r="A131" s="12">
        <v>43511.45924768518</v>
      </c>
      <c r="B131" s="13" t="str">
        <f t="shared" si="68"/>
        <v>@BJP4India</v>
      </c>
      <c r="C131" s="14" t="s">
        <v>39</v>
      </c>
      <c r="D131" s="15" t="s">
        <v>290</v>
      </c>
      <c r="E131" s="16" t="str">
        <f>HYPERLINK("https://twitter.com/BJP4India/status/1096280774410522625","1096280774410522625")</f>
        <v>1096280774410522625</v>
      </c>
      <c r="F131" s="17"/>
      <c r="G131" s="17"/>
      <c r="H131" s="17"/>
      <c r="I131" s="19">
        <v>1706.0</v>
      </c>
      <c r="J131" s="19">
        <v>3657.0</v>
      </c>
      <c r="K131" s="20" t="str">
        <f t="shared" si="71"/>
        <v>Twitter Web Client</v>
      </c>
      <c r="L131" s="19">
        <v>1.0503249E7</v>
      </c>
      <c r="M131" s="19">
        <v>2.0</v>
      </c>
      <c r="N131" s="19">
        <v>2477.0</v>
      </c>
      <c r="O131" s="21" t="s">
        <v>29</v>
      </c>
      <c r="P131" s="12">
        <v>40477.32577546296</v>
      </c>
      <c r="Q131" s="22" t="s">
        <v>42</v>
      </c>
      <c r="R131" s="23" t="s">
        <v>43</v>
      </c>
      <c r="S131" s="18" t="s">
        <v>44</v>
      </c>
      <c r="T131" s="17"/>
      <c r="U131" s="16" t="str">
        <f t="shared" si="70"/>
        <v>View</v>
      </c>
    </row>
    <row r="132">
      <c r="A132" s="12">
        <v>43511.45868055556</v>
      </c>
      <c r="B132" s="13" t="str">
        <f t="shared" si="68"/>
        <v>@BJP4India</v>
      </c>
      <c r="C132" s="14" t="s">
        <v>39</v>
      </c>
      <c r="D132" s="15" t="s">
        <v>291</v>
      </c>
      <c r="E132" s="16" t="str">
        <f>HYPERLINK("https://twitter.com/BJP4India/status/1096280568629583872","1096280568629583872")</f>
        <v>1096280568629583872</v>
      </c>
      <c r="F132" s="17"/>
      <c r="G132" s="17"/>
      <c r="H132" s="17"/>
      <c r="I132" s="19">
        <v>1461.0</v>
      </c>
      <c r="J132" s="19">
        <v>2348.0</v>
      </c>
      <c r="K132" s="20" t="str">
        <f t="shared" si="71"/>
        <v>Twitter Web Client</v>
      </c>
      <c r="L132" s="19">
        <v>1.0503249E7</v>
      </c>
      <c r="M132" s="19">
        <v>2.0</v>
      </c>
      <c r="N132" s="19">
        <v>2477.0</v>
      </c>
      <c r="O132" s="21" t="s">
        <v>29</v>
      </c>
      <c r="P132" s="12">
        <v>40477.32577546296</v>
      </c>
      <c r="Q132" s="22" t="s">
        <v>42</v>
      </c>
      <c r="R132" s="23" t="s">
        <v>43</v>
      </c>
      <c r="S132" s="18" t="s">
        <v>44</v>
      </c>
      <c r="T132" s="17"/>
      <c r="U132" s="16" t="str">
        <f t="shared" si="70"/>
        <v>View</v>
      </c>
    </row>
    <row r="133">
      <c r="A133" s="12">
        <v>43511.45810185185</v>
      </c>
      <c r="B133" s="13" t="str">
        <f t="shared" si="68"/>
        <v>@BJP4India</v>
      </c>
      <c r="C133" s="14" t="s">
        <v>39</v>
      </c>
      <c r="D133" s="15" t="s">
        <v>292</v>
      </c>
      <c r="E133" s="16" t="str">
        <f>HYPERLINK("https://twitter.com/BJP4India/status/1096280359530975232","1096280359530975232")</f>
        <v>1096280359530975232</v>
      </c>
      <c r="F133" s="17"/>
      <c r="G133" s="18" t="s">
        <v>293</v>
      </c>
      <c r="H133" s="17"/>
      <c r="I133" s="19">
        <v>1588.0</v>
      </c>
      <c r="J133" s="19">
        <v>1736.0</v>
      </c>
      <c r="K133" s="20" t="str">
        <f>HYPERLINK("https://about.twitter.com/products/tweetdeck","TweetDeck")</f>
        <v>TweetDeck</v>
      </c>
      <c r="L133" s="19">
        <v>1.0503249E7</v>
      </c>
      <c r="M133" s="19">
        <v>2.0</v>
      </c>
      <c r="N133" s="19">
        <v>2477.0</v>
      </c>
      <c r="O133" s="21" t="s">
        <v>29</v>
      </c>
      <c r="P133" s="12">
        <v>40477.32577546296</v>
      </c>
      <c r="Q133" s="22" t="s">
        <v>42</v>
      </c>
      <c r="R133" s="23" t="s">
        <v>43</v>
      </c>
      <c r="S133" s="18" t="s">
        <v>44</v>
      </c>
      <c r="T133" s="17"/>
      <c r="U133" s="16" t="str">
        <f t="shared" si="70"/>
        <v>View</v>
      </c>
    </row>
    <row r="134">
      <c r="A134" s="12">
        <v>43511.456504629634</v>
      </c>
      <c r="B134" s="13" t="str">
        <f>HYPERLINK("https://twitter.com/narendramodi","@narendramodi")</f>
        <v>@narendramodi</v>
      </c>
      <c r="C134" s="14" t="s">
        <v>26</v>
      </c>
      <c r="D134" s="15" t="s">
        <v>294</v>
      </c>
      <c r="E134" s="16" t="str">
        <f>HYPERLINK("https://twitter.com/narendramodi/status/1096279779857227778","1096279779857227778")</f>
        <v>1096279779857227778</v>
      </c>
      <c r="F134" s="18" t="s">
        <v>295</v>
      </c>
      <c r="G134" s="17"/>
      <c r="H134" s="17"/>
      <c r="I134" s="19">
        <v>9969.0</v>
      </c>
      <c r="J134" s="19">
        <v>35468.0</v>
      </c>
      <c r="K134" s="20" t="str">
        <f>HYPERLINK("https://periscope.tv","Periscope")</f>
        <v>Periscope</v>
      </c>
      <c r="L134" s="19">
        <v>4.5652858E7</v>
      </c>
      <c r="M134" s="19">
        <v>2124.0</v>
      </c>
      <c r="N134" s="19">
        <v>23328.0</v>
      </c>
      <c r="O134" s="21" t="s">
        <v>29</v>
      </c>
      <c r="P134" s="12">
        <v>39823.95064814815</v>
      </c>
      <c r="Q134" s="22" t="s">
        <v>30</v>
      </c>
      <c r="R134" s="23" t="s">
        <v>31</v>
      </c>
      <c r="S134" s="18" t="s">
        <v>32</v>
      </c>
      <c r="T134" s="17"/>
      <c r="U134" s="16" t="str">
        <f>HYPERLINK("https://pbs.twimg.com/profile_images/718314968102367232/ypY1GPCQ.jpg","View")</f>
        <v>View</v>
      </c>
    </row>
    <row r="135">
      <c r="A135" s="12">
        <v>43511.45351851852</v>
      </c>
      <c r="B135" s="13" t="str">
        <f>HYPERLINK("https://twitter.com/BJP4India","@BJP4India")</f>
        <v>@BJP4India</v>
      </c>
      <c r="C135" s="14" t="s">
        <v>39</v>
      </c>
      <c r="D135" s="15" t="s">
        <v>296</v>
      </c>
      <c r="E135" s="16" t="str">
        <f>HYPERLINK("https://twitter.com/BJP4India/status/1096278701191323650","1096278701191323650")</f>
        <v>1096278701191323650</v>
      </c>
      <c r="F135" s="18" t="s">
        <v>297</v>
      </c>
      <c r="G135" s="17"/>
      <c r="H135" s="17"/>
      <c r="I135" s="19">
        <v>1566.0</v>
      </c>
      <c r="J135" s="19">
        <v>2089.0</v>
      </c>
      <c r="K135" s="20" t="str">
        <f t="shared" ref="K135:K136" si="72">HYPERLINK("https://about.twitter.com/products/tweetdeck","TweetDeck")</f>
        <v>TweetDeck</v>
      </c>
      <c r="L135" s="19">
        <v>1.0503249E7</v>
      </c>
      <c r="M135" s="19">
        <v>2.0</v>
      </c>
      <c r="N135" s="19">
        <v>2477.0</v>
      </c>
      <c r="O135" s="21" t="s">
        <v>29</v>
      </c>
      <c r="P135" s="12">
        <v>40477.32577546296</v>
      </c>
      <c r="Q135" s="22" t="s">
        <v>42</v>
      </c>
      <c r="R135" s="23" t="s">
        <v>43</v>
      </c>
      <c r="S135" s="18" t="s">
        <v>44</v>
      </c>
      <c r="T135" s="17"/>
      <c r="U135" s="16" t="str">
        <f>HYPERLINK("https://pbs.twimg.com/profile_images/812531108092874753/frVON4bm.jpg","View")</f>
        <v>View</v>
      </c>
    </row>
    <row r="136">
      <c r="A136" s="12">
        <v>43511.33333333333</v>
      </c>
      <c r="B136" s="13" t="str">
        <f t="shared" ref="B136:B137" si="73">HYPERLINK("https://twitter.com/INCIndia","@INCIndia")</f>
        <v>@INCIndia</v>
      </c>
      <c r="C136" s="14" t="s">
        <v>126</v>
      </c>
      <c r="D136" s="15" t="s">
        <v>298</v>
      </c>
      <c r="E136" s="16" t="str">
        <f>HYPERLINK("https://twitter.com/INCIndia/status/1096235146443776000","1096235146443776000")</f>
        <v>1096235146443776000</v>
      </c>
      <c r="F136" s="17"/>
      <c r="G136" s="18" t="s">
        <v>299</v>
      </c>
      <c r="H136" s="17"/>
      <c r="I136" s="19">
        <v>465.0</v>
      </c>
      <c r="J136" s="19">
        <v>1718.0</v>
      </c>
      <c r="K136" s="20" t="str">
        <f t="shared" si="72"/>
        <v>TweetDeck</v>
      </c>
      <c r="L136" s="19">
        <v>4857086.0</v>
      </c>
      <c r="M136" s="19">
        <v>2496.0</v>
      </c>
      <c r="N136" s="19">
        <v>1632.0</v>
      </c>
      <c r="O136" s="21" t="s">
        <v>29</v>
      </c>
      <c r="P136" s="12">
        <v>41311.4691087963</v>
      </c>
      <c r="Q136" s="22" t="s">
        <v>129</v>
      </c>
      <c r="R136" s="23" t="s">
        <v>130</v>
      </c>
      <c r="S136" s="18" t="s">
        <v>131</v>
      </c>
      <c r="T136" s="17"/>
      <c r="U136" s="16" t="str">
        <f t="shared" ref="U136:U137" si="74">HYPERLINK("https://pbs.twimg.com/profile_images/928449965134815233/w2JsNWPK.jpg","View")</f>
        <v>View</v>
      </c>
    </row>
    <row r="137">
      <c r="A137" s="12">
        <v>43510.998136574075</v>
      </c>
      <c r="B137" s="13" t="str">
        <f t="shared" si="73"/>
        <v>@INCIndia</v>
      </c>
      <c r="C137" s="14" t="s">
        <v>126</v>
      </c>
      <c r="D137" s="15" t="s">
        <v>300</v>
      </c>
      <c r="E137" s="16" t="str">
        <f>HYPERLINK("https://twitter.com/INCIndia/status/1096113673876189186","1096113673876189186")</f>
        <v>1096113673876189186</v>
      </c>
      <c r="F137" s="17"/>
      <c r="G137" s="18" t="s">
        <v>301</v>
      </c>
      <c r="H137" s="17"/>
      <c r="I137" s="19">
        <v>1141.0</v>
      </c>
      <c r="J137" s="19">
        <v>3199.0</v>
      </c>
      <c r="K137" s="20" t="str">
        <f t="shared" ref="K137:K139" si="75">HYPERLINK("http://twitter.com","Twitter Web Client")</f>
        <v>Twitter Web Client</v>
      </c>
      <c r="L137" s="19">
        <v>4857086.0</v>
      </c>
      <c r="M137" s="19">
        <v>2496.0</v>
      </c>
      <c r="N137" s="19">
        <v>1632.0</v>
      </c>
      <c r="O137" s="21" t="s">
        <v>29</v>
      </c>
      <c r="P137" s="12">
        <v>41311.4691087963</v>
      </c>
      <c r="Q137" s="22" t="s">
        <v>129</v>
      </c>
      <c r="R137" s="23" t="s">
        <v>130</v>
      </c>
      <c r="S137" s="18" t="s">
        <v>131</v>
      </c>
      <c r="T137" s="17"/>
      <c r="U137" s="16" t="str">
        <f t="shared" si="74"/>
        <v>View</v>
      </c>
    </row>
    <row r="138">
      <c r="A138" s="12">
        <v>43510.9015162037</v>
      </c>
      <c r="B138" s="13" t="str">
        <f t="shared" ref="B138:B139" si="76">HYPERLINK("https://twitter.com/BJP4India","@BJP4India")</f>
        <v>@BJP4India</v>
      </c>
      <c r="C138" s="14" t="s">
        <v>39</v>
      </c>
      <c r="D138" s="15" t="s">
        <v>302</v>
      </c>
      <c r="E138" s="16" t="str">
        <f>HYPERLINK("https://twitter.com/BJP4India/status/1096078662049325057","1096078662049325057")</f>
        <v>1096078662049325057</v>
      </c>
      <c r="F138" s="17"/>
      <c r="G138" s="18" t="s">
        <v>303</v>
      </c>
      <c r="H138" s="17"/>
      <c r="I138" s="19">
        <v>3627.0</v>
      </c>
      <c r="J138" s="19">
        <v>10401.0</v>
      </c>
      <c r="K138" s="20" t="str">
        <f t="shared" si="75"/>
        <v>Twitter Web Client</v>
      </c>
      <c r="L138" s="19">
        <v>1.0503249E7</v>
      </c>
      <c r="M138" s="19">
        <v>2.0</v>
      </c>
      <c r="N138" s="19">
        <v>2477.0</v>
      </c>
      <c r="O138" s="21" t="s">
        <v>29</v>
      </c>
      <c r="P138" s="12">
        <v>40477.32577546296</v>
      </c>
      <c r="Q138" s="22" t="s">
        <v>42</v>
      </c>
      <c r="R138" s="23" t="s">
        <v>43</v>
      </c>
      <c r="S138" s="18" t="s">
        <v>44</v>
      </c>
      <c r="T138" s="17"/>
      <c r="U138" s="16" t="str">
        <f t="shared" ref="U138:U139" si="77">HYPERLINK("https://pbs.twimg.com/profile_images/812531108092874753/frVON4bm.jpg","View")</f>
        <v>View</v>
      </c>
    </row>
    <row r="139">
      <c r="A139" s="12">
        <v>43510.87233796297</v>
      </c>
      <c r="B139" s="13" t="str">
        <f t="shared" si="76"/>
        <v>@BJP4India</v>
      </c>
      <c r="C139" s="14" t="s">
        <v>39</v>
      </c>
      <c r="D139" s="15" t="s">
        <v>304</v>
      </c>
      <c r="E139" s="16" t="str">
        <f>HYPERLINK("https://twitter.com/BJP4India/status/1096068085608374272","1096068085608374272")</f>
        <v>1096068085608374272</v>
      </c>
      <c r="F139" s="17"/>
      <c r="G139" s="18" t="s">
        <v>305</v>
      </c>
      <c r="H139" s="17"/>
      <c r="I139" s="19">
        <v>2069.0</v>
      </c>
      <c r="J139" s="19">
        <v>4158.0</v>
      </c>
      <c r="K139" s="20" t="str">
        <f t="shared" si="75"/>
        <v>Twitter Web Client</v>
      </c>
      <c r="L139" s="19">
        <v>1.0503249E7</v>
      </c>
      <c r="M139" s="19">
        <v>2.0</v>
      </c>
      <c r="N139" s="19">
        <v>2477.0</v>
      </c>
      <c r="O139" s="21" t="s">
        <v>29</v>
      </c>
      <c r="P139" s="12">
        <v>40477.32577546296</v>
      </c>
      <c r="Q139" s="22" t="s">
        <v>42</v>
      </c>
      <c r="R139" s="23" t="s">
        <v>43</v>
      </c>
      <c r="S139" s="18" t="s">
        <v>44</v>
      </c>
      <c r="T139" s="17"/>
      <c r="U139" s="16" t="str">
        <f t="shared" si="77"/>
        <v>View</v>
      </c>
    </row>
    <row r="140">
      <c r="A140" s="12">
        <v>43510.862187499995</v>
      </c>
      <c r="B140" s="13" t="str">
        <f>HYPERLINK("https://twitter.com/ArvindKejriwal","@ArvindKejriwal")</f>
        <v>@ArvindKejriwal</v>
      </c>
      <c r="C140" s="14" t="s">
        <v>108</v>
      </c>
      <c r="D140" s="15" t="s">
        <v>306</v>
      </c>
      <c r="E140" s="16" t="str">
        <f>HYPERLINK("https://twitter.com/ArvindKejriwal/status/1096064409628274689","1096064409628274689")</f>
        <v>1096064409628274689</v>
      </c>
      <c r="F140" s="18" t="s">
        <v>307</v>
      </c>
      <c r="G140" s="18" t="s">
        <v>308</v>
      </c>
      <c r="H140" s="17"/>
      <c r="I140" s="19">
        <v>1682.0</v>
      </c>
      <c r="J140" s="19">
        <v>5086.0</v>
      </c>
      <c r="K140" s="20" t="str">
        <f>HYPERLINK("http://twitter.com/download/iphone","Twitter for iPhone")</f>
        <v>Twitter for iPhone</v>
      </c>
      <c r="L140" s="19">
        <v>1.444908E7</v>
      </c>
      <c r="M140" s="19">
        <v>209.0</v>
      </c>
      <c r="N140" s="19">
        <v>5858.0</v>
      </c>
      <c r="O140" s="21" t="s">
        <v>29</v>
      </c>
      <c r="P140" s="12">
        <v>40852.61467592593</v>
      </c>
      <c r="Q140" s="22" t="s">
        <v>30</v>
      </c>
      <c r="R140" s="23" t="s">
        <v>111</v>
      </c>
      <c r="S140" s="18" t="s">
        <v>112</v>
      </c>
      <c r="T140" s="17"/>
      <c r="U140" s="16" t="str">
        <f>HYPERLINK("https://pbs.twimg.com/profile_images/945853608389574656/REH_LpUJ.jpg","View")</f>
        <v>View</v>
      </c>
    </row>
    <row r="141">
      <c r="A141" s="12">
        <v>43510.85878472222</v>
      </c>
      <c r="B141" s="13" t="str">
        <f>HYPERLINK("https://twitter.com/BJP4India","@BJP4India")</f>
        <v>@BJP4India</v>
      </c>
      <c r="C141" s="14" t="s">
        <v>39</v>
      </c>
      <c r="D141" s="15" t="s">
        <v>309</v>
      </c>
      <c r="E141" s="16" t="str">
        <f>HYPERLINK("https://twitter.com/BJP4India/status/1096063176968364032","1096063176968364032")</f>
        <v>1096063176968364032</v>
      </c>
      <c r="F141" s="18" t="s">
        <v>310</v>
      </c>
      <c r="G141" s="17"/>
      <c r="H141" s="17"/>
      <c r="I141" s="19">
        <v>1861.0</v>
      </c>
      <c r="J141" s="19">
        <v>3216.0</v>
      </c>
      <c r="K141" s="20" t="str">
        <f>HYPERLINK("https://periscope.tv","Periscope")</f>
        <v>Periscope</v>
      </c>
      <c r="L141" s="19">
        <v>1.0503249E7</v>
      </c>
      <c r="M141" s="19">
        <v>2.0</v>
      </c>
      <c r="N141" s="19">
        <v>2477.0</v>
      </c>
      <c r="O141" s="21" t="s">
        <v>29</v>
      </c>
      <c r="P141" s="12">
        <v>40477.32577546296</v>
      </c>
      <c r="Q141" s="22" t="s">
        <v>42</v>
      </c>
      <c r="R141" s="23" t="s">
        <v>43</v>
      </c>
      <c r="S141" s="18" t="s">
        <v>44</v>
      </c>
      <c r="T141" s="17"/>
      <c r="U141" s="16" t="str">
        <f>HYPERLINK("https://pbs.twimg.com/profile_images/812531108092874753/frVON4bm.jpg","View")</f>
        <v>View</v>
      </c>
    </row>
    <row r="142">
      <c r="A142" s="12">
        <v>43510.85146990741</v>
      </c>
      <c r="B142" s="13" t="str">
        <f>HYPERLINK("https://twitter.com/AamAadmiParty","@AamAadmiParty")</f>
        <v>@AamAadmiParty</v>
      </c>
      <c r="C142" s="14" t="s">
        <v>51</v>
      </c>
      <c r="D142" s="15" t="s">
        <v>311</v>
      </c>
      <c r="E142" s="16" t="str">
        <f>HYPERLINK("https://twitter.com/AamAadmiParty/status/1096060522817040384","1096060522817040384")</f>
        <v>1096060522817040384</v>
      </c>
      <c r="F142" s="22" t="s">
        <v>312</v>
      </c>
      <c r="G142" s="18" t="s">
        <v>313</v>
      </c>
      <c r="H142" s="17"/>
      <c r="I142" s="19">
        <v>670.0</v>
      </c>
      <c r="J142" s="19">
        <v>1397.0</v>
      </c>
      <c r="K142" s="20" t="str">
        <f>HYPERLINK("http://twitter.com/download/android","Twitter for Android")</f>
        <v>Twitter for Android</v>
      </c>
      <c r="L142" s="19">
        <v>4760642.0</v>
      </c>
      <c r="M142" s="19">
        <v>317.0</v>
      </c>
      <c r="N142" s="19">
        <v>1775.0</v>
      </c>
      <c r="O142" s="21" t="s">
        <v>29</v>
      </c>
      <c r="P142" s="12">
        <v>41113.35650462963</v>
      </c>
      <c r="Q142" s="22" t="s">
        <v>30</v>
      </c>
      <c r="R142" s="23" t="s">
        <v>54</v>
      </c>
      <c r="S142" s="18" t="s">
        <v>55</v>
      </c>
      <c r="T142" s="17"/>
      <c r="U142" s="16" t="str">
        <f>HYPERLINK("https://pbs.twimg.com/profile_images/928455612014280704/Xb5vG_TP.jpg","View")</f>
        <v>View</v>
      </c>
    </row>
    <row r="143">
      <c r="A143" s="12">
        <v>43510.803935185184</v>
      </c>
      <c r="B143" s="13" t="str">
        <f>HYPERLINK("https://twitter.com/INCIndia","@INCIndia")</f>
        <v>@INCIndia</v>
      </c>
      <c r="C143" s="14" t="s">
        <v>126</v>
      </c>
      <c r="D143" s="15" t="s">
        <v>314</v>
      </c>
      <c r="E143" s="16" t="str">
        <f>HYPERLINK("https://twitter.com/INCIndia/status/1096043296994906112","1096043296994906112")</f>
        <v>1096043296994906112</v>
      </c>
      <c r="F143" s="18" t="s">
        <v>315</v>
      </c>
      <c r="G143" s="17"/>
      <c r="H143" s="17"/>
      <c r="I143" s="19">
        <v>912.0</v>
      </c>
      <c r="J143" s="19">
        <v>2271.0</v>
      </c>
      <c r="K143" s="20" t="str">
        <f>HYPERLINK("https://periscope.tv","Periscope")</f>
        <v>Periscope</v>
      </c>
      <c r="L143" s="19">
        <v>4857086.0</v>
      </c>
      <c r="M143" s="19">
        <v>2496.0</v>
      </c>
      <c r="N143" s="19">
        <v>1632.0</v>
      </c>
      <c r="O143" s="21" t="s">
        <v>29</v>
      </c>
      <c r="P143" s="12">
        <v>41311.4691087963</v>
      </c>
      <c r="Q143" s="22" t="s">
        <v>129</v>
      </c>
      <c r="R143" s="23" t="s">
        <v>130</v>
      </c>
      <c r="S143" s="18" t="s">
        <v>131</v>
      </c>
      <c r="T143" s="17"/>
      <c r="U143" s="16" t="str">
        <f>HYPERLINK("https://pbs.twimg.com/profile_images/928449965134815233/w2JsNWPK.jpg","View")</f>
        <v>View</v>
      </c>
    </row>
    <row r="144">
      <c r="A144" s="12">
        <v>43510.783796296295</v>
      </c>
      <c r="B144" s="13" t="str">
        <f t="shared" ref="B144:B145" si="78">HYPERLINK("https://twitter.com/narendramodi","@narendramodi")</f>
        <v>@narendramodi</v>
      </c>
      <c r="C144" s="14" t="s">
        <v>26</v>
      </c>
      <c r="D144" s="15" t="s">
        <v>316</v>
      </c>
      <c r="E144" s="16" t="str">
        <f>HYPERLINK("https://twitter.com/narendramodi/status/1096036001540173825","1096036001540173825")</f>
        <v>1096036001540173825</v>
      </c>
      <c r="F144" s="17"/>
      <c r="G144" s="17"/>
      <c r="H144" s="17"/>
      <c r="I144" s="19">
        <v>20009.0</v>
      </c>
      <c r="J144" s="19">
        <v>89322.0</v>
      </c>
      <c r="K144" s="20" t="str">
        <f t="shared" ref="K144:K145" si="79">HYPERLINK("http://twitter.com/download/android","Twitter for Android")</f>
        <v>Twitter for Android</v>
      </c>
      <c r="L144" s="19">
        <v>4.5652858E7</v>
      </c>
      <c r="M144" s="19">
        <v>2124.0</v>
      </c>
      <c r="N144" s="19">
        <v>23328.0</v>
      </c>
      <c r="O144" s="21" t="s">
        <v>29</v>
      </c>
      <c r="P144" s="12">
        <v>39823.95064814815</v>
      </c>
      <c r="Q144" s="22" t="s">
        <v>30</v>
      </c>
      <c r="R144" s="23" t="s">
        <v>31</v>
      </c>
      <c r="S144" s="18" t="s">
        <v>32</v>
      </c>
      <c r="T144" s="17"/>
      <c r="U144" s="16" t="str">
        <f t="shared" ref="U144:U145" si="80">HYPERLINK("https://pbs.twimg.com/profile_images/718314968102367232/ypY1GPCQ.jpg","View")</f>
        <v>View</v>
      </c>
    </row>
    <row r="145">
      <c r="A145" s="12">
        <v>43510.78260416667</v>
      </c>
      <c r="B145" s="13" t="str">
        <f t="shared" si="78"/>
        <v>@narendramodi</v>
      </c>
      <c r="C145" s="14" t="s">
        <v>26</v>
      </c>
      <c r="D145" s="15" t="s">
        <v>317</v>
      </c>
      <c r="E145" s="16" t="str">
        <f>HYPERLINK("https://twitter.com/narendramodi/status/1096035566670565376","1096035566670565376")</f>
        <v>1096035566670565376</v>
      </c>
      <c r="F145" s="17"/>
      <c r="G145" s="17"/>
      <c r="H145" s="17"/>
      <c r="I145" s="19">
        <v>42346.0</v>
      </c>
      <c r="J145" s="19">
        <v>129128.0</v>
      </c>
      <c r="K145" s="20" t="str">
        <f t="shared" si="79"/>
        <v>Twitter for Android</v>
      </c>
      <c r="L145" s="19">
        <v>4.5652858E7</v>
      </c>
      <c r="M145" s="19">
        <v>2124.0</v>
      </c>
      <c r="N145" s="19">
        <v>23328.0</v>
      </c>
      <c r="O145" s="21" t="s">
        <v>29</v>
      </c>
      <c r="P145" s="12">
        <v>39823.95064814815</v>
      </c>
      <c r="Q145" s="22" t="s">
        <v>30</v>
      </c>
      <c r="R145" s="23" t="s">
        <v>31</v>
      </c>
      <c r="S145" s="18" t="s">
        <v>32</v>
      </c>
      <c r="T145" s="17"/>
      <c r="U145" s="16" t="str">
        <f t="shared" si="80"/>
        <v>View</v>
      </c>
    </row>
    <row r="146">
      <c r="A146" s="12">
        <v>43510.77150462963</v>
      </c>
      <c r="B146" s="13" t="str">
        <f t="shared" ref="B146:B147" si="81">HYPERLINK("https://twitter.com/BJP4India","@BJP4India")</f>
        <v>@BJP4India</v>
      </c>
      <c r="C146" s="14" t="s">
        <v>39</v>
      </c>
      <c r="D146" s="15" t="s">
        <v>318</v>
      </c>
      <c r="E146" s="16" t="str">
        <f>HYPERLINK("https://twitter.com/BJP4India/status/1096031547428196352","1096031547428196352")</f>
        <v>1096031547428196352</v>
      </c>
      <c r="F146" s="18" t="s">
        <v>319</v>
      </c>
      <c r="G146" s="18" t="s">
        <v>313</v>
      </c>
      <c r="H146" s="17"/>
      <c r="I146" s="19">
        <v>1454.0</v>
      </c>
      <c r="J146" s="19">
        <v>1567.0</v>
      </c>
      <c r="K146" s="20" t="str">
        <f t="shared" ref="K146:K147" si="82">HYPERLINK("https://about.twitter.com/products/tweetdeck","TweetDeck")</f>
        <v>TweetDeck</v>
      </c>
      <c r="L146" s="19">
        <v>1.0503249E7</v>
      </c>
      <c r="M146" s="19">
        <v>2.0</v>
      </c>
      <c r="N146" s="19">
        <v>2477.0</v>
      </c>
      <c r="O146" s="21" t="s">
        <v>29</v>
      </c>
      <c r="P146" s="12">
        <v>40477.32577546296</v>
      </c>
      <c r="Q146" s="22" t="s">
        <v>42</v>
      </c>
      <c r="R146" s="23" t="s">
        <v>43</v>
      </c>
      <c r="S146" s="18" t="s">
        <v>44</v>
      </c>
      <c r="T146" s="17"/>
      <c r="U146" s="16" t="str">
        <f t="shared" ref="U146:U147" si="83">HYPERLINK("https://pbs.twimg.com/profile_images/812531108092874753/frVON4bm.jpg","View")</f>
        <v>View</v>
      </c>
    </row>
    <row r="147">
      <c r="A147" s="12">
        <v>43510.76954861111</v>
      </c>
      <c r="B147" s="13" t="str">
        <f t="shared" si="81"/>
        <v>@BJP4India</v>
      </c>
      <c r="C147" s="14" t="s">
        <v>39</v>
      </c>
      <c r="D147" s="15" t="s">
        <v>320</v>
      </c>
      <c r="E147" s="16" t="str">
        <f>HYPERLINK("https://twitter.com/BJP4India/status/1096030836535615488","1096030836535615488")</f>
        <v>1096030836535615488</v>
      </c>
      <c r="F147" s="17"/>
      <c r="G147" s="17"/>
      <c r="H147" s="17"/>
      <c r="I147" s="19">
        <v>1153.0</v>
      </c>
      <c r="J147" s="19">
        <v>1842.0</v>
      </c>
      <c r="K147" s="20" t="str">
        <f t="shared" si="82"/>
        <v>TweetDeck</v>
      </c>
      <c r="L147" s="19">
        <v>1.0503249E7</v>
      </c>
      <c r="M147" s="19">
        <v>2.0</v>
      </c>
      <c r="N147" s="19">
        <v>2477.0</v>
      </c>
      <c r="O147" s="21" t="s">
        <v>29</v>
      </c>
      <c r="P147" s="12">
        <v>40477.32577546296</v>
      </c>
      <c r="Q147" s="22" t="s">
        <v>42</v>
      </c>
      <c r="R147" s="23" t="s">
        <v>43</v>
      </c>
      <c r="S147" s="18" t="s">
        <v>44</v>
      </c>
      <c r="T147" s="17"/>
      <c r="U147" s="16" t="str">
        <f t="shared" si="83"/>
        <v>View</v>
      </c>
    </row>
    <row r="148">
      <c r="A148" s="12">
        <v>43510.76833333333</v>
      </c>
      <c r="B148" s="13" t="str">
        <f>HYPERLINK("https://twitter.com/INCIndia","@INCIndia")</f>
        <v>@INCIndia</v>
      </c>
      <c r="C148" s="14" t="s">
        <v>126</v>
      </c>
      <c r="D148" s="15" t="s">
        <v>321</v>
      </c>
      <c r="E148" s="16" t="str">
        <f>HYPERLINK("https://twitter.com/INCIndia/status/1096030395848634376","1096030395848634376")</f>
        <v>1096030395848634376</v>
      </c>
      <c r="F148" s="18" t="s">
        <v>322</v>
      </c>
      <c r="G148" s="17"/>
      <c r="H148" s="17"/>
      <c r="I148" s="19">
        <v>839.0</v>
      </c>
      <c r="J148" s="19">
        <v>2299.0</v>
      </c>
      <c r="K148" s="20" t="str">
        <f>HYPERLINK("http://twitter.com/download/android","Twitter for Android")</f>
        <v>Twitter for Android</v>
      </c>
      <c r="L148" s="19">
        <v>4857086.0</v>
      </c>
      <c r="M148" s="19">
        <v>2496.0</v>
      </c>
      <c r="N148" s="19">
        <v>1632.0</v>
      </c>
      <c r="O148" s="21" t="s">
        <v>29</v>
      </c>
      <c r="P148" s="12">
        <v>41311.4691087963</v>
      </c>
      <c r="Q148" s="22" t="s">
        <v>129</v>
      </c>
      <c r="R148" s="23" t="s">
        <v>130</v>
      </c>
      <c r="S148" s="18" t="s">
        <v>131</v>
      </c>
      <c r="T148" s="17"/>
      <c r="U148" s="16" t="str">
        <f>HYPERLINK("https://pbs.twimg.com/profile_images/928449965134815233/w2JsNWPK.jpg","View")</f>
        <v>View</v>
      </c>
    </row>
    <row r="149">
      <c r="A149" s="12">
        <v>43510.76795138889</v>
      </c>
      <c r="B149" s="13" t="str">
        <f t="shared" ref="B149:B152" si="84">HYPERLINK("https://twitter.com/BJP4India","@BJP4India")</f>
        <v>@BJP4India</v>
      </c>
      <c r="C149" s="14" t="s">
        <v>39</v>
      </c>
      <c r="D149" s="15" t="s">
        <v>323</v>
      </c>
      <c r="E149" s="16" t="str">
        <f>HYPERLINK("https://twitter.com/BJP4India/status/1096030258967412736","1096030258967412736")</f>
        <v>1096030258967412736</v>
      </c>
      <c r="F149" s="17"/>
      <c r="G149" s="18" t="s">
        <v>324</v>
      </c>
      <c r="H149" s="17"/>
      <c r="I149" s="19">
        <v>1239.0</v>
      </c>
      <c r="J149" s="19">
        <v>1148.0</v>
      </c>
      <c r="K149" s="20" t="str">
        <f t="shared" ref="K149:K151" si="85">HYPERLINK("https://about.twitter.com/products/tweetdeck","TweetDeck")</f>
        <v>TweetDeck</v>
      </c>
      <c r="L149" s="19">
        <v>1.0503249E7</v>
      </c>
      <c r="M149" s="19">
        <v>2.0</v>
      </c>
      <c r="N149" s="19">
        <v>2477.0</v>
      </c>
      <c r="O149" s="21" t="s">
        <v>29</v>
      </c>
      <c r="P149" s="12">
        <v>40477.32577546296</v>
      </c>
      <c r="Q149" s="22" t="s">
        <v>42</v>
      </c>
      <c r="R149" s="23" t="s">
        <v>43</v>
      </c>
      <c r="S149" s="18" t="s">
        <v>44</v>
      </c>
      <c r="T149" s="17"/>
      <c r="U149" s="16" t="str">
        <f t="shared" ref="U149:U152" si="86">HYPERLINK("https://pbs.twimg.com/profile_images/812531108092874753/frVON4bm.jpg","View")</f>
        <v>View</v>
      </c>
    </row>
    <row r="150">
      <c r="A150" s="12">
        <v>43510.7628587963</v>
      </c>
      <c r="B150" s="13" t="str">
        <f t="shared" si="84"/>
        <v>@BJP4India</v>
      </c>
      <c r="C150" s="14" t="s">
        <v>39</v>
      </c>
      <c r="D150" s="15" t="s">
        <v>325</v>
      </c>
      <c r="E150" s="16" t="str">
        <f>HYPERLINK("https://twitter.com/BJP4India/status/1096028413779800064","1096028413779800064")</f>
        <v>1096028413779800064</v>
      </c>
      <c r="F150" s="18" t="s">
        <v>319</v>
      </c>
      <c r="G150" s="17"/>
      <c r="H150" s="17"/>
      <c r="I150" s="19">
        <v>874.0</v>
      </c>
      <c r="J150" s="19">
        <v>1084.0</v>
      </c>
      <c r="K150" s="20" t="str">
        <f t="shared" si="85"/>
        <v>TweetDeck</v>
      </c>
      <c r="L150" s="19">
        <v>1.0503249E7</v>
      </c>
      <c r="M150" s="19">
        <v>2.0</v>
      </c>
      <c r="N150" s="19">
        <v>2477.0</v>
      </c>
      <c r="O150" s="21" t="s">
        <v>29</v>
      </c>
      <c r="P150" s="12">
        <v>40477.32577546296</v>
      </c>
      <c r="Q150" s="22" t="s">
        <v>42</v>
      </c>
      <c r="R150" s="23" t="s">
        <v>43</v>
      </c>
      <c r="S150" s="18" t="s">
        <v>44</v>
      </c>
      <c r="T150" s="17"/>
      <c r="U150" s="16" t="str">
        <f t="shared" si="86"/>
        <v>View</v>
      </c>
    </row>
    <row r="151">
      <c r="A151" s="12">
        <v>43510.76186342593</v>
      </c>
      <c r="B151" s="13" t="str">
        <f t="shared" si="84"/>
        <v>@BJP4India</v>
      </c>
      <c r="C151" s="14" t="s">
        <v>39</v>
      </c>
      <c r="D151" s="15" t="s">
        <v>326</v>
      </c>
      <c r="E151" s="16" t="str">
        <f>HYPERLINK("https://twitter.com/BJP4India/status/1096028050796343297","1096028050796343297")</f>
        <v>1096028050796343297</v>
      </c>
      <c r="F151" s="18" t="s">
        <v>319</v>
      </c>
      <c r="G151" s="18" t="s">
        <v>327</v>
      </c>
      <c r="H151" s="17"/>
      <c r="I151" s="19">
        <v>1234.0</v>
      </c>
      <c r="J151" s="19">
        <v>1004.0</v>
      </c>
      <c r="K151" s="20" t="str">
        <f t="shared" si="85"/>
        <v>TweetDeck</v>
      </c>
      <c r="L151" s="19">
        <v>1.0503249E7</v>
      </c>
      <c r="M151" s="19">
        <v>2.0</v>
      </c>
      <c r="N151" s="19">
        <v>2477.0</v>
      </c>
      <c r="O151" s="21" t="s">
        <v>29</v>
      </c>
      <c r="P151" s="12">
        <v>40477.32577546296</v>
      </c>
      <c r="Q151" s="22" t="s">
        <v>42</v>
      </c>
      <c r="R151" s="23" t="s">
        <v>43</v>
      </c>
      <c r="S151" s="18" t="s">
        <v>44</v>
      </c>
      <c r="T151" s="17"/>
      <c r="U151" s="16" t="str">
        <f t="shared" si="86"/>
        <v>View</v>
      </c>
    </row>
    <row r="152">
      <c r="A152" s="12">
        <v>43510.75916666667</v>
      </c>
      <c r="B152" s="13" t="str">
        <f t="shared" si="84"/>
        <v>@BJP4India</v>
      </c>
      <c r="C152" s="14" t="s">
        <v>39</v>
      </c>
      <c r="D152" s="15" t="s">
        <v>328</v>
      </c>
      <c r="E152" s="16" t="str">
        <f>HYPERLINK("https://twitter.com/BJP4India/status/1096027075050262528","1096027075050262528")</f>
        <v>1096027075050262528</v>
      </c>
      <c r="F152" s="18" t="s">
        <v>329</v>
      </c>
      <c r="G152" s="17"/>
      <c r="H152" s="17"/>
      <c r="I152" s="19">
        <v>1686.0</v>
      </c>
      <c r="J152" s="19">
        <v>2991.0</v>
      </c>
      <c r="K152" s="20" t="str">
        <f>HYPERLINK("http://twitter.com","Twitter Web Client")</f>
        <v>Twitter Web Client</v>
      </c>
      <c r="L152" s="19">
        <v>1.0503249E7</v>
      </c>
      <c r="M152" s="19">
        <v>2.0</v>
      </c>
      <c r="N152" s="19">
        <v>2477.0</v>
      </c>
      <c r="O152" s="21" t="s">
        <v>29</v>
      </c>
      <c r="P152" s="12">
        <v>40477.32577546296</v>
      </c>
      <c r="Q152" s="22" t="s">
        <v>42</v>
      </c>
      <c r="R152" s="23" t="s">
        <v>43</v>
      </c>
      <c r="S152" s="18" t="s">
        <v>44</v>
      </c>
      <c r="T152" s="17"/>
      <c r="U152" s="16" t="str">
        <f t="shared" si="86"/>
        <v>View</v>
      </c>
    </row>
    <row r="153">
      <c r="A153" s="12">
        <v>43510.75686342592</v>
      </c>
      <c r="B153" s="13" t="str">
        <f>HYPERLINK("https://twitter.com/RahulGandhi","@RahulGandhi")</f>
        <v>@RahulGandhi</v>
      </c>
      <c r="C153" s="14" t="s">
        <v>120</v>
      </c>
      <c r="D153" s="15" t="s">
        <v>330</v>
      </c>
      <c r="E153" s="16" t="str">
        <f>HYPERLINK("https://twitter.com/RahulGandhi/status/1096026241537167361","1096026241537167361")</f>
        <v>1096026241537167361</v>
      </c>
      <c r="F153" s="17"/>
      <c r="G153" s="17"/>
      <c r="H153" s="17"/>
      <c r="I153" s="19">
        <v>11830.0</v>
      </c>
      <c r="J153" s="19">
        <v>47157.0</v>
      </c>
      <c r="K153" s="20" t="str">
        <f>HYPERLINK("http://twitter.com/download/iphone","Twitter for iPhone")</f>
        <v>Twitter for iPhone</v>
      </c>
      <c r="L153" s="19">
        <v>8562378.0</v>
      </c>
      <c r="M153" s="19">
        <v>206.0</v>
      </c>
      <c r="N153" s="19">
        <v>2159.0</v>
      </c>
      <c r="O153" s="21" t="s">
        <v>29</v>
      </c>
      <c r="P153" s="12">
        <v>42119.50642361111</v>
      </c>
      <c r="Q153" s="22" t="s">
        <v>123</v>
      </c>
      <c r="R153" s="23" t="s">
        <v>124</v>
      </c>
      <c r="S153" s="18" t="s">
        <v>125</v>
      </c>
      <c r="T153" s="17"/>
      <c r="U153" s="16" t="str">
        <f>HYPERLINK("https://pbs.twimg.com/profile_images/974851878860312582/O-Zn2b72.jpg","View")</f>
        <v>View</v>
      </c>
    </row>
    <row r="154">
      <c r="A154" s="12">
        <v>43510.73422453704</v>
      </c>
      <c r="B154" s="13" t="str">
        <f>HYPERLINK("https://twitter.com/INCIndia","@INCIndia")</f>
        <v>@INCIndia</v>
      </c>
      <c r="C154" s="14" t="s">
        <v>126</v>
      </c>
      <c r="D154" s="15" t="s">
        <v>331</v>
      </c>
      <c r="E154" s="16" t="str">
        <f>HYPERLINK("https://twitter.com/INCIndia/status/1096018034240585732","1096018034240585732")</f>
        <v>1096018034240585732</v>
      </c>
      <c r="F154" s="17"/>
      <c r="G154" s="17"/>
      <c r="H154" s="17"/>
      <c r="I154" s="19">
        <v>1004.0</v>
      </c>
      <c r="J154" s="19">
        <v>2713.0</v>
      </c>
      <c r="K154" s="20" t="str">
        <f>HYPERLINK("https://about.twitter.com/products/tweetdeck","TweetDeck")</f>
        <v>TweetDeck</v>
      </c>
      <c r="L154" s="19">
        <v>4857086.0</v>
      </c>
      <c r="M154" s="19">
        <v>2496.0</v>
      </c>
      <c r="N154" s="19">
        <v>1632.0</v>
      </c>
      <c r="O154" s="21" t="s">
        <v>29</v>
      </c>
      <c r="P154" s="12">
        <v>41311.4691087963</v>
      </c>
      <c r="Q154" s="22" t="s">
        <v>129</v>
      </c>
      <c r="R154" s="23" t="s">
        <v>130</v>
      </c>
      <c r="S154" s="18" t="s">
        <v>131</v>
      </c>
      <c r="T154" s="17"/>
      <c r="U154" s="16" t="str">
        <f>HYPERLINK("https://pbs.twimg.com/profile_images/928449965134815233/w2JsNWPK.jpg","View")</f>
        <v>View</v>
      </c>
    </row>
    <row r="155">
      <c r="A155" s="12">
        <v>43510.73369212963</v>
      </c>
      <c r="B155" s="13" t="str">
        <f>HYPERLINK("https://twitter.com/AamAadmiParty","@AamAadmiParty")</f>
        <v>@AamAadmiParty</v>
      </c>
      <c r="C155" s="14" t="s">
        <v>51</v>
      </c>
      <c r="D155" s="15" t="s">
        <v>332</v>
      </c>
      <c r="E155" s="16" t="str">
        <f>HYPERLINK("https://twitter.com/AamAadmiParty/status/1096017842707677184","1096017842707677184")</f>
        <v>1096017842707677184</v>
      </c>
      <c r="F155" s="17"/>
      <c r="G155" s="18" t="s">
        <v>333</v>
      </c>
      <c r="H155" s="17"/>
      <c r="I155" s="19">
        <v>199.0</v>
      </c>
      <c r="J155" s="19">
        <v>422.0</v>
      </c>
      <c r="K155" s="20" t="str">
        <f>HYPERLINK("http://twitter.com/download/android","Twitter for Android")</f>
        <v>Twitter for Android</v>
      </c>
      <c r="L155" s="19">
        <v>4760642.0</v>
      </c>
      <c r="M155" s="19">
        <v>317.0</v>
      </c>
      <c r="N155" s="19">
        <v>1775.0</v>
      </c>
      <c r="O155" s="21" t="s">
        <v>29</v>
      </c>
      <c r="P155" s="12">
        <v>41113.35650462963</v>
      </c>
      <c r="Q155" s="22" t="s">
        <v>30</v>
      </c>
      <c r="R155" s="23" t="s">
        <v>54</v>
      </c>
      <c r="S155" s="18" t="s">
        <v>55</v>
      </c>
      <c r="T155" s="17"/>
      <c r="U155" s="16" t="str">
        <f>HYPERLINK("https://pbs.twimg.com/profile_images/928455612014280704/Xb5vG_TP.jpg","View")</f>
        <v>View</v>
      </c>
    </row>
    <row r="156">
      <c r="A156" s="12">
        <v>43510.72846064815</v>
      </c>
      <c r="B156" s="13" t="str">
        <f>HYPERLINK("https://twitter.com/INCIndia","@INCIndia")</f>
        <v>@INCIndia</v>
      </c>
      <c r="C156" s="14" t="s">
        <v>126</v>
      </c>
      <c r="D156" s="15" t="s">
        <v>334</v>
      </c>
      <c r="E156" s="16" t="str">
        <f>HYPERLINK("https://twitter.com/INCIndia/status/1096015946378952704","1096015946378952704")</f>
        <v>1096015946378952704</v>
      </c>
      <c r="F156" s="17"/>
      <c r="G156" s="18" t="s">
        <v>335</v>
      </c>
      <c r="H156" s="17"/>
      <c r="I156" s="19">
        <v>598.0</v>
      </c>
      <c r="J156" s="19">
        <v>1849.0</v>
      </c>
      <c r="K156" s="20" t="str">
        <f>HYPERLINK("https://about.twitter.com/products/tweetdeck","TweetDeck")</f>
        <v>TweetDeck</v>
      </c>
      <c r="L156" s="19">
        <v>4857086.0</v>
      </c>
      <c r="M156" s="19">
        <v>2496.0</v>
      </c>
      <c r="N156" s="19">
        <v>1632.0</v>
      </c>
      <c r="O156" s="21" t="s">
        <v>29</v>
      </c>
      <c r="P156" s="12">
        <v>41311.4691087963</v>
      </c>
      <c r="Q156" s="22" t="s">
        <v>129</v>
      </c>
      <c r="R156" s="23" t="s">
        <v>130</v>
      </c>
      <c r="S156" s="18" t="s">
        <v>131</v>
      </c>
      <c r="T156" s="17"/>
      <c r="U156" s="16" t="str">
        <f>HYPERLINK("https://pbs.twimg.com/profile_images/928449965134815233/w2JsNWPK.jpg","View")</f>
        <v>View</v>
      </c>
    </row>
    <row r="157">
      <c r="A157" s="12">
        <v>43510.71601851852</v>
      </c>
      <c r="B157" s="13" t="str">
        <f>HYPERLINK("https://twitter.com/ArvindKejriwal","@ArvindKejriwal")</f>
        <v>@ArvindKejriwal</v>
      </c>
      <c r="C157" s="14" t="s">
        <v>108</v>
      </c>
      <c r="D157" s="15" t="s">
        <v>336</v>
      </c>
      <c r="E157" s="16" t="str">
        <f>HYPERLINK("https://twitter.com/ArvindKejriwal/status/1096011440471883777","1096011440471883777")</f>
        <v>1096011440471883777</v>
      </c>
      <c r="F157" s="17"/>
      <c r="G157" s="17"/>
      <c r="H157" s="17"/>
      <c r="I157" s="19">
        <v>2951.0</v>
      </c>
      <c r="J157" s="19">
        <v>16885.0</v>
      </c>
      <c r="K157" s="20" t="str">
        <f>HYPERLINK("http://twitter.com/download/iphone","Twitter for iPhone")</f>
        <v>Twitter for iPhone</v>
      </c>
      <c r="L157" s="19">
        <v>1.444908E7</v>
      </c>
      <c r="M157" s="19">
        <v>209.0</v>
      </c>
      <c r="N157" s="19">
        <v>5858.0</v>
      </c>
      <c r="O157" s="21" t="s">
        <v>29</v>
      </c>
      <c r="P157" s="12">
        <v>40852.61467592593</v>
      </c>
      <c r="Q157" s="22" t="s">
        <v>30</v>
      </c>
      <c r="R157" s="23" t="s">
        <v>111</v>
      </c>
      <c r="S157" s="18" t="s">
        <v>112</v>
      </c>
      <c r="T157" s="17"/>
      <c r="U157" s="16" t="str">
        <f>HYPERLINK("https://pbs.twimg.com/profile_images/945853608389574656/REH_LpUJ.jpg","View")</f>
        <v>View</v>
      </c>
    </row>
    <row r="158">
      <c r="A158" s="12">
        <v>43510.69788194445</v>
      </c>
      <c r="B158" s="13" t="str">
        <f>HYPERLINK("https://twitter.com/INCIndia","@INCIndia")</f>
        <v>@INCIndia</v>
      </c>
      <c r="C158" s="14" t="s">
        <v>126</v>
      </c>
      <c r="D158" s="15" t="s">
        <v>337</v>
      </c>
      <c r="E158" s="16" t="str">
        <f>HYPERLINK("https://twitter.com/INCIndia/status/1096004867556990981","1096004867556990981")</f>
        <v>1096004867556990981</v>
      </c>
      <c r="F158" s="17"/>
      <c r="G158" s="18" t="s">
        <v>338</v>
      </c>
      <c r="H158" s="17"/>
      <c r="I158" s="19">
        <v>1064.0</v>
      </c>
      <c r="J158" s="19">
        <v>3351.0</v>
      </c>
      <c r="K158" s="20" t="str">
        <f>HYPERLINK("https://about.twitter.com/products/tweetdeck","TweetDeck")</f>
        <v>TweetDeck</v>
      </c>
      <c r="L158" s="19">
        <v>4857086.0</v>
      </c>
      <c r="M158" s="19">
        <v>2496.0</v>
      </c>
      <c r="N158" s="19">
        <v>1632.0</v>
      </c>
      <c r="O158" s="21" t="s">
        <v>29</v>
      </c>
      <c r="P158" s="12">
        <v>41311.4691087963</v>
      </c>
      <c r="Q158" s="22" t="s">
        <v>129</v>
      </c>
      <c r="R158" s="23" t="s">
        <v>130</v>
      </c>
      <c r="S158" s="18" t="s">
        <v>131</v>
      </c>
      <c r="T158" s="17"/>
      <c r="U158" s="16" t="str">
        <f>HYPERLINK("https://pbs.twimg.com/profile_images/928449965134815233/w2JsNWPK.jpg","View")</f>
        <v>View</v>
      </c>
    </row>
    <row r="159">
      <c r="A159" s="12">
        <v>43510.694513888884</v>
      </c>
      <c r="B159" s="13" t="str">
        <f t="shared" ref="B159:B166" si="87">HYPERLINK("https://twitter.com/BJP4India","@BJP4India")</f>
        <v>@BJP4India</v>
      </c>
      <c r="C159" s="14" t="s">
        <v>39</v>
      </c>
      <c r="D159" s="15" t="s">
        <v>339</v>
      </c>
      <c r="E159" s="16" t="str">
        <f>HYPERLINK("https://twitter.com/BJP4India/status/1096003646569930752","1096003646569930752")</f>
        <v>1096003646569930752</v>
      </c>
      <c r="F159" s="17"/>
      <c r="G159" s="18" t="s">
        <v>340</v>
      </c>
      <c r="H159" s="17"/>
      <c r="I159" s="19">
        <v>1587.0</v>
      </c>
      <c r="J159" s="19">
        <v>2119.0</v>
      </c>
      <c r="K159" s="20" t="str">
        <f t="shared" ref="K159:K160" si="88">HYPERLINK("https://studio.twitter.com","Twitter Media Studio")</f>
        <v>Twitter Media Studio</v>
      </c>
      <c r="L159" s="19">
        <v>1.0503249E7</v>
      </c>
      <c r="M159" s="19">
        <v>2.0</v>
      </c>
      <c r="N159" s="19">
        <v>2477.0</v>
      </c>
      <c r="O159" s="21" t="s">
        <v>29</v>
      </c>
      <c r="P159" s="12">
        <v>40477.32577546296</v>
      </c>
      <c r="Q159" s="22" t="s">
        <v>42</v>
      </c>
      <c r="R159" s="23" t="s">
        <v>43</v>
      </c>
      <c r="S159" s="18" t="s">
        <v>44</v>
      </c>
      <c r="T159" s="17"/>
      <c r="U159" s="16" t="str">
        <f t="shared" ref="U159:U166" si="89">HYPERLINK("https://pbs.twimg.com/profile_images/812531108092874753/frVON4bm.jpg","View")</f>
        <v>View</v>
      </c>
    </row>
    <row r="160">
      <c r="A160" s="12">
        <v>43510.68671296297</v>
      </c>
      <c r="B160" s="13" t="str">
        <f t="shared" si="87"/>
        <v>@BJP4India</v>
      </c>
      <c r="C160" s="14" t="s">
        <v>39</v>
      </c>
      <c r="D160" s="15" t="s">
        <v>341</v>
      </c>
      <c r="E160" s="16" t="str">
        <f>HYPERLINK("https://twitter.com/BJP4India/status/1096000817776054273","1096000817776054273")</f>
        <v>1096000817776054273</v>
      </c>
      <c r="F160" s="17"/>
      <c r="G160" s="18" t="s">
        <v>342</v>
      </c>
      <c r="H160" s="17"/>
      <c r="I160" s="19">
        <v>1580.0</v>
      </c>
      <c r="J160" s="19">
        <v>2261.0</v>
      </c>
      <c r="K160" s="20" t="str">
        <f t="shared" si="88"/>
        <v>Twitter Media Studio</v>
      </c>
      <c r="L160" s="19">
        <v>1.0503249E7</v>
      </c>
      <c r="M160" s="19">
        <v>2.0</v>
      </c>
      <c r="N160" s="19">
        <v>2477.0</v>
      </c>
      <c r="O160" s="21" t="s">
        <v>29</v>
      </c>
      <c r="P160" s="12">
        <v>40477.32577546296</v>
      </c>
      <c r="Q160" s="22" t="s">
        <v>42</v>
      </c>
      <c r="R160" s="23" t="s">
        <v>43</v>
      </c>
      <c r="S160" s="18" t="s">
        <v>44</v>
      </c>
      <c r="T160" s="17"/>
      <c r="U160" s="16" t="str">
        <f t="shared" si="89"/>
        <v>View</v>
      </c>
    </row>
    <row r="161">
      <c r="A161" s="12">
        <v>43510.680763888886</v>
      </c>
      <c r="B161" s="13" t="str">
        <f t="shared" si="87"/>
        <v>@BJP4India</v>
      </c>
      <c r="C161" s="14" t="s">
        <v>39</v>
      </c>
      <c r="D161" s="15" t="s">
        <v>343</v>
      </c>
      <c r="E161" s="16" t="str">
        <f>HYPERLINK("https://twitter.com/BJP4India/status/1095998664332341248","1095998664332341248")</f>
        <v>1095998664332341248</v>
      </c>
      <c r="F161" s="17"/>
      <c r="G161" s="17"/>
      <c r="H161" s="17"/>
      <c r="I161" s="19">
        <v>832.0</v>
      </c>
      <c r="J161" s="19">
        <v>1178.0</v>
      </c>
      <c r="K161" s="20" t="str">
        <f t="shared" ref="K161:K166" si="90">HYPERLINK("http://twitter.com","Twitter Web Client")</f>
        <v>Twitter Web Client</v>
      </c>
      <c r="L161" s="19">
        <v>1.0503249E7</v>
      </c>
      <c r="M161" s="19">
        <v>2.0</v>
      </c>
      <c r="N161" s="19">
        <v>2477.0</v>
      </c>
      <c r="O161" s="21" t="s">
        <v>29</v>
      </c>
      <c r="P161" s="12">
        <v>40477.32577546296</v>
      </c>
      <c r="Q161" s="22" t="s">
        <v>42</v>
      </c>
      <c r="R161" s="23" t="s">
        <v>43</v>
      </c>
      <c r="S161" s="18" t="s">
        <v>44</v>
      </c>
      <c r="T161" s="17"/>
      <c r="U161" s="16" t="str">
        <f t="shared" si="89"/>
        <v>View</v>
      </c>
    </row>
    <row r="162">
      <c r="A162" s="12">
        <v>43510.676620370374</v>
      </c>
      <c r="B162" s="13" t="str">
        <f t="shared" si="87"/>
        <v>@BJP4India</v>
      </c>
      <c r="C162" s="14" t="s">
        <v>39</v>
      </c>
      <c r="D162" s="15" t="s">
        <v>344</v>
      </c>
      <c r="E162" s="16" t="str">
        <f>HYPERLINK("https://twitter.com/BJP4India/status/1095997159474847744","1095997159474847744")</f>
        <v>1095997159474847744</v>
      </c>
      <c r="F162" s="17"/>
      <c r="G162" s="18" t="s">
        <v>345</v>
      </c>
      <c r="H162" s="17"/>
      <c r="I162" s="19">
        <v>1284.0</v>
      </c>
      <c r="J162" s="19">
        <v>1178.0</v>
      </c>
      <c r="K162" s="20" t="str">
        <f t="shared" si="90"/>
        <v>Twitter Web Client</v>
      </c>
      <c r="L162" s="19">
        <v>1.0503249E7</v>
      </c>
      <c r="M162" s="19">
        <v>2.0</v>
      </c>
      <c r="N162" s="19">
        <v>2477.0</v>
      </c>
      <c r="O162" s="21" t="s">
        <v>29</v>
      </c>
      <c r="P162" s="12">
        <v>40477.32577546296</v>
      </c>
      <c r="Q162" s="22" t="s">
        <v>42</v>
      </c>
      <c r="R162" s="23" t="s">
        <v>43</v>
      </c>
      <c r="S162" s="18" t="s">
        <v>44</v>
      </c>
      <c r="T162" s="17"/>
      <c r="U162" s="16" t="str">
        <f t="shared" si="89"/>
        <v>View</v>
      </c>
    </row>
    <row r="163">
      <c r="A163" s="12">
        <v>43510.67554398148</v>
      </c>
      <c r="B163" s="13" t="str">
        <f t="shared" si="87"/>
        <v>@BJP4India</v>
      </c>
      <c r="C163" s="14" t="s">
        <v>39</v>
      </c>
      <c r="D163" s="15" t="s">
        <v>346</v>
      </c>
      <c r="E163" s="16" t="str">
        <f>HYPERLINK("https://twitter.com/BJP4India/status/1095996770234949632","1095996770234949632")</f>
        <v>1095996770234949632</v>
      </c>
      <c r="F163" s="17"/>
      <c r="G163" s="17"/>
      <c r="H163" s="17"/>
      <c r="I163" s="19">
        <v>1048.0</v>
      </c>
      <c r="J163" s="19">
        <v>1733.0</v>
      </c>
      <c r="K163" s="20" t="str">
        <f t="shared" si="90"/>
        <v>Twitter Web Client</v>
      </c>
      <c r="L163" s="19">
        <v>1.0503249E7</v>
      </c>
      <c r="M163" s="19">
        <v>2.0</v>
      </c>
      <c r="N163" s="19">
        <v>2477.0</v>
      </c>
      <c r="O163" s="21" t="s">
        <v>29</v>
      </c>
      <c r="P163" s="12">
        <v>40477.32577546296</v>
      </c>
      <c r="Q163" s="22" t="s">
        <v>42</v>
      </c>
      <c r="R163" s="23" t="s">
        <v>43</v>
      </c>
      <c r="S163" s="18" t="s">
        <v>44</v>
      </c>
      <c r="T163" s="17"/>
      <c r="U163" s="16" t="str">
        <f t="shared" si="89"/>
        <v>View</v>
      </c>
    </row>
    <row r="164">
      <c r="A164" s="12">
        <v>43510.675150462965</v>
      </c>
      <c r="B164" s="13" t="str">
        <f t="shared" si="87"/>
        <v>@BJP4India</v>
      </c>
      <c r="C164" s="14" t="s">
        <v>39</v>
      </c>
      <c r="D164" s="15" t="s">
        <v>347</v>
      </c>
      <c r="E164" s="16" t="str">
        <f>HYPERLINK("https://twitter.com/BJP4India/status/1095996626806628354","1095996626806628354")</f>
        <v>1095996626806628354</v>
      </c>
      <c r="F164" s="17"/>
      <c r="G164" s="17"/>
      <c r="H164" s="17"/>
      <c r="I164" s="19">
        <v>1021.0</v>
      </c>
      <c r="J164" s="19">
        <v>1454.0</v>
      </c>
      <c r="K164" s="20" t="str">
        <f t="shared" si="90"/>
        <v>Twitter Web Client</v>
      </c>
      <c r="L164" s="19">
        <v>1.0503249E7</v>
      </c>
      <c r="M164" s="19">
        <v>2.0</v>
      </c>
      <c r="N164" s="19">
        <v>2477.0</v>
      </c>
      <c r="O164" s="21" t="s">
        <v>29</v>
      </c>
      <c r="P164" s="12">
        <v>40477.32577546296</v>
      </c>
      <c r="Q164" s="22" t="s">
        <v>42</v>
      </c>
      <c r="R164" s="23" t="s">
        <v>43</v>
      </c>
      <c r="S164" s="18" t="s">
        <v>44</v>
      </c>
      <c r="T164" s="17"/>
      <c r="U164" s="16" t="str">
        <f t="shared" si="89"/>
        <v>View</v>
      </c>
    </row>
    <row r="165">
      <c r="A165" s="12">
        <v>43510.67266203703</v>
      </c>
      <c r="B165" s="13" t="str">
        <f t="shared" si="87"/>
        <v>@BJP4India</v>
      </c>
      <c r="C165" s="14" t="s">
        <v>39</v>
      </c>
      <c r="D165" s="15" t="s">
        <v>348</v>
      </c>
      <c r="E165" s="16" t="str">
        <f>HYPERLINK("https://twitter.com/BJP4India/status/1095995726641786881","1095995726641786881")</f>
        <v>1095995726641786881</v>
      </c>
      <c r="F165" s="17"/>
      <c r="G165" s="18" t="s">
        <v>349</v>
      </c>
      <c r="H165" s="17"/>
      <c r="I165" s="19">
        <v>1165.0</v>
      </c>
      <c r="J165" s="19">
        <v>949.0</v>
      </c>
      <c r="K165" s="20" t="str">
        <f t="shared" si="90"/>
        <v>Twitter Web Client</v>
      </c>
      <c r="L165" s="19">
        <v>1.0503249E7</v>
      </c>
      <c r="M165" s="19">
        <v>2.0</v>
      </c>
      <c r="N165" s="19">
        <v>2477.0</v>
      </c>
      <c r="O165" s="21" t="s">
        <v>29</v>
      </c>
      <c r="P165" s="12">
        <v>40477.32577546296</v>
      </c>
      <c r="Q165" s="22" t="s">
        <v>42</v>
      </c>
      <c r="R165" s="23" t="s">
        <v>43</v>
      </c>
      <c r="S165" s="18" t="s">
        <v>44</v>
      </c>
      <c r="T165" s="17"/>
      <c r="U165" s="16" t="str">
        <f t="shared" si="89"/>
        <v>View</v>
      </c>
    </row>
    <row r="166">
      <c r="A166" s="12">
        <v>43510.66783564815</v>
      </c>
      <c r="B166" s="13" t="str">
        <f t="shared" si="87"/>
        <v>@BJP4India</v>
      </c>
      <c r="C166" s="14" t="s">
        <v>39</v>
      </c>
      <c r="D166" s="15" t="s">
        <v>350</v>
      </c>
      <c r="E166" s="16" t="str">
        <f>HYPERLINK("https://twitter.com/BJP4India/status/1095993978674016256","1095993978674016256")</f>
        <v>1095993978674016256</v>
      </c>
      <c r="F166" s="17"/>
      <c r="G166" s="18" t="s">
        <v>351</v>
      </c>
      <c r="H166" s="17"/>
      <c r="I166" s="19">
        <v>1221.0</v>
      </c>
      <c r="J166" s="19">
        <v>1134.0</v>
      </c>
      <c r="K166" s="20" t="str">
        <f t="shared" si="90"/>
        <v>Twitter Web Client</v>
      </c>
      <c r="L166" s="19">
        <v>1.0503249E7</v>
      </c>
      <c r="M166" s="19">
        <v>2.0</v>
      </c>
      <c r="N166" s="19">
        <v>2477.0</v>
      </c>
      <c r="O166" s="21" t="s">
        <v>29</v>
      </c>
      <c r="P166" s="12">
        <v>40477.32577546296</v>
      </c>
      <c r="Q166" s="22" t="s">
        <v>42</v>
      </c>
      <c r="R166" s="23" t="s">
        <v>43</v>
      </c>
      <c r="S166" s="18" t="s">
        <v>44</v>
      </c>
      <c r="T166" s="17"/>
      <c r="U166" s="16" t="str">
        <f t="shared" si="89"/>
        <v>View</v>
      </c>
    </row>
    <row r="167">
      <c r="A167" s="12">
        <v>43510.66469907407</v>
      </c>
      <c r="B167" s="13" t="str">
        <f>HYPERLINK("https://twitter.com/AamAadmiParty","@AamAadmiParty")</f>
        <v>@AamAadmiParty</v>
      </c>
      <c r="C167" s="14" t="s">
        <v>51</v>
      </c>
      <c r="D167" s="15" t="s">
        <v>352</v>
      </c>
      <c r="E167" s="16" t="str">
        <f>HYPERLINK("https://twitter.com/AamAadmiParty/status/1095992840872693765","1095992840872693765")</f>
        <v>1095992840872693765</v>
      </c>
      <c r="F167" s="17"/>
      <c r="G167" s="18" t="s">
        <v>353</v>
      </c>
      <c r="H167" s="17"/>
      <c r="I167" s="19">
        <v>93.0</v>
      </c>
      <c r="J167" s="19">
        <v>206.0</v>
      </c>
      <c r="K167" s="20" t="str">
        <f>HYPERLINK("http://twitter.com/download/android","Twitter for Android")</f>
        <v>Twitter for Android</v>
      </c>
      <c r="L167" s="19">
        <v>4760642.0</v>
      </c>
      <c r="M167" s="19">
        <v>317.0</v>
      </c>
      <c r="N167" s="19">
        <v>1775.0</v>
      </c>
      <c r="O167" s="21" t="s">
        <v>29</v>
      </c>
      <c r="P167" s="12">
        <v>41113.35650462963</v>
      </c>
      <c r="Q167" s="22" t="s">
        <v>30</v>
      </c>
      <c r="R167" s="23" t="s">
        <v>54</v>
      </c>
      <c r="S167" s="18" t="s">
        <v>55</v>
      </c>
      <c r="T167" s="17"/>
      <c r="U167" s="16" t="str">
        <f>HYPERLINK("https://pbs.twimg.com/profile_images/928455612014280704/Xb5vG_TP.jpg","View")</f>
        <v>View</v>
      </c>
    </row>
    <row r="168">
      <c r="A168" s="12">
        <v>43510.66467592593</v>
      </c>
      <c r="B168" s="13" t="str">
        <f t="shared" ref="B168:B169" si="91">HYPERLINK("https://twitter.com/BJP4India","@BJP4India")</f>
        <v>@BJP4India</v>
      </c>
      <c r="C168" s="14" t="s">
        <v>39</v>
      </c>
      <c r="D168" s="15" t="s">
        <v>354</v>
      </c>
      <c r="E168" s="16" t="str">
        <f>HYPERLINK("https://twitter.com/BJP4India/status/1095992831791968259","1095992831791968259")</f>
        <v>1095992831791968259</v>
      </c>
      <c r="F168" s="17"/>
      <c r="G168" s="17"/>
      <c r="H168" s="17"/>
      <c r="I168" s="19">
        <v>1102.0</v>
      </c>
      <c r="J168" s="19">
        <v>2460.0</v>
      </c>
      <c r="K168" s="20" t="str">
        <f t="shared" ref="K168:K169" si="92">HYPERLINK("http://twitter.com","Twitter Web Client")</f>
        <v>Twitter Web Client</v>
      </c>
      <c r="L168" s="19">
        <v>1.0503249E7</v>
      </c>
      <c r="M168" s="19">
        <v>2.0</v>
      </c>
      <c r="N168" s="19">
        <v>2477.0</v>
      </c>
      <c r="O168" s="21" t="s">
        <v>29</v>
      </c>
      <c r="P168" s="12">
        <v>40477.32577546296</v>
      </c>
      <c r="Q168" s="22" t="s">
        <v>42</v>
      </c>
      <c r="R168" s="23" t="s">
        <v>43</v>
      </c>
      <c r="S168" s="18" t="s">
        <v>44</v>
      </c>
      <c r="T168" s="17"/>
      <c r="U168" s="16" t="str">
        <f t="shared" ref="U168:U169" si="93">HYPERLINK("https://pbs.twimg.com/profile_images/812531108092874753/frVON4bm.jpg","View")</f>
        <v>View</v>
      </c>
    </row>
    <row r="169">
      <c r="A169" s="12">
        <v>43510.663877314815</v>
      </c>
      <c r="B169" s="13" t="str">
        <f t="shared" si="91"/>
        <v>@BJP4India</v>
      </c>
      <c r="C169" s="14" t="s">
        <v>39</v>
      </c>
      <c r="D169" s="15" t="s">
        <v>355</v>
      </c>
      <c r="E169" s="16" t="str">
        <f>HYPERLINK("https://twitter.com/BJP4India/status/1095992541449662464","1095992541449662464")</f>
        <v>1095992541449662464</v>
      </c>
      <c r="F169" s="18" t="s">
        <v>356</v>
      </c>
      <c r="G169" s="18" t="s">
        <v>357</v>
      </c>
      <c r="H169" s="17"/>
      <c r="I169" s="19">
        <v>1110.0</v>
      </c>
      <c r="J169" s="19">
        <v>1020.0</v>
      </c>
      <c r="K169" s="20" t="str">
        <f t="shared" si="92"/>
        <v>Twitter Web Client</v>
      </c>
      <c r="L169" s="19">
        <v>1.0503249E7</v>
      </c>
      <c r="M169" s="19">
        <v>2.0</v>
      </c>
      <c r="N169" s="19">
        <v>2477.0</v>
      </c>
      <c r="O169" s="21" t="s">
        <v>29</v>
      </c>
      <c r="P169" s="12">
        <v>40477.32577546296</v>
      </c>
      <c r="Q169" s="22" t="s">
        <v>42</v>
      </c>
      <c r="R169" s="23" t="s">
        <v>43</v>
      </c>
      <c r="S169" s="18" t="s">
        <v>44</v>
      </c>
      <c r="T169" s="17"/>
      <c r="U169" s="16" t="str">
        <f t="shared" si="93"/>
        <v>View</v>
      </c>
    </row>
    <row r="170">
      <c r="A170" s="12">
        <v>43510.662256944444</v>
      </c>
      <c r="B170" s="13" t="str">
        <f>HYPERLINK("https://twitter.com/AamAadmiParty","@AamAadmiParty")</f>
        <v>@AamAadmiParty</v>
      </c>
      <c r="C170" s="14" t="s">
        <v>51</v>
      </c>
      <c r="D170" s="15" t="s">
        <v>358</v>
      </c>
      <c r="E170" s="16" t="str">
        <f>HYPERLINK("https://twitter.com/AamAadmiParty/status/1095991957283844097","1095991957283844097")</f>
        <v>1095991957283844097</v>
      </c>
      <c r="F170" s="17"/>
      <c r="G170" s="18" t="s">
        <v>359</v>
      </c>
      <c r="H170" s="17"/>
      <c r="I170" s="19">
        <v>96.0</v>
      </c>
      <c r="J170" s="19">
        <v>222.0</v>
      </c>
      <c r="K170" s="20" t="str">
        <f>HYPERLINK("http://twitter.com/download/android","Twitter for Android")</f>
        <v>Twitter for Android</v>
      </c>
      <c r="L170" s="19">
        <v>4760642.0</v>
      </c>
      <c r="M170" s="19">
        <v>317.0</v>
      </c>
      <c r="N170" s="19">
        <v>1775.0</v>
      </c>
      <c r="O170" s="21" t="s">
        <v>29</v>
      </c>
      <c r="P170" s="12">
        <v>41113.35650462963</v>
      </c>
      <c r="Q170" s="22" t="s">
        <v>30</v>
      </c>
      <c r="R170" s="23" t="s">
        <v>54</v>
      </c>
      <c r="S170" s="18" t="s">
        <v>55</v>
      </c>
      <c r="T170" s="17"/>
      <c r="U170" s="16" t="str">
        <f>HYPERLINK("https://pbs.twimg.com/profile_images/928455612014280704/Xb5vG_TP.jpg","View")</f>
        <v>View</v>
      </c>
    </row>
    <row r="171">
      <c r="A171" s="12">
        <v>43510.66071759259</v>
      </c>
      <c r="B171" s="13" t="str">
        <f>HYPERLINK("https://twitter.com/BJP4India","@BJP4India")</f>
        <v>@BJP4India</v>
      </c>
      <c r="C171" s="14" t="s">
        <v>39</v>
      </c>
      <c r="D171" s="15" t="s">
        <v>360</v>
      </c>
      <c r="E171" s="16" t="str">
        <f>HYPERLINK("https://twitter.com/BJP4India/status/1095991397637705728","1095991397637705728")</f>
        <v>1095991397637705728</v>
      </c>
      <c r="F171" s="18" t="s">
        <v>361</v>
      </c>
      <c r="G171" s="17"/>
      <c r="H171" s="17"/>
      <c r="I171" s="19">
        <v>1420.0</v>
      </c>
      <c r="J171" s="19">
        <v>2143.0</v>
      </c>
      <c r="K171" s="20" t="str">
        <f>HYPERLINK("https://periscope.tv","Periscope")</f>
        <v>Periscope</v>
      </c>
      <c r="L171" s="19">
        <v>1.0503249E7</v>
      </c>
      <c r="M171" s="19">
        <v>2.0</v>
      </c>
      <c r="N171" s="19">
        <v>2477.0</v>
      </c>
      <c r="O171" s="21" t="s">
        <v>29</v>
      </c>
      <c r="P171" s="12">
        <v>40477.32577546296</v>
      </c>
      <c r="Q171" s="22" t="s">
        <v>42</v>
      </c>
      <c r="R171" s="23" t="s">
        <v>43</v>
      </c>
      <c r="S171" s="18" t="s">
        <v>44</v>
      </c>
      <c r="T171" s="17"/>
      <c r="U171" s="16" t="str">
        <f>HYPERLINK("https://pbs.twimg.com/profile_images/812531108092874753/frVON4bm.jpg","View")</f>
        <v>View</v>
      </c>
    </row>
    <row r="172">
      <c r="A172" s="12">
        <v>43510.65912037037</v>
      </c>
      <c r="B172" s="13" t="str">
        <f t="shared" ref="B172:B173" si="94">HYPERLINK("https://twitter.com/AamAadmiParty","@AamAadmiParty")</f>
        <v>@AamAadmiParty</v>
      </c>
      <c r="C172" s="14" t="s">
        <v>51</v>
      </c>
      <c r="D172" s="15" t="s">
        <v>362</v>
      </c>
      <c r="E172" s="16" t="str">
        <f>HYPERLINK("https://twitter.com/AamAadmiParty/status/1095990820975624192","1095990820975624192")</f>
        <v>1095990820975624192</v>
      </c>
      <c r="F172" s="17"/>
      <c r="G172" s="18" t="s">
        <v>363</v>
      </c>
      <c r="H172" s="17"/>
      <c r="I172" s="19">
        <v>216.0</v>
      </c>
      <c r="J172" s="19">
        <v>520.0</v>
      </c>
      <c r="K172" s="20" t="str">
        <f t="shared" ref="K172:K173" si="95">HYPERLINK("http://twitter.com/download/android","Twitter for Android")</f>
        <v>Twitter for Android</v>
      </c>
      <c r="L172" s="19">
        <v>4760642.0</v>
      </c>
      <c r="M172" s="19">
        <v>317.0</v>
      </c>
      <c r="N172" s="19">
        <v>1775.0</v>
      </c>
      <c r="O172" s="21" t="s">
        <v>29</v>
      </c>
      <c r="P172" s="12">
        <v>41113.35650462963</v>
      </c>
      <c r="Q172" s="22" t="s">
        <v>30</v>
      </c>
      <c r="R172" s="23" t="s">
        <v>54</v>
      </c>
      <c r="S172" s="18" t="s">
        <v>55</v>
      </c>
      <c r="T172" s="17"/>
      <c r="U172" s="16" t="str">
        <f t="shared" ref="U172:U173" si="96">HYPERLINK("https://pbs.twimg.com/profile_images/928455612014280704/Xb5vG_TP.jpg","View")</f>
        <v>View</v>
      </c>
    </row>
    <row r="173">
      <c r="A173" s="12">
        <v>43510.64759259259</v>
      </c>
      <c r="B173" s="13" t="str">
        <f t="shared" si="94"/>
        <v>@AamAadmiParty</v>
      </c>
      <c r="C173" s="14" t="s">
        <v>51</v>
      </c>
      <c r="D173" s="15" t="s">
        <v>364</v>
      </c>
      <c r="E173" s="16" t="str">
        <f>HYPERLINK("https://twitter.com/AamAadmiParty/status/1095986643260108800","1095986643260108800")</f>
        <v>1095986643260108800</v>
      </c>
      <c r="F173" s="17"/>
      <c r="G173" s="18" t="s">
        <v>365</v>
      </c>
      <c r="H173" s="17"/>
      <c r="I173" s="19">
        <v>83.0</v>
      </c>
      <c r="J173" s="19">
        <v>198.0</v>
      </c>
      <c r="K173" s="20" t="str">
        <f t="shared" si="95"/>
        <v>Twitter for Android</v>
      </c>
      <c r="L173" s="19">
        <v>4760642.0</v>
      </c>
      <c r="M173" s="19">
        <v>317.0</v>
      </c>
      <c r="N173" s="19">
        <v>1775.0</v>
      </c>
      <c r="O173" s="21" t="s">
        <v>29</v>
      </c>
      <c r="P173" s="12">
        <v>41113.35650462963</v>
      </c>
      <c r="Q173" s="22" t="s">
        <v>30</v>
      </c>
      <c r="R173" s="23" t="s">
        <v>54</v>
      </c>
      <c r="S173" s="18" t="s">
        <v>55</v>
      </c>
      <c r="T173" s="17"/>
      <c r="U173" s="16" t="str">
        <f t="shared" si="96"/>
        <v>View</v>
      </c>
    </row>
    <row r="174">
      <c r="A174" s="12">
        <v>43510.638125</v>
      </c>
      <c r="B174" s="13" t="str">
        <f t="shared" ref="B174:B175" si="97">HYPERLINK("https://twitter.com/INCIndia","@INCIndia")</f>
        <v>@INCIndia</v>
      </c>
      <c r="C174" s="14" t="s">
        <v>126</v>
      </c>
      <c r="D174" s="15" t="s">
        <v>366</v>
      </c>
      <c r="E174" s="16" t="str">
        <f>HYPERLINK("https://twitter.com/INCIndia/status/1095983212726108167","1095983212726108167")</f>
        <v>1095983212726108167</v>
      </c>
      <c r="F174" s="18" t="s">
        <v>367</v>
      </c>
      <c r="G174" s="17"/>
      <c r="H174" s="17"/>
      <c r="I174" s="19">
        <v>1063.0</v>
      </c>
      <c r="J174" s="19">
        <v>2719.0</v>
      </c>
      <c r="K174" s="20" t="str">
        <f>HYPERLINK("https://periscope.tv","Periscope")</f>
        <v>Periscope</v>
      </c>
      <c r="L174" s="19">
        <v>4857086.0</v>
      </c>
      <c r="M174" s="19">
        <v>2496.0</v>
      </c>
      <c r="N174" s="19">
        <v>1632.0</v>
      </c>
      <c r="O174" s="21" t="s">
        <v>29</v>
      </c>
      <c r="P174" s="12">
        <v>41311.4691087963</v>
      </c>
      <c r="Q174" s="22" t="s">
        <v>129</v>
      </c>
      <c r="R174" s="23" t="s">
        <v>130</v>
      </c>
      <c r="S174" s="18" t="s">
        <v>131</v>
      </c>
      <c r="T174" s="17"/>
      <c r="U174" s="16" t="str">
        <f t="shared" ref="U174:U175" si="98">HYPERLINK("https://pbs.twimg.com/profile_images/928449965134815233/w2JsNWPK.jpg","View")</f>
        <v>View</v>
      </c>
    </row>
    <row r="175">
      <c r="A175" s="12">
        <v>43510.63769675926</v>
      </c>
      <c r="B175" s="13" t="str">
        <f t="shared" si="97"/>
        <v>@INCIndia</v>
      </c>
      <c r="C175" s="14" t="s">
        <v>126</v>
      </c>
      <c r="D175" s="15" t="s">
        <v>368</v>
      </c>
      <c r="E175" s="16" t="str">
        <f>HYPERLINK("https://twitter.com/INCIndia/status/1095983055758536704","1095983055758536704")</f>
        <v>1095983055758536704</v>
      </c>
      <c r="F175" s="17"/>
      <c r="G175" s="18" t="s">
        <v>369</v>
      </c>
      <c r="H175" s="17"/>
      <c r="I175" s="19">
        <v>790.0</v>
      </c>
      <c r="J175" s="19">
        <v>2582.0</v>
      </c>
      <c r="K175" s="20" t="str">
        <f>HYPERLINK("https://about.twitter.com/products/tweetdeck","TweetDeck")</f>
        <v>TweetDeck</v>
      </c>
      <c r="L175" s="19">
        <v>4857086.0</v>
      </c>
      <c r="M175" s="19">
        <v>2496.0</v>
      </c>
      <c r="N175" s="19">
        <v>1632.0</v>
      </c>
      <c r="O175" s="21" t="s">
        <v>29</v>
      </c>
      <c r="P175" s="12">
        <v>41311.4691087963</v>
      </c>
      <c r="Q175" s="22" t="s">
        <v>129</v>
      </c>
      <c r="R175" s="23" t="s">
        <v>130</v>
      </c>
      <c r="S175" s="18" t="s">
        <v>131</v>
      </c>
      <c r="T175" s="17"/>
      <c r="U175" s="16" t="str">
        <f t="shared" si="98"/>
        <v>View</v>
      </c>
    </row>
    <row r="176">
      <c r="A176" s="12">
        <v>43510.634259259255</v>
      </c>
      <c r="B176" s="13" t="str">
        <f>HYPERLINK("https://twitter.com/AamAadmiParty","@AamAadmiParty")</f>
        <v>@AamAadmiParty</v>
      </c>
      <c r="C176" s="14" t="s">
        <v>51</v>
      </c>
      <c r="D176" s="15" t="s">
        <v>370</v>
      </c>
      <c r="E176" s="16" t="str">
        <f>HYPERLINK("https://twitter.com/AamAadmiParty/status/1095981808376659968","1095981808376659968")</f>
        <v>1095981808376659968</v>
      </c>
      <c r="F176" s="18" t="s">
        <v>371</v>
      </c>
      <c r="G176" s="17"/>
      <c r="H176" s="17"/>
      <c r="I176" s="19">
        <v>68.0</v>
      </c>
      <c r="J176" s="19">
        <v>131.0</v>
      </c>
      <c r="K176" s="20" t="str">
        <f>HYPERLINK("https://periscope.tv","Periscope")</f>
        <v>Periscope</v>
      </c>
      <c r="L176" s="19">
        <v>4760642.0</v>
      </c>
      <c r="M176" s="19">
        <v>317.0</v>
      </c>
      <c r="N176" s="19">
        <v>1775.0</v>
      </c>
      <c r="O176" s="21" t="s">
        <v>29</v>
      </c>
      <c r="P176" s="12">
        <v>41113.35650462963</v>
      </c>
      <c r="Q176" s="22" t="s">
        <v>30</v>
      </c>
      <c r="R176" s="23" t="s">
        <v>54</v>
      </c>
      <c r="S176" s="18" t="s">
        <v>55</v>
      </c>
      <c r="T176" s="17"/>
      <c r="U176" s="16" t="str">
        <f>HYPERLINK("https://pbs.twimg.com/profile_images/928455612014280704/Xb5vG_TP.jpg","View")</f>
        <v>View</v>
      </c>
    </row>
    <row r="177">
      <c r="A177" s="12">
        <v>43510.62497685185</v>
      </c>
      <c r="B177" s="13" t="str">
        <f t="shared" ref="B177:B179" si="99">HYPERLINK("https://twitter.com/BJP4India","@BJP4India")</f>
        <v>@BJP4India</v>
      </c>
      <c r="C177" s="14" t="s">
        <v>39</v>
      </c>
      <c r="D177" s="15" t="s">
        <v>372</v>
      </c>
      <c r="E177" s="16" t="str">
        <f>HYPERLINK("https://twitter.com/BJP4India/status/1095978445564047361","1095978445564047361")</f>
        <v>1095978445564047361</v>
      </c>
      <c r="F177" s="18" t="s">
        <v>373</v>
      </c>
      <c r="G177" s="18" t="s">
        <v>374</v>
      </c>
      <c r="H177" s="17"/>
      <c r="I177" s="19">
        <v>1215.0</v>
      </c>
      <c r="J177" s="19">
        <v>1001.0</v>
      </c>
      <c r="K177" s="20" t="str">
        <f t="shared" ref="K177:K179" si="100">HYPERLINK("http://twitter.com","Twitter Web Client")</f>
        <v>Twitter Web Client</v>
      </c>
      <c r="L177" s="19">
        <v>1.0503249E7</v>
      </c>
      <c r="M177" s="19">
        <v>2.0</v>
      </c>
      <c r="N177" s="19">
        <v>2477.0</v>
      </c>
      <c r="O177" s="21" t="s">
        <v>29</v>
      </c>
      <c r="P177" s="12">
        <v>40477.32577546296</v>
      </c>
      <c r="Q177" s="22" t="s">
        <v>42</v>
      </c>
      <c r="R177" s="23" t="s">
        <v>43</v>
      </c>
      <c r="S177" s="18" t="s">
        <v>44</v>
      </c>
      <c r="T177" s="17"/>
      <c r="U177" s="16" t="str">
        <f t="shared" ref="U177:U179" si="101">HYPERLINK("https://pbs.twimg.com/profile_images/812531108092874753/frVON4bm.jpg","View")</f>
        <v>View</v>
      </c>
    </row>
    <row r="178">
      <c r="A178" s="12">
        <v>43510.60230324074</v>
      </c>
      <c r="B178" s="13" t="str">
        <f t="shared" si="99"/>
        <v>@BJP4India</v>
      </c>
      <c r="C178" s="14" t="s">
        <v>39</v>
      </c>
      <c r="D178" s="15" t="s">
        <v>375</v>
      </c>
      <c r="E178" s="16" t="str">
        <f>HYPERLINK("https://twitter.com/BJP4India/status/1095970228792582144","1095970228792582144")</f>
        <v>1095970228792582144</v>
      </c>
      <c r="F178" s="17"/>
      <c r="G178" s="18" t="s">
        <v>376</v>
      </c>
      <c r="H178" s="17"/>
      <c r="I178" s="19">
        <v>1280.0</v>
      </c>
      <c r="J178" s="19">
        <v>1558.0</v>
      </c>
      <c r="K178" s="20" t="str">
        <f t="shared" si="100"/>
        <v>Twitter Web Client</v>
      </c>
      <c r="L178" s="19">
        <v>1.0503249E7</v>
      </c>
      <c r="M178" s="19">
        <v>2.0</v>
      </c>
      <c r="N178" s="19">
        <v>2477.0</v>
      </c>
      <c r="O178" s="21" t="s">
        <v>29</v>
      </c>
      <c r="P178" s="12">
        <v>40477.32577546296</v>
      </c>
      <c r="Q178" s="22" t="s">
        <v>42</v>
      </c>
      <c r="R178" s="23" t="s">
        <v>43</v>
      </c>
      <c r="S178" s="18" t="s">
        <v>44</v>
      </c>
      <c r="T178" s="17"/>
      <c r="U178" s="16" t="str">
        <f t="shared" si="101"/>
        <v>View</v>
      </c>
    </row>
    <row r="179">
      <c r="A179" s="12">
        <v>43510.60045138889</v>
      </c>
      <c r="B179" s="13" t="str">
        <f t="shared" si="99"/>
        <v>@BJP4India</v>
      </c>
      <c r="C179" s="14" t="s">
        <v>39</v>
      </c>
      <c r="D179" s="15" t="s">
        <v>377</v>
      </c>
      <c r="E179" s="16" t="str">
        <f>HYPERLINK("https://twitter.com/BJP4India/status/1095969557427056640","1095969557427056640")</f>
        <v>1095969557427056640</v>
      </c>
      <c r="F179" s="18" t="s">
        <v>378</v>
      </c>
      <c r="G179" s="17"/>
      <c r="H179" s="17"/>
      <c r="I179" s="19">
        <v>868.0</v>
      </c>
      <c r="J179" s="19">
        <v>1067.0</v>
      </c>
      <c r="K179" s="20" t="str">
        <f t="shared" si="100"/>
        <v>Twitter Web Client</v>
      </c>
      <c r="L179" s="19">
        <v>1.0503249E7</v>
      </c>
      <c r="M179" s="19">
        <v>2.0</v>
      </c>
      <c r="N179" s="19">
        <v>2477.0</v>
      </c>
      <c r="O179" s="21" t="s">
        <v>29</v>
      </c>
      <c r="P179" s="12">
        <v>40477.32577546296</v>
      </c>
      <c r="Q179" s="22" t="s">
        <v>42</v>
      </c>
      <c r="R179" s="23" t="s">
        <v>43</v>
      </c>
      <c r="S179" s="18" t="s">
        <v>44</v>
      </c>
      <c r="T179" s="17"/>
      <c r="U179" s="16" t="str">
        <f t="shared" si="101"/>
        <v>View</v>
      </c>
    </row>
    <row r="180">
      <c r="A180" s="12">
        <v>43510.59950231481</v>
      </c>
      <c r="B180" s="13" t="str">
        <f>HYPERLINK("https://twitter.com/AamAadmiParty","@AamAadmiParty")</f>
        <v>@AamAadmiParty</v>
      </c>
      <c r="C180" s="14" t="s">
        <v>51</v>
      </c>
      <c r="D180" s="15" t="s">
        <v>379</v>
      </c>
      <c r="E180" s="16" t="str">
        <f>HYPERLINK("https://twitter.com/AamAadmiParty/status/1095969215712903170","1095969215712903170")</f>
        <v>1095969215712903170</v>
      </c>
      <c r="F180" s="17"/>
      <c r="G180" s="18" t="s">
        <v>380</v>
      </c>
      <c r="H180" s="17"/>
      <c r="I180" s="19">
        <v>286.0</v>
      </c>
      <c r="J180" s="19">
        <v>522.0</v>
      </c>
      <c r="K180" s="20" t="str">
        <f>HYPERLINK("http://twitter.com/download/android","Twitter for Android")</f>
        <v>Twitter for Android</v>
      </c>
      <c r="L180" s="19">
        <v>4760642.0</v>
      </c>
      <c r="M180" s="19">
        <v>317.0</v>
      </c>
      <c r="N180" s="19">
        <v>1775.0</v>
      </c>
      <c r="O180" s="21" t="s">
        <v>29</v>
      </c>
      <c r="P180" s="12">
        <v>41113.35650462963</v>
      </c>
      <c r="Q180" s="22" t="s">
        <v>30</v>
      </c>
      <c r="R180" s="23" t="s">
        <v>54</v>
      </c>
      <c r="S180" s="18" t="s">
        <v>55</v>
      </c>
      <c r="T180" s="17"/>
      <c r="U180" s="16" t="str">
        <f>HYPERLINK("https://pbs.twimg.com/profile_images/928455612014280704/Xb5vG_TP.jpg","View")</f>
        <v>View</v>
      </c>
    </row>
    <row r="181">
      <c r="A181" s="12">
        <v>43510.59950231481</v>
      </c>
      <c r="B181" s="13" t="str">
        <f t="shared" ref="B181:B184" si="102">HYPERLINK("https://twitter.com/BJP4India","@BJP4India")</f>
        <v>@BJP4India</v>
      </c>
      <c r="C181" s="14" t="s">
        <v>39</v>
      </c>
      <c r="D181" s="15" t="s">
        <v>381</v>
      </c>
      <c r="E181" s="16" t="str">
        <f>HYPERLINK("https://twitter.com/BJP4India/status/1095969214026768384","1095969214026768384")</f>
        <v>1095969214026768384</v>
      </c>
      <c r="F181" s="17"/>
      <c r="G181" s="18" t="s">
        <v>382</v>
      </c>
      <c r="H181" s="17"/>
      <c r="I181" s="19">
        <v>1431.0</v>
      </c>
      <c r="J181" s="19">
        <v>1746.0</v>
      </c>
      <c r="K181" s="20" t="str">
        <f t="shared" ref="K181:K184" si="103">HYPERLINK("http://twitter.com","Twitter Web Client")</f>
        <v>Twitter Web Client</v>
      </c>
      <c r="L181" s="19">
        <v>1.0503249E7</v>
      </c>
      <c r="M181" s="19">
        <v>2.0</v>
      </c>
      <c r="N181" s="19">
        <v>2477.0</v>
      </c>
      <c r="O181" s="21" t="s">
        <v>29</v>
      </c>
      <c r="P181" s="12">
        <v>40477.32577546296</v>
      </c>
      <c r="Q181" s="22" t="s">
        <v>42</v>
      </c>
      <c r="R181" s="23" t="s">
        <v>43</v>
      </c>
      <c r="S181" s="18" t="s">
        <v>44</v>
      </c>
      <c r="T181" s="17"/>
      <c r="U181" s="16" t="str">
        <f t="shared" ref="U181:U184" si="104">HYPERLINK("https://pbs.twimg.com/profile_images/812531108092874753/frVON4bm.jpg","View")</f>
        <v>View</v>
      </c>
    </row>
    <row r="182">
      <c r="A182" s="12">
        <v>43510.59711805556</v>
      </c>
      <c r="B182" s="13" t="str">
        <f t="shared" si="102"/>
        <v>@BJP4India</v>
      </c>
      <c r="C182" s="14" t="s">
        <v>39</v>
      </c>
      <c r="D182" s="15" t="s">
        <v>383</v>
      </c>
      <c r="E182" s="16" t="str">
        <f>HYPERLINK("https://twitter.com/BJP4India/status/1095968352462200833","1095968352462200833")</f>
        <v>1095968352462200833</v>
      </c>
      <c r="F182" s="17"/>
      <c r="G182" s="17"/>
      <c r="H182" s="17"/>
      <c r="I182" s="19">
        <v>843.0</v>
      </c>
      <c r="J182" s="19">
        <v>1105.0</v>
      </c>
      <c r="K182" s="20" t="str">
        <f t="shared" si="103"/>
        <v>Twitter Web Client</v>
      </c>
      <c r="L182" s="19">
        <v>1.0503249E7</v>
      </c>
      <c r="M182" s="19">
        <v>2.0</v>
      </c>
      <c r="N182" s="19">
        <v>2477.0</v>
      </c>
      <c r="O182" s="21" t="s">
        <v>29</v>
      </c>
      <c r="P182" s="12">
        <v>40477.32577546296</v>
      </c>
      <c r="Q182" s="22" t="s">
        <v>42</v>
      </c>
      <c r="R182" s="23" t="s">
        <v>43</v>
      </c>
      <c r="S182" s="18" t="s">
        <v>44</v>
      </c>
      <c r="T182" s="17"/>
      <c r="U182" s="16" t="str">
        <f t="shared" si="104"/>
        <v>View</v>
      </c>
    </row>
    <row r="183">
      <c r="A183" s="12">
        <v>43510.59663194444</v>
      </c>
      <c r="B183" s="13" t="str">
        <f t="shared" si="102"/>
        <v>@BJP4India</v>
      </c>
      <c r="C183" s="14" t="s">
        <v>39</v>
      </c>
      <c r="D183" s="15" t="s">
        <v>384</v>
      </c>
      <c r="E183" s="16" t="str">
        <f>HYPERLINK("https://twitter.com/BJP4India/status/1095968173147381760","1095968173147381760")</f>
        <v>1095968173147381760</v>
      </c>
      <c r="F183" s="17"/>
      <c r="G183" s="18" t="s">
        <v>385</v>
      </c>
      <c r="H183" s="17"/>
      <c r="I183" s="19">
        <v>1096.0</v>
      </c>
      <c r="J183" s="19">
        <v>894.0</v>
      </c>
      <c r="K183" s="20" t="str">
        <f t="shared" si="103"/>
        <v>Twitter Web Client</v>
      </c>
      <c r="L183" s="19">
        <v>1.0503249E7</v>
      </c>
      <c r="M183" s="19">
        <v>2.0</v>
      </c>
      <c r="N183" s="19">
        <v>2477.0</v>
      </c>
      <c r="O183" s="21" t="s">
        <v>29</v>
      </c>
      <c r="P183" s="12">
        <v>40477.32577546296</v>
      </c>
      <c r="Q183" s="22" t="s">
        <v>42</v>
      </c>
      <c r="R183" s="23" t="s">
        <v>43</v>
      </c>
      <c r="S183" s="18" t="s">
        <v>44</v>
      </c>
      <c r="T183" s="17"/>
      <c r="U183" s="16" t="str">
        <f t="shared" si="104"/>
        <v>View</v>
      </c>
    </row>
    <row r="184">
      <c r="A184" s="12">
        <v>43510.594560185185</v>
      </c>
      <c r="B184" s="13" t="str">
        <f t="shared" si="102"/>
        <v>@BJP4India</v>
      </c>
      <c r="C184" s="14" t="s">
        <v>39</v>
      </c>
      <c r="D184" s="15" t="s">
        <v>386</v>
      </c>
      <c r="E184" s="16" t="str">
        <f>HYPERLINK("https://twitter.com/BJP4India/status/1095967423864266752","1095967423864266752")</f>
        <v>1095967423864266752</v>
      </c>
      <c r="F184" s="17"/>
      <c r="G184" s="18" t="s">
        <v>387</v>
      </c>
      <c r="H184" s="17"/>
      <c r="I184" s="19">
        <v>1003.0</v>
      </c>
      <c r="J184" s="19">
        <v>907.0</v>
      </c>
      <c r="K184" s="20" t="str">
        <f t="shared" si="103"/>
        <v>Twitter Web Client</v>
      </c>
      <c r="L184" s="19">
        <v>1.0503249E7</v>
      </c>
      <c r="M184" s="19">
        <v>2.0</v>
      </c>
      <c r="N184" s="19">
        <v>2477.0</v>
      </c>
      <c r="O184" s="21" t="s">
        <v>29</v>
      </c>
      <c r="P184" s="12">
        <v>40477.32577546296</v>
      </c>
      <c r="Q184" s="22" t="s">
        <v>42</v>
      </c>
      <c r="R184" s="23" t="s">
        <v>43</v>
      </c>
      <c r="S184" s="18" t="s">
        <v>44</v>
      </c>
      <c r="T184" s="17"/>
      <c r="U184" s="16" t="str">
        <f t="shared" si="104"/>
        <v>View</v>
      </c>
    </row>
    <row r="185">
      <c r="A185" s="12">
        <v>43510.59398148148</v>
      </c>
      <c r="B185" s="13" t="str">
        <f>HYPERLINK("https://twitter.com/INCIndia","@INCIndia")</f>
        <v>@INCIndia</v>
      </c>
      <c r="C185" s="14" t="s">
        <v>126</v>
      </c>
      <c r="D185" s="15" t="s">
        <v>388</v>
      </c>
      <c r="E185" s="16" t="str">
        <f>HYPERLINK("https://twitter.com/INCIndia/status/1095967212811149312","1095967212811149312")</f>
        <v>1095967212811149312</v>
      </c>
      <c r="F185" s="17"/>
      <c r="G185" s="18" t="s">
        <v>389</v>
      </c>
      <c r="H185" s="17"/>
      <c r="I185" s="19">
        <v>1344.0</v>
      </c>
      <c r="J185" s="19">
        <v>4355.0</v>
      </c>
      <c r="K185" s="20" t="str">
        <f>HYPERLINK("https://about.twitter.com/products/tweetdeck","TweetDeck")</f>
        <v>TweetDeck</v>
      </c>
      <c r="L185" s="19">
        <v>4857086.0</v>
      </c>
      <c r="M185" s="19">
        <v>2496.0</v>
      </c>
      <c r="N185" s="19">
        <v>1632.0</v>
      </c>
      <c r="O185" s="21" t="s">
        <v>29</v>
      </c>
      <c r="P185" s="12">
        <v>41311.4691087963</v>
      </c>
      <c r="Q185" s="22" t="s">
        <v>129</v>
      </c>
      <c r="R185" s="23" t="s">
        <v>130</v>
      </c>
      <c r="S185" s="18" t="s">
        <v>131</v>
      </c>
      <c r="T185" s="17"/>
      <c r="U185" s="16" t="str">
        <f>HYPERLINK("https://pbs.twimg.com/profile_images/928449965134815233/w2JsNWPK.jpg","View")</f>
        <v>View</v>
      </c>
    </row>
    <row r="186">
      <c r="A186" s="12">
        <v>43510.59302083333</v>
      </c>
      <c r="B186" s="13" t="str">
        <f t="shared" ref="B186:B188" si="105">HYPERLINK("https://twitter.com/BJP4India","@BJP4India")</f>
        <v>@BJP4India</v>
      </c>
      <c r="C186" s="14" t="s">
        <v>39</v>
      </c>
      <c r="D186" s="15" t="s">
        <v>390</v>
      </c>
      <c r="E186" s="16" t="str">
        <f>HYPERLINK("https://twitter.com/BJP4India/status/1095966865325805569","1095966865325805569")</f>
        <v>1095966865325805569</v>
      </c>
      <c r="F186" s="17"/>
      <c r="G186" s="18" t="s">
        <v>391</v>
      </c>
      <c r="H186" s="17"/>
      <c r="I186" s="19">
        <v>1155.0</v>
      </c>
      <c r="J186" s="19">
        <v>1090.0</v>
      </c>
      <c r="K186" s="20" t="str">
        <f t="shared" ref="K186:K188" si="106">HYPERLINK("http://twitter.com","Twitter Web Client")</f>
        <v>Twitter Web Client</v>
      </c>
      <c r="L186" s="19">
        <v>1.0503249E7</v>
      </c>
      <c r="M186" s="19">
        <v>2.0</v>
      </c>
      <c r="N186" s="19">
        <v>2477.0</v>
      </c>
      <c r="O186" s="21" t="s">
        <v>29</v>
      </c>
      <c r="P186" s="12">
        <v>40477.32577546296</v>
      </c>
      <c r="Q186" s="22" t="s">
        <v>42</v>
      </c>
      <c r="R186" s="23" t="s">
        <v>43</v>
      </c>
      <c r="S186" s="18" t="s">
        <v>44</v>
      </c>
      <c r="T186" s="17"/>
      <c r="U186" s="16" t="str">
        <f t="shared" ref="U186:U188" si="107">HYPERLINK("https://pbs.twimg.com/profile_images/812531108092874753/frVON4bm.jpg","View")</f>
        <v>View</v>
      </c>
    </row>
    <row r="187">
      <c r="A187" s="12">
        <v>43510.59244212963</v>
      </c>
      <c r="B187" s="13" t="str">
        <f t="shared" si="105"/>
        <v>@BJP4India</v>
      </c>
      <c r="C187" s="14" t="s">
        <v>39</v>
      </c>
      <c r="D187" s="15" t="s">
        <v>392</v>
      </c>
      <c r="E187" s="16" t="str">
        <f>HYPERLINK("https://twitter.com/BJP4India/status/1095966654930931713","1095966654930931713")</f>
        <v>1095966654930931713</v>
      </c>
      <c r="F187" s="17"/>
      <c r="G187" s="17"/>
      <c r="H187" s="17"/>
      <c r="I187" s="19">
        <v>912.0</v>
      </c>
      <c r="J187" s="19">
        <v>1604.0</v>
      </c>
      <c r="K187" s="20" t="str">
        <f t="shared" si="106"/>
        <v>Twitter Web Client</v>
      </c>
      <c r="L187" s="19">
        <v>1.0503249E7</v>
      </c>
      <c r="M187" s="19">
        <v>2.0</v>
      </c>
      <c r="N187" s="19">
        <v>2477.0</v>
      </c>
      <c r="O187" s="21" t="s">
        <v>29</v>
      </c>
      <c r="P187" s="12">
        <v>40477.32577546296</v>
      </c>
      <c r="Q187" s="22" t="s">
        <v>42</v>
      </c>
      <c r="R187" s="23" t="s">
        <v>43</v>
      </c>
      <c r="S187" s="18" t="s">
        <v>44</v>
      </c>
      <c r="T187" s="17"/>
      <c r="U187" s="16" t="str">
        <f t="shared" si="107"/>
        <v>View</v>
      </c>
    </row>
    <row r="188">
      <c r="A188" s="12">
        <v>43510.591585648144</v>
      </c>
      <c r="B188" s="13" t="str">
        <f t="shared" si="105"/>
        <v>@BJP4India</v>
      </c>
      <c r="C188" s="14" t="s">
        <v>39</v>
      </c>
      <c r="D188" s="15" t="s">
        <v>393</v>
      </c>
      <c r="E188" s="16" t="str">
        <f>HYPERLINK("https://twitter.com/BJP4India/status/1095966345638772736","1095966345638772736")</f>
        <v>1095966345638772736</v>
      </c>
      <c r="F188" s="18" t="s">
        <v>394</v>
      </c>
      <c r="G188" s="18" t="s">
        <v>395</v>
      </c>
      <c r="H188" s="17"/>
      <c r="I188" s="19">
        <v>1102.0</v>
      </c>
      <c r="J188" s="19">
        <v>962.0</v>
      </c>
      <c r="K188" s="20" t="str">
        <f t="shared" si="106"/>
        <v>Twitter Web Client</v>
      </c>
      <c r="L188" s="19">
        <v>1.0503249E7</v>
      </c>
      <c r="M188" s="19">
        <v>2.0</v>
      </c>
      <c r="N188" s="19">
        <v>2477.0</v>
      </c>
      <c r="O188" s="21" t="s">
        <v>29</v>
      </c>
      <c r="P188" s="12">
        <v>40477.32577546296</v>
      </c>
      <c r="Q188" s="22" t="s">
        <v>42</v>
      </c>
      <c r="R188" s="23" t="s">
        <v>43</v>
      </c>
      <c r="S188" s="18" t="s">
        <v>44</v>
      </c>
      <c r="T188" s="17"/>
      <c r="U188" s="16" t="str">
        <f t="shared" si="107"/>
        <v>View</v>
      </c>
    </row>
    <row r="189">
      <c r="A189" s="12">
        <v>43510.58770833333</v>
      </c>
      <c r="B189" s="13" t="str">
        <f>HYPERLINK("https://twitter.com/INCIndia","@INCIndia")</f>
        <v>@INCIndia</v>
      </c>
      <c r="C189" s="14" t="s">
        <v>126</v>
      </c>
      <c r="D189" s="15" t="s">
        <v>396</v>
      </c>
      <c r="E189" s="16" t="str">
        <f>HYPERLINK("https://twitter.com/INCIndia/status/1095964938919600128","1095964938919600128")</f>
        <v>1095964938919600128</v>
      </c>
      <c r="F189" s="17"/>
      <c r="G189" s="18" t="s">
        <v>397</v>
      </c>
      <c r="H189" s="17"/>
      <c r="I189" s="19">
        <v>720.0</v>
      </c>
      <c r="J189" s="19">
        <v>2156.0</v>
      </c>
      <c r="K189" s="20" t="str">
        <f>HYPERLINK("https://about.twitter.com/products/tweetdeck","TweetDeck")</f>
        <v>TweetDeck</v>
      </c>
      <c r="L189" s="19">
        <v>4857086.0</v>
      </c>
      <c r="M189" s="19">
        <v>2496.0</v>
      </c>
      <c r="N189" s="19">
        <v>1632.0</v>
      </c>
      <c r="O189" s="21" t="s">
        <v>29</v>
      </c>
      <c r="P189" s="12">
        <v>41311.4691087963</v>
      </c>
      <c r="Q189" s="22" t="s">
        <v>129</v>
      </c>
      <c r="R189" s="23" t="s">
        <v>130</v>
      </c>
      <c r="S189" s="18" t="s">
        <v>131</v>
      </c>
      <c r="T189" s="17"/>
      <c r="U189" s="16" t="str">
        <f>HYPERLINK("https://pbs.twimg.com/profile_images/928449965134815233/w2JsNWPK.jpg","View")</f>
        <v>View</v>
      </c>
    </row>
    <row r="190">
      <c r="A190" s="12">
        <v>43510.58730324074</v>
      </c>
      <c r="B190" s="13" t="str">
        <f>HYPERLINK("https://twitter.com/BJP4India","@BJP4India")</f>
        <v>@BJP4India</v>
      </c>
      <c r="C190" s="14" t="s">
        <v>39</v>
      </c>
      <c r="D190" s="15" t="s">
        <v>398</v>
      </c>
      <c r="E190" s="16" t="str">
        <f>HYPERLINK("https://twitter.com/BJP4India/status/1095964794698354688","1095964794698354688")</f>
        <v>1095964794698354688</v>
      </c>
      <c r="F190" s="18" t="s">
        <v>399</v>
      </c>
      <c r="G190" s="17"/>
      <c r="H190" s="17"/>
      <c r="I190" s="19">
        <v>2487.0</v>
      </c>
      <c r="J190" s="19">
        <v>3200.0</v>
      </c>
      <c r="K190" s="20" t="str">
        <f>HYPERLINK("https://periscope.tv","Periscope")</f>
        <v>Periscope</v>
      </c>
      <c r="L190" s="19">
        <v>1.0503249E7</v>
      </c>
      <c r="M190" s="19">
        <v>2.0</v>
      </c>
      <c r="N190" s="19">
        <v>2477.0</v>
      </c>
      <c r="O190" s="21" t="s">
        <v>29</v>
      </c>
      <c r="P190" s="12">
        <v>40477.32577546296</v>
      </c>
      <c r="Q190" s="22" t="s">
        <v>42</v>
      </c>
      <c r="R190" s="23" t="s">
        <v>43</v>
      </c>
      <c r="S190" s="18" t="s">
        <v>44</v>
      </c>
      <c r="T190" s="17"/>
      <c r="U190" s="16" t="str">
        <f>HYPERLINK("https://pbs.twimg.com/profile_images/812531108092874753/frVON4bm.jpg","View")</f>
        <v>View</v>
      </c>
    </row>
    <row r="191">
      <c r="A191" s="12">
        <v>43510.58651620371</v>
      </c>
      <c r="B191" s="13" t="str">
        <f>HYPERLINK("https://twitter.com/AamAadmiParty","@AamAadmiParty")</f>
        <v>@AamAadmiParty</v>
      </c>
      <c r="C191" s="14" t="s">
        <v>51</v>
      </c>
      <c r="D191" s="15" t="s">
        <v>400</v>
      </c>
      <c r="E191" s="16" t="str">
        <f>HYPERLINK("https://twitter.com/AamAadmiParty/status/1095964510102478848","1095964510102478848")</f>
        <v>1095964510102478848</v>
      </c>
      <c r="F191" s="17"/>
      <c r="G191" s="18" t="s">
        <v>401</v>
      </c>
      <c r="H191" s="17"/>
      <c r="I191" s="19">
        <v>598.0</v>
      </c>
      <c r="J191" s="19">
        <v>2020.0</v>
      </c>
      <c r="K191" s="20" t="str">
        <f>HYPERLINK("http://twitter.com/download/android","Twitter for Android")</f>
        <v>Twitter for Android</v>
      </c>
      <c r="L191" s="19">
        <v>4760642.0</v>
      </c>
      <c r="M191" s="19">
        <v>317.0</v>
      </c>
      <c r="N191" s="19">
        <v>1775.0</v>
      </c>
      <c r="O191" s="21" t="s">
        <v>29</v>
      </c>
      <c r="P191" s="12">
        <v>41113.35650462963</v>
      </c>
      <c r="Q191" s="22" t="s">
        <v>30</v>
      </c>
      <c r="R191" s="23" t="s">
        <v>54</v>
      </c>
      <c r="S191" s="18" t="s">
        <v>55</v>
      </c>
      <c r="T191" s="17"/>
      <c r="U191" s="16" t="str">
        <f>HYPERLINK("https://pbs.twimg.com/profile_images/928455612014280704/Xb5vG_TP.jpg","View")</f>
        <v>View</v>
      </c>
    </row>
    <row r="192">
      <c r="A192" s="12">
        <v>43510.58577546296</v>
      </c>
      <c r="B192" s="13" t="str">
        <f t="shared" ref="B192:B193" si="108">HYPERLINK("https://twitter.com/INCIndia","@INCIndia")</f>
        <v>@INCIndia</v>
      </c>
      <c r="C192" s="14" t="s">
        <v>126</v>
      </c>
      <c r="D192" s="15" t="s">
        <v>402</v>
      </c>
      <c r="E192" s="16" t="str">
        <f>HYPERLINK("https://twitter.com/INCIndia/status/1095964242044321792","1095964242044321792")</f>
        <v>1095964242044321792</v>
      </c>
      <c r="F192" s="17"/>
      <c r="G192" s="18" t="s">
        <v>403</v>
      </c>
      <c r="H192" s="17"/>
      <c r="I192" s="19">
        <v>916.0</v>
      </c>
      <c r="J192" s="19">
        <v>3188.0</v>
      </c>
      <c r="K192" s="20" t="str">
        <f t="shared" ref="K192:K193" si="109">HYPERLINK("https://about.twitter.com/products/tweetdeck","TweetDeck")</f>
        <v>TweetDeck</v>
      </c>
      <c r="L192" s="19">
        <v>4857086.0</v>
      </c>
      <c r="M192" s="19">
        <v>2496.0</v>
      </c>
      <c r="N192" s="19">
        <v>1632.0</v>
      </c>
      <c r="O192" s="21" t="s">
        <v>29</v>
      </c>
      <c r="P192" s="12">
        <v>41311.4691087963</v>
      </c>
      <c r="Q192" s="22" t="s">
        <v>129</v>
      </c>
      <c r="R192" s="23" t="s">
        <v>130</v>
      </c>
      <c r="S192" s="18" t="s">
        <v>131</v>
      </c>
      <c r="T192" s="17"/>
      <c r="U192" s="16" t="str">
        <f t="shared" ref="U192:U193" si="110">HYPERLINK("https://pbs.twimg.com/profile_images/928449965134815233/w2JsNWPK.jpg","View")</f>
        <v>View</v>
      </c>
    </row>
    <row r="193">
      <c r="A193" s="12">
        <v>43510.58152777777</v>
      </c>
      <c r="B193" s="13" t="str">
        <f t="shared" si="108"/>
        <v>@INCIndia</v>
      </c>
      <c r="C193" s="14" t="s">
        <v>126</v>
      </c>
      <c r="D193" s="15" t="s">
        <v>404</v>
      </c>
      <c r="E193" s="16" t="str">
        <f>HYPERLINK("https://twitter.com/INCIndia/status/1095962701287706634","1095962701287706634")</f>
        <v>1095962701287706634</v>
      </c>
      <c r="F193" s="22" t="s">
        <v>405</v>
      </c>
      <c r="G193" s="18" t="s">
        <v>406</v>
      </c>
      <c r="H193" s="17"/>
      <c r="I193" s="19">
        <v>360.0</v>
      </c>
      <c r="J193" s="19">
        <v>886.0</v>
      </c>
      <c r="K193" s="20" t="str">
        <f t="shared" si="109"/>
        <v>TweetDeck</v>
      </c>
      <c r="L193" s="19">
        <v>4857086.0</v>
      </c>
      <c r="M193" s="19">
        <v>2496.0</v>
      </c>
      <c r="N193" s="19">
        <v>1632.0</v>
      </c>
      <c r="O193" s="21" t="s">
        <v>29</v>
      </c>
      <c r="P193" s="12">
        <v>41311.4691087963</v>
      </c>
      <c r="Q193" s="22" t="s">
        <v>129</v>
      </c>
      <c r="R193" s="23" t="s">
        <v>130</v>
      </c>
      <c r="S193" s="18" t="s">
        <v>131</v>
      </c>
      <c r="T193" s="17"/>
      <c r="U193" s="16" t="str">
        <f t="shared" si="110"/>
        <v>View</v>
      </c>
    </row>
    <row r="194">
      <c r="A194" s="12">
        <v>43510.58111111111</v>
      </c>
      <c r="B194" s="13" t="str">
        <f>HYPERLINK("https://twitter.com/AamAadmiParty","@AamAadmiParty")</f>
        <v>@AamAadmiParty</v>
      </c>
      <c r="C194" s="14" t="s">
        <v>51</v>
      </c>
      <c r="D194" s="15" t="s">
        <v>407</v>
      </c>
      <c r="E194" s="16" t="str">
        <f>HYPERLINK("https://twitter.com/AamAadmiParty/status/1095962551416963072","1095962551416963072")</f>
        <v>1095962551416963072</v>
      </c>
      <c r="F194" s="17"/>
      <c r="G194" s="18" t="s">
        <v>408</v>
      </c>
      <c r="H194" s="17"/>
      <c r="I194" s="19">
        <v>283.0</v>
      </c>
      <c r="J194" s="19">
        <v>618.0</v>
      </c>
      <c r="K194" s="20" t="str">
        <f>HYPERLINK("http://twitter.com/download/android","Twitter for Android")</f>
        <v>Twitter for Android</v>
      </c>
      <c r="L194" s="19">
        <v>4760642.0</v>
      </c>
      <c r="M194" s="19">
        <v>317.0</v>
      </c>
      <c r="N194" s="19">
        <v>1775.0</v>
      </c>
      <c r="O194" s="21" t="s">
        <v>29</v>
      </c>
      <c r="P194" s="12">
        <v>41113.35650462963</v>
      </c>
      <c r="Q194" s="22" t="s">
        <v>30</v>
      </c>
      <c r="R194" s="23" t="s">
        <v>54</v>
      </c>
      <c r="S194" s="18" t="s">
        <v>55</v>
      </c>
      <c r="T194" s="17"/>
      <c r="U194" s="16" t="str">
        <f>HYPERLINK("https://pbs.twimg.com/profile_images/928455612014280704/Xb5vG_TP.jpg","View")</f>
        <v>View</v>
      </c>
    </row>
    <row r="195">
      <c r="A195" s="12">
        <v>43510.57789351852</v>
      </c>
      <c r="B195" s="13" t="str">
        <f>HYPERLINK("https://twitter.com/INCIndia","@INCIndia")</f>
        <v>@INCIndia</v>
      </c>
      <c r="C195" s="14" t="s">
        <v>126</v>
      </c>
      <c r="D195" s="15" t="s">
        <v>409</v>
      </c>
      <c r="E195" s="16" t="str">
        <f>HYPERLINK("https://twitter.com/INCIndia/status/1095961384670486528","1095961384670486528")</f>
        <v>1095961384670486528</v>
      </c>
      <c r="F195" s="17"/>
      <c r="G195" s="18" t="s">
        <v>410</v>
      </c>
      <c r="H195" s="17"/>
      <c r="I195" s="19">
        <v>1403.0</v>
      </c>
      <c r="J195" s="19">
        <v>4999.0</v>
      </c>
      <c r="K195" s="20" t="str">
        <f>HYPERLINK("https://about.twitter.com/products/tweetdeck","TweetDeck")</f>
        <v>TweetDeck</v>
      </c>
      <c r="L195" s="19">
        <v>4857086.0</v>
      </c>
      <c r="M195" s="19">
        <v>2496.0</v>
      </c>
      <c r="N195" s="19">
        <v>1632.0</v>
      </c>
      <c r="O195" s="21" t="s">
        <v>29</v>
      </c>
      <c r="P195" s="12">
        <v>41311.4691087963</v>
      </c>
      <c r="Q195" s="22" t="s">
        <v>129</v>
      </c>
      <c r="R195" s="23" t="s">
        <v>130</v>
      </c>
      <c r="S195" s="18" t="s">
        <v>131</v>
      </c>
      <c r="T195" s="17"/>
      <c r="U195" s="16" t="str">
        <f>HYPERLINK("https://pbs.twimg.com/profile_images/928449965134815233/w2JsNWPK.jpg","View")</f>
        <v>View</v>
      </c>
    </row>
    <row r="196">
      <c r="A196" s="12">
        <v>43510.57398148148</v>
      </c>
      <c r="B196" s="13" t="str">
        <f>HYPERLINK("https://twitter.com/RahulGandhi","@RahulGandhi")</f>
        <v>@RahulGandhi</v>
      </c>
      <c r="C196" s="14" t="s">
        <v>120</v>
      </c>
      <c r="D196" s="15" t="s">
        <v>411</v>
      </c>
      <c r="E196" s="16" t="str">
        <f>HYPERLINK("https://twitter.com/RahulGandhi/status/1095959966064787456","1095959966064787456")</f>
        <v>1095959966064787456</v>
      </c>
      <c r="F196" s="22" t="s">
        <v>412</v>
      </c>
      <c r="G196" s="17"/>
      <c r="H196" s="17"/>
      <c r="I196" s="19">
        <v>5807.0</v>
      </c>
      <c r="J196" s="19">
        <v>18856.0</v>
      </c>
      <c r="K196" s="20" t="str">
        <f>HYPERLINK("http://twitter.com/download/iphone","Twitter for iPhone")</f>
        <v>Twitter for iPhone</v>
      </c>
      <c r="L196" s="19">
        <v>8562378.0</v>
      </c>
      <c r="M196" s="19">
        <v>206.0</v>
      </c>
      <c r="N196" s="19">
        <v>2159.0</v>
      </c>
      <c r="O196" s="21" t="s">
        <v>29</v>
      </c>
      <c r="P196" s="12">
        <v>42119.50642361111</v>
      </c>
      <c r="Q196" s="22" t="s">
        <v>123</v>
      </c>
      <c r="R196" s="23" t="s">
        <v>124</v>
      </c>
      <c r="S196" s="18" t="s">
        <v>125</v>
      </c>
      <c r="T196" s="17"/>
      <c r="U196" s="16" t="str">
        <f>HYPERLINK("https://pbs.twimg.com/profile_images/974851878860312582/O-Zn2b72.jpg","View")</f>
        <v>View</v>
      </c>
    </row>
    <row r="197">
      <c r="A197" s="12">
        <v>43510.555763888886</v>
      </c>
      <c r="B197" s="13" t="str">
        <f>HYPERLINK("https://twitter.com/INCIndia","@INCIndia")</f>
        <v>@INCIndia</v>
      </c>
      <c r="C197" s="14" t="s">
        <v>126</v>
      </c>
      <c r="D197" s="15" t="s">
        <v>413</v>
      </c>
      <c r="E197" s="16" t="str">
        <f>HYPERLINK("https://twitter.com/INCIndia/status/1095953365073256448","1095953365073256448")</f>
        <v>1095953365073256448</v>
      </c>
      <c r="F197" s="17"/>
      <c r="G197" s="18" t="s">
        <v>414</v>
      </c>
      <c r="H197" s="17"/>
      <c r="I197" s="19">
        <v>1961.0</v>
      </c>
      <c r="J197" s="19">
        <v>6866.0</v>
      </c>
      <c r="K197" s="20" t="str">
        <f>HYPERLINK("http://twitter.com","Twitter Web Client")</f>
        <v>Twitter Web Client</v>
      </c>
      <c r="L197" s="19">
        <v>4857086.0</v>
      </c>
      <c r="M197" s="19">
        <v>2496.0</v>
      </c>
      <c r="N197" s="19">
        <v>1632.0</v>
      </c>
      <c r="O197" s="21" t="s">
        <v>29</v>
      </c>
      <c r="P197" s="12">
        <v>41311.4691087963</v>
      </c>
      <c r="Q197" s="22" t="s">
        <v>129</v>
      </c>
      <c r="R197" s="23" t="s">
        <v>130</v>
      </c>
      <c r="S197" s="18" t="s">
        <v>131</v>
      </c>
      <c r="T197" s="17"/>
      <c r="U197" s="16" t="str">
        <f>HYPERLINK("https://pbs.twimg.com/profile_images/928449965134815233/w2JsNWPK.jpg","View")</f>
        <v>View</v>
      </c>
    </row>
    <row r="198">
      <c r="A198" s="12">
        <v>43510.55354166667</v>
      </c>
      <c r="B198" s="13" t="str">
        <f t="shared" ref="B198:B201" si="111">HYPERLINK("https://twitter.com/AamAadmiParty","@AamAadmiParty")</f>
        <v>@AamAadmiParty</v>
      </c>
      <c r="C198" s="14" t="s">
        <v>51</v>
      </c>
      <c r="D198" s="15" t="s">
        <v>415</v>
      </c>
      <c r="E198" s="16" t="str">
        <f>HYPERLINK("https://twitter.com/AamAadmiParty/status/1095952556772057088","1095952556772057088")</f>
        <v>1095952556772057088</v>
      </c>
      <c r="F198" s="17"/>
      <c r="G198" s="18" t="s">
        <v>416</v>
      </c>
      <c r="H198" s="17"/>
      <c r="I198" s="19">
        <v>282.0</v>
      </c>
      <c r="J198" s="19">
        <v>856.0</v>
      </c>
      <c r="K198" s="20" t="str">
        <f t="shared" ref="K198:K200" si="112">HYPERLINK("http://twitter.com/download/android","Twitter for Android")</f>
        <v>Twitter for Android</v>
      </c>
      <c r="L198" s="19">
        <v>4760642.0</v>
      </c>
      <c r="M198" s="19">
        <v>317.0</v>
      </c>
      <c r="N198" s="19">
        <v>1775.0</v>
      </c>
      <c r="O198" s="21" t="s">
        <v>29</v>
      </c>
      <c r="P198" s="12">
        <v>41113.35650462963</v>
      </c>
      <c r="Q198" s="22" t="s">
        <v>30</v>
      </c>
      <c r="R198" s="23" t="s">
        <v>54</v>
      </c>
      <c r="S198" s="18" t="s">
        <v>55</v>
      </c>
      <c r="T198" s="17"/>
      <c r="U198" s="16" t="str">
        <f t="shared" ref="U198:U201" si="113">HYPERLINK("https://pbs.twimg.com/profile_images/928455612014280704/Xb5vG_TP.jpg","View")</f>
        <v>View</v>
      </c>
    </row>
    <row r="199">
      <c r="A199" s="12">
        <v>43510.54693287037</v>
      </c>
      <c r="B199" s="13" t="str">
        <f t="shared" si="111"/>
        <v>@AamAadmiParty</v>
      </c>
      <c r="C199" s="14" t="s">
        <v>51</v>
      </c>
      <c r="D199" s="15" t="s">
        <v>417</v>
      </c>
      <c r="E199" s="16" t="str">
        <f>HYPERLINK("https://twitter.com/AamAadmiParty/status/1095950162684493825","1095950162684493825")</f>
        <v>1095950162684493825</v>
      </c>
      <c r="F199" s="17"/>
      <c r="G199" s="18" t="s">
        <v>418</v>
      </c>
      <c r="H199" s="17"/>
      <c r="I199" s="19">
        <v>223.0</v>
      </c>
      <c r="J199" s="19">
        <v>511.0</v>
      </c>
      <c r="K199" s="20" t="str">
        <f t="shared" si="112"/>
        <v>Twitter for Android</v>
      </c>
      <c r="L199" s="19">
        <v>4760642.0</v>
      </c>
      <c r="M199" s="19">
        <v>317.0</v>
      </c>
      <c r="N199" s="19">
        <v>1775.0</v>
      </c>
      <c r="O199" s="21" t="s">
        <v>29</v>
      </c>
      <c r="P199" s="12">
        <v>41113.35650462963</v>
      </c>
      <c r="Q199" s="22" t="s">
        <v>30</v>
      </c>
      <c r="R199" s="23" t="s">
        <v>54</v>
      </c>
      <c r="S199" s="18" t="s">
        <v>55</v>
      </c>
      <c r="T199" s="17"/>
      <c r="U199" s="16" t="str">
        <f t="shared" si="113"/>
        <v>View</v>
      </c>
    </row>
    <row r="200">
      <c r="A200" s="12">
        <v>43510.54417824074</v>
      </c>
      <c r="B200" s="13" t="str">
        <f t="shared" si="111"/>
        <v>@AamAadmiParty</v>
      </c>
      <c r="C200" s="14" t="s">
        <v>51</v>
      </c>
      <c r="D200" s="15" t="s">
        <v>419</v>
      </c>
      <c r="E200" s="16" t="str">
        <f>HYPERLINK("https://twitter.com/AamAadmiParty/status/1095949166616940544","1095949166616940544")</f>
        <v>1095949166616940544</v>
      </c>
      <c r="F200" s="18" t="s">
        <v>420</v>
      </c>
      <c r="G200" s="17"/>
      <c r="H200" s="17"/>
      <c r="I200" s="19">
        <v>39.0</v>
      </c>
      <c r="J200" s="19">
        <v>104.0</v>
      </c>
      <c r="K200" s="20" t="str">
        <f t="shared" si="112"/>
        <v>Twitter for Android</v>
      </c>
      <c r="L200" s="19">
        <v>4760642.0</v>
      </c>
      <c r="M200" s="19">
        <v>317.0</v>
      </c>
      <c r="N200" s="19">
        <v>1775.0</v>
      </c>
      <c r="O200" s="21" t="s">
        <v>29</v>
      </c>
      <c r="P200" s="12">
        <v>41113.35650462963</v>
      </c>
      <c r="Q200" s="22" t="s">
        <v>30</v>
      </c>
      <c r="R200" s="23" t="s">
        <v>54</v>
      </c>
      <c r="S200" s="18" t="s">
        <v>55</v>
      </c>
      <c r="T200" s="17"/>
      <c r="U200" s="16" t="str">
        <f t="shared" si="113"/>
        <v>View</v>
      </c>
    </row>
    <row r="201">
      <c r="A201" s="12">
        <v>43510.49761574074</v>
      </c>
      <c r="B201" s="13" t="str">
        <f t="shared" si="111"/>
        <v>@AamAadmiParty</v>
      </c>
      <c r="C201" s="14" t="s">
        <v>51</v>
      </c>
      <c r="D201" s="15" t="s">
        <v>421</v>
      </c>
      <c r="E201" s="16" t="str">
        <f>HYPERLINK("https://twitter.com/AamAadmiParty/status/1095932291480580096","1095932291480580096")</f>
        <v>1095932291480580096</v>
      </c>
      <c r="F201" s="17"/>
      <c r="G201" s="18" t="s">
        <v>422</v>
      </c>
      <c r="H201" s="17"/>
      <c r="I201" s="19">
        <v>208.0</v>
      </c>
      <c r="J201" s="19">
        <v>353.0</v>
      </c>
      <c r="K201" s="20" t="str">
        <f t="shared" ref="K201:K203" si="114">HYPERLINK("https://studio.twitter.com","Twitter Media Studio")</f>
        <v>Twitter Media Studio</v>
      </c>
      <c r="L201" s="19">
        <v>4760642.0</v>
      </c>
      <c r="M201" s="19">
        <v>317.0</v>
      </c>
      <c r="N201" s="19">
        <v>1775.0</v>
      </c>
      <c r="O201" s="21" t="s">
        <v>29</v>
      </c>
      <c r="P201" s="12">
        <v>41113.35650462963</v>
      </c>
      <c r="Q201" s="22" t="s">
        <v>30</v>
      </c>
      <c r="R201" s="23" t="s">
        <v>54</v>
      </c>
      <c r="S201" s="18" t="s">
        <v>55</v>
      </c>
      <c r="T201" s="17"/>
      <c r="U201" s="16" t="str">
        <f t="shared" si="113"/>
        <v>View</v>
      </c>
    </row>
    <row r="202">
      <c r="A202" s="12">
        <v>43510.494675925926</v>
      </c>
      <c r="B202" s="13" t="str">
        <f t="shared" ref="B202:B203" si="115">HYPERLINK("https://twitter.com/BJP4India","@BJP4India")</f>
        <v>@BJP4India</v>
      </c>
      <c r="C202" s="14" t="s">
        <v>39</v>
      </c>
      <c r="D202" s="15" t="s">
        <v>423</v>
      </c>
      <c r="E202" s="16" t="str">
        <f>HYPERLINK("https://twitter.com/BJP4India/status/1095931227582783488","1095931227582783488")</f>
        <v>1095931227582783488</v>
      </c>
      <c r="F202" s="17"/>
      <c r="G202" s="18" t="s">
        <v>424</v>
      </c>
      <c r="H202" s="17"/>
      <c r="I202" s="19">
        <v>2717.0</v>
      </c>
      <c r="J202" s="19">
        <v>6339.0</v>
      </c>
      <c r="K202" s="20" t="str">
        <f t="shared" si="114"/>
        <v>Twitter Media Studio</v>
      </c>
      <c r="L202" s="19">
        <v>1.0503249E7</v>
      </c>
      <c r="M202" s="19">
        <v>2.0</v>
      </c>
      <c r="N202" s="19">
        <v>2477.0</v>
      </c>
      <c r="O202" s="21" t="s">
        <v>29</v>
      </c>
      <c r="P202" s="12">
        <v>40477.32577546296</v>
      </c>
      <c r="Q202" s="22" t="s">
        <v>42</v>
      </c>
      <c r="R202" s="23" t="s">
        <v>43</v>
      </c>
      <c r="S202" s="18" t="s">
        <v>44</v>
      </c>
      <c r="T202" s="17"/>
      <c r="U202" s="16" t="str">
        <f t="shared" ref="U202:U203" si="116">HYPERLINK("https://pbs.twimg.com/profile_images/812531108092874753/frVON4bm.jpg","View")</f>
        <v>View</v>
      </c>
    </row>
    <row r="203">
      <c r="A203" s="12">
        <v>43510.49351851852</v>
      </c>
      <c r="B203" s="13" t="str">
        <f t="shared" si="115"/>
        <v>@BJP4India</v>
      </c>
      <c r="C203" s="14" t="s">
        <v>39</v>
      </c>
      <c r="D203" s="15" t="s">
        <v>425</v>
      </c>
      <c r="E203" s="16" t="str">
        <f>HYPERLINK("https://twitter.com/BJP4India/status/1095930806533386242","1095930806533386242")</f>
        <v>1095930806533386242</v>
      </c>
      <c r="F203" s="17"/>
      <c r="G203" s="18" t="s">
        <v>426</v>
      </c>
      <c r="H203" s="17"/>
      <c r="I203" s="19">
        <v>2499.0</v>
      </c>
      <c r="J203" s="19">
        <v>5022.0</v>
      </c>
      <c r="K203" s="20" t="str">
        <f t="shared" si="114"/>
        <v>Twitter Media Studio</v>
      </c>
      <c r="L203" s="19">
        <v>1.0503249E7</v>
      </c>
      <c r="M203" s="19">
        <v>2.0</v>
      </c>
      <c r="N203" s="19">
        <v>2477.0</v>
      </c>
      <c r="O203" s="21" t="s">
        <v>29</v>
      </c>
      <c r="P203" s="12">
        <v>40477.32577546296</v>
      </c>
      <c r="Q203" s="22" t="s">
        <v>42</v>
      </c>
      <c r="R203" s="23" t="s">
        <v>43</v>
      </c>
      <c r="S203" s="18" t="s">
        <v>44</v>
      </c>
      <c r="T203" s="17"/>
      <c r="U203" s="16" t="str">
        <f t="shared" si="116"/>
        <v>View</v>
      </c>
    </row>
    <row r="204">
      <c r="A204" s="12">
        <v>43510.490115740744</v>
      </c>
      <c r="B204" s="13" t="str">
        <f>HYPERLINK("https://twitter.com/AamAadmiParty","@AamAadmiParty")</f>
        <v>@AamAadmiParty</v>
      </c>
      <c r="C204" s="14" t="s">
        <v>51</v>
      </c>
      <c r="D204" s="15" t="s">
        <v>427</v>
      </c>
      <c r="E204" s="16" t="str">
        <f>HYPERLINK("https://twitter.com/AamAadmiParty/status/1095929574733406209","1095929574733406209")</f>
        <v>1095929574733406209</v>
      </c>
      <c r="F204" s="17"/>
      <c r="G204" s="18" t="s">
        <v>428</v>
      </c>
      <c r="H204" s="17"/>
      <c r="I204" s="19">
        <v>116.0</v>
      </c>
      <c r="J204" s="19">
        <v>278.0</v>
      </c>
      <c r="K204" s="20" t="str">
        <f>HYPERLINK("http://twitter.com/download/android","Twitter for Android")</f>
        <v>Twitter for Android</v>
      </c>
      <c r="L204" s="19">
        <v>4760642.0</v>
      </c>
      <c r="M204" s="19">
        <v>317.0</v>
      </c>
      <c r="N204" s="19">
        <v>1775.0</v>
      </c>
      <c r="O204" s="21" t="s">
        <v>29</v>
      </c>
      <c r="P204" s="12">
        <v>41113.35650462963</v>
      </c>
      <c r="Q204" s="22" t="s">
        <v>30</v>
      </c>
      <c r="R204" s="23" t="s">
        <v>54</v>
      </c>
      <c r="S204" s="18" t="s">
        <v>55</v>
      </c>
      <c r="T204" s="17"/>
      <c r="U204" s="16" t="str">
        <f>HYPERLINK("https://pbs.twimg.com/profile_images/928455612014280704/Xb5vG_TP.jpg","View")</f>
        <v>View</v>
      </c>
    </row>
    <row r="205">
      <c r="A205" s="12">
        <v>43510.48379629629</v>
      </c>
      <c r="B205" s="13" t="str">
        <f t="shared" ref="B205:B206" si="117">HYPERLINK("https://twitter.com/INCIndia","@INCIndia")</f>
        <v>@INCIndia</v>
      </c>
      <c r="C205" s="14" t="s">
        <v>126</v>
      </c>
      <c r="D205" s="15" t="s">
        <v>429</v>
      </c>
      <c r="E205" s="16" t="str">
        <f>HYPERLINK("https://twitter.com/INCIndia/status/1095927283762683906","1095927283762683906")</f>
        <v>1095927283762683906</v>
      </c>
      <c r="F205" s="18" t="s">
        <v>430</v>
      </c>
      <c r="G205" s="17"/>
      <c r="H205" s="17"/>
      <c r="I205" s="19">
        <v>896.0</v>
      </c>
      <c r="J205" s="19">
        <v>2169.0</v>
      </c>
      <c r="K205" s="20" t="str">
        <f>HYPERLINK("https://periscope.tv","Periscope")</f>
        <v>Periscope</v>
      </c>
      <c r="L205" s="19">
        <v>4857086.0</v>
      </c>
      <c r="M205" s="19">
        <v>2496.0</v>
      </c>
      <c r="N205" s="19">
        <v>1632.0</v>
      </c>
      <c r="O205" s="21" t="s">
        <v>29</v>
      </c>
      <c r="P205" s="12">
        <v>41311.4691087963</v>
      </c>
      <c r="Q205" s="22" t="s">
        <v>129</v>
      </c>
      <c r="R205" s="23" t="s">
        <v>130</v>
      </c>
      <c r="S205" s="18" t="s">
        <v>131</v>
      </c>
      <c r="T205" s="17"/>
      <c r="U205" s="16" t="str">
        <f t="shared" ref="U205:U206" si="118">HYPERLINK("https://pbs.twimg.com/profile_images/928449965134815233/w2JsNWPK.jpg","View")</f>
        <v>View</v>
      </c>
    </row>
    <row r="206">
      <c r="A206" s="12">
        <v>43510.47950231482</v>
      </c>
      <c r="B206" s="13" t="str">
        <f t="shared" si="117"/>
        <v>@INCIndia</v>
      </c>
      <c r="C206" s="14" t="s">
        <v>126</v>
      </c>
      <c r="D206" s="15" t="s">
        <v>431</v>
      </c>
      <c r="E206" s="16" t="str">
        <f>HYPERLINK("https://twitter.com/INCIndia/status/1095925727248039936","1095925727248039936")</f>
        <v>1095925727248039936</v>
      </c>
      <c r="F206" s="17"/>
      <c r="G206" s="18" t="s">
        <v>432</v>
      </c>
      <c r="H206" s="17"/>
      <c r="I206" s="19">
        <v>757.0</v>
      </c>
      <c r="J206" s="19">
        <v>2198.0</v>
      </c>
      <c r="K206" s="20" t="str">
        <f>HYPERLINK("https://about.twitter.com/products/tweetdeck","TweetDeck")</f>
        <v>TweetDeck</v>
      </c>
      <c r="L206" s="19">
        <v>4857086.0</v>
      </c>
      <c r="M206" s="19">
        <v>2496.0</v>
      </c>
      <c r="N206" s="19">
        <v>1632.0</v>
      </c>
      <c r="O206" s="21" t="s">
        <v>29</v>
      </c>
      <c r="P206" s="12">
        <v>41311.4691087963</v>
      </c>
      <c r="Q206" s="22" t="s">
        <v>129</v>
      </c>
      <c r="R206" s="23" t="s">
        <v>130</v>
      </c>
      <c r="S206" s="18" t="s">
        <v>131</v>
      </c>
      <c r="T206" s="17"/>
      <c r="U206" s="16" t="str">
        <f t="shared" si="118"/>
        <v>View</v>
      </c>
    </row>
    <row r="207">
      <c r="A207" s="12">
        <v>43510.46789351852</v>
      </c>
      <c r="B207" s="13" t="str">
        <f>HYPERLINK("https://twitter.com/BJP4India","@BJP4India")</f>
        <v>@BJP4India</v>
      </c>
      <c r="C207" s="14" t="s">
        <v>39</v>
      </c>
      <c r="D207" s="15" t="s">
        <v>433</v>
      </c>
      <c r="E207" s="16" t="str">
        <f>HYPERLINK("https://twitter.com/BJP4India/status/1095921520830951424","1095921520830951424")</f>
        <v>1095921520830951424</v>
      </c>
      <c r="F207" s="17"/>
      <c r="G207" s="18" t="s">
        <v>434</v>
      </c>
      <c r="H207" s="17"/>
      <c r="I207" s="19">
        <v>2569.0</v>
      </c>
      <c r="J207" s="19">
        <v>2724.0</v>
      </c>
      <c r="K207" s="20" t="str">
        <f>HYPERLINK("http://twitter.com","Twitter Web Client")</f>
        <v>Twitter Web Client</v>
      </c>
      <c r="L207" s="19">
        <v>1.0503249E7</v>
      </c>
      <c r="M207" s="19">
        <v>2.0</v>
      </c>
      <c r="N207" s="19">
        <v>2477.0</v>
      </c>
      <c r="O207" s="21" t="s">
        <v>29</v>
      </c>
      <c r="P207" s="12">
        <v>40477.32577546296</v>
      </c>
      <c r="Q207" s="22" t="s">
        <v>42</v>
      </c>
      <c r="R207" s="23" t="s">
        <v>43</v>
      </c>
      <c r="S207" s="18" t="s">
        <v>44</v>
      </c>
      <c r="T207" s="17"/>
      <c r="U207" s="16" t="str">
        <f>HYPERLINK("https://pbs.twimg.com/profile_images/812531108092874753/frVON4bm.jpg","View")</f>
        <v>View</v>
      </c>
    </row>
    <row r="208">
      <c r="A208" s="12">
        <v>43510.46699074074</v>
      </c>
      <c r="B208" s="13" t="str">
        <f>HYPERLINK("https://twitter.com/AamAadmiParty","@AamAadmiParty")</f>
        <v>@AamAadmiParty</v>
      </c>
      <c r="C208" s="14" t="s">
        <v>51</v>
      </c>
      <c r="D208" s="15" t="s">
        <v>435</v>
      </c>
      <c r="E208" s="16" t="str">
        <f>HYPERLINK("https://twitter.com/AamAadmiParty/status/1095921193712939008","1095921193712939008")</f>
        <v>1095921193712939008</v>
      </c>
      <c r="F208" s="17"/>
      <c r="G208" s="18" t="s">
        <v>436</v>
      </c>
      <c r="H208" s="17"/>
      <c r="I208" s="19">
        <v>376.0</v>
      </c>
      <c r="J208" s="19">
        <v>893.0</v>
      </c>
      <c r="K208" s="20" t="str">
        <f>HYPERLINK("http://twitter.com/download/android","Twitter for Android")</f>
        <v>Twitter for Android</v>
      </c>
      <c r="L208" s="19">
        <v>4760642.0</v>
      </c>
      <c r="M208" s="19">
        <v>317.0</v>
      </c>
      <c r="N208" s="19">
        <v>1775.0</v>
      </c>
      <c r="O208" s="21" t="s">
        <v>29</v>
      </c>
      <c r="P208" s="12">
        <v>41113.35650462963</v>
      </c>
      <c r="Q208" s="22" t="s">
        <v>30</v>
      </c>
      <c r="R208" s="23" t="s">
        <v>54</v>
      </c>
      <c r="S208" s="18" t="s">
        <v>55</v>
      </c>
      <c r="T208" s="17"/>
      <c r="U208" s="16" t="str">
        <f>HYPERLINK("https://pbs.twimg.com/profile_images/928455612014280704/Xb5vG_TP.jpg","View")</f>
        <v>View</v>
      </c>
    </row>
    <row r="209">
      <c r="A209" s="12">
        <v>43510.46690972222</v>
      </c>
      <c r="B209" s="13" t="str">
        <f>HYPERLINK("https://twitter.com/INCIndia","@INCIndia")</f>
        <v>@INCIndia</v>
      </c>
      <c r="C209" s="14" t="s">
        <v>126</v>
      </c>
      <c r="D209" s="15" t="s">
        <v>437</v>
      </c>
      <c r="E209" s="16" t="str">
        <f>HYPERLINK("https://twitter.com/INCIndia/status/1095921164298244096","1095921164298244096")</f>
        <v>1095921164298244096</v>
      </c>
      <c r="F209" s="18" t="s">
        <v>438</v>
      </c>
      <c r="G209" s="17"/>
      <c r="H209" s="17"/>
      <c r="I209" s="19">
        <v>489.0</v>
      </c>
      <c r="J209" s="19">
        <v>1068.0</v>
      </c>
      <c r="K209" s="20" t="str">
        <f>HYPERLINK("https://about.twitter.com/products/tweetdeck","TweetDeck")</f>
        <v>TweetDeck</v>
      </c>
      <c r="L209" s="19">
        <v>4857086.0</v>
      </c>
      <c r="M209" s="19">
        <v>2496.0</v>
      </c>
      <c r="N209" s="19">
        <v>1632.0</v>
      </c>
      <c r="O209" s="21" t="s">
        <v>29</v>
      </c>
      <c r="P209" s="12">
        <v>41311.4691087963</v>
      </c>
      <c r="Q209" s="22" t="s">
        <v>129</v>
      </c>
      <c r="R209" s="23" t="s">
        <v>130</v>
      </c>
      <c r="S209" s="18" t="s">
        <v>131</v>
      </c>
      <c r="T209" s="17"/>
      <c r="U209" s="16" t="str">
        <f>HYPERLINK("https://pbs.twimg.com/profile_images/928449965134815233/w2JsNWPK.jpg","View")</f>
        <v>View</v>
      </c>
    </row>
    <row r="210">
      <c r="A210" s="12">
        <v>43510.46089120371</v>
      </c>
      <c r="B210" s="13" t="str">
        <f>HYPERLINK("https://twitter.com/BJP4India","@BJP4India")</f>
        <v>@BJP4India</v>
      </c>
      <c r="C210" s="14" t="s">
        <v>39</v>
      </c>
      <c r="D210" s="15" t="s">
        <v>439</v>
      </c>
      <c r="E210" s="16" t="str">
        <f>HYPERLINK("https://twitter.com/BJP4India/status/1095918984115806208","1095918984115806208")</f>
        <v>1095918984115806208</v>
      </c>
      <c r="F210" s="17"/>
      <c r="G210" s="18" t="s">
        <v>440</v>
      </c>
      <c r="H210" s="17"/>
      <c r="I210" s="19">
        <v>1430.0</v>
      </c>
      <c r="J210" s="19">
        <v>1610.0</v>
      </c>
      <c r="K210" s="20" t="str">
        <f t="shared" ref="K210:K211" si="119">HYPERLINK("http://twitter.com","Twitter Web Client")</f>
        <v>Twitter Web Client</v>
      </c>
      <c r="L210" s="19">
        <v>1.0503249E7</v>
      </c>
      <c r="M210" s="19">
        <v>2.0</v>
      </c>
      <c r="N210" s="19">
        <v>2477.0</v>
      </c>
      <c r="O210" s="21" t="s">
        <v>29</v>
      </c>
      <c r="P210" s="12">
        <v>40477.32577546296</v>
      </c>
      <c r="Q210" s="22" t="s">
        <v>42</v>
      </c>
      <c r="R210" s="23" t="s">
        <v>43</v>
      </c>
      <c r="S210" s="18" t="s">
        <v>44</v>
      </c>
      <c r="T210" s="17"/>
      <c r="U210" s="16" t="str">
        <f>HYPERLINK("https://pbs.twimg.com/profile_images/812531108092874753/frVON4bm.jpg","View")</f>
        <v>View</v>
      </c>
    </row>
    <row r="211">
      <c r="A211" s="12">
        <v>43510.436631944445</v>
      </c>
      <c r="B211" s="13" t="str">
        <f>HYPERLINK("https://twitter.com/INCIndia","@INCIndia")</f>
        <v>@INCIndia</v>
      </c>
      <c r="C211" s="14" t="s">
        <v>126</v>
      </c>
      <c r="D211" s="15" t="s">
        <v>441</v>
      </c>
      <c r="E211" s="16" t="str">
        <f>HYPERLINK("https://twitter.com/INCIndia/status/1095910194054393856","1095910194054393856")</f>
        <v>1095910194054393856</v>
      </c>
      <c r="F211" s="18" t="s">
        <v>442</v>
      </c>
      <c r="G211" s="18" t="s">
        <v>443</v>
      </c>
      <c r="H211" s="17"/>
      <c r="I211" s="19">
        <v>739.0</v>
      </c>
      <c r="J211" s="19">
        <v>1781.0</v>
      </c>
      <c r="K211" s="20" t="str">
        <f t="shared" si="119"/>
        <v>Twitter Web Client</v>
      </c>
      <c r="L211" s="19">
        <v>4857086.0</v>
      </c>
      <c r="M211" s="19">
        <v>2496.0</v>
      </c>
      <c r="N211" s="19">
        <v>1632.0</v>
      </c>
      <c r="O211" s="21" t="s">
        <v>29</v>
      </c>
      <c r="P211" s="12">
        <v>41311.4691087963</v>
      </c>
      <c r="Q211" s="22" t="s">
        <v>129</v>
      </c>
      <c r="R211" s="23" t="s">
        <v>130</v>
      </c>
      <c r="S211" s="18" t="s">
        <v>131</v>
      </c>
      <c r="T211" s="17"/>
      <c r="U211" s="16" t="str">
        <f>HYPERLINK("https://pbs.twimg.com/profile_images/928449965134815233/w2JsNWPK.jpg","View")</f>
        <v>View</v>
      </c>
    </row>
    <row r="212">
      <c r="A212" s="12">
        <v>43510.41736111111</v>
      </c>
      <c r="B212" s="13" t="str">
        <f>HYPERLINK("https://twitter.com/BJP4India","@BJP4India")</f>
        <v>@BJP4India</v>
      </c>
      <c r="C212" s="14" t="s">
        <v>39</v>
      </c>
      <c r="D212" s="15" t="s">
        <v>444</v>
      </c>
      <c r="E212" s="16" t="str">
        <f>HYPERLINK("https://twitter.com/BJP4India/status/1095903207841239040","1095903207841239040")</f>
        <v>1095903207841239040</v>
      </c>
      <c r="F212" s="22" t="s">
        <v>445</v>
      </c>
      <c r="G212" s="18" t="s">
        <v>446</v>
      </c>
      <c r="H212" s="17"/>
      <c r="I212" s="19">
        <v>1701.0</v>
      </c>
      <c r="J212" s="19">
        <v>2271.0</v>
      </c>
      <c r="K212" s="20" t="str">
        <f>HYPERLINK("https://studio.twitter.com","Twitter Media Studio")</f>
        <v>Twitter Media Studio</v>
      </c>
      <c r="L212" s="19">
        <v>1.0503249E7</v>
      </c>
      <c r="M212" s="19">
        <v>2.0</v>
      </c>
      <c r="N212" s="19">
        <v>2477.0</v>
      </c>
      <c r="O212" s="21" t="s">
        <v>29</v>
      </c>
      <c r="P212" s="12">
        <v>40477.32577546296</v>
      </c>
      <c r="Q212" s="22" t="s">
        <v>42</v>
      </c>
      <c r="R212" s="23" t="s">
        <v>43</v>
      </c>
      <c r="S212" s="18" t="s">
        <v>44</v>
      </c>
      <c r="T212" s="17"/>
      <c r="U212" s="16" t="str">
        <f>HYPERLINK("https://pbs.twimg.com/profile_images/812531108092874753/frVON4bm.jpg","View")</f>
        <v>View</v>
      </c>
    </row>
    <row r="213">
      <c r="A213" s="12">
        <v>43510.40216435185</v>
      </c>
      <c r="B213" s="13" t="str">
        <f>HYPERLINK("https://twitter.com/AamAadmiParty","@AamAadmiParty")</f>
        <v>@AamAadmiParty</v>
      </c>
      <c r="C213" s="14" t="s">
        <v>51</v>
      </c>
      <c r="D213" s="15" t="s">
        <v>447</v>
      </c>
      <c r="E213" s="16" t="str">
        <f>HYPERLINK("https://twitter.com/AamAadmiParty/status/1095897703048011777","1095897703048011777")</f>
        <v>1095897703048011777</v>
      </c>
      <c r="F213" s="17"/>
      <c r="G213" s="18" t="s">
        <v>448</v>
      </c>
      <c r="H213" s="17"/>
      <c r="I213" s="19">
        <v>77.0</v>
      </c>
      <c r="J213" s="19">
        <v>247.0</v>
      </c>
      <c r="K213" s="20" t="str">
        <f>HYPERLINK("http://twitter.com/download/android","Twitter for Android")</f>
        <v>Twitter for Android</v>
      </c>
      <c r="L213" s="19">
        <v>4760642.0</v>
      </c>
      <c r="M213" s="19">
        <v>317.0</v>
      </c>
      <c r="N213" s="19">
        <v>1775.0</v>
      </c>
      <c r="O213" s="21" t="s">
        <v>29</v>
      </c>
      <c r="P213" s="12">
        <v>41113.35650462963</v>
      </c>
      <c r="Q213" s="22" t="s">
        <v>30</v>
      </c>
      <c r="R213" s="23" t="s">
        <v>54</v>
      </c>
      <c r="S213" s="18" t="s">
        <v>55</v>
      </c>
      <c r="T213" s="17"/>
      <c r="U213" s="16" t="str">
        <f>HYPERLINK("https://pbs.twimg.com/profile_images/928455612014280704/Xb5vG_TP.jpg","View")</f>
        <v>View</v>
      </c>
    </row>
    <row r="214">
      <c r="A214" s="12">
        <v>43510.39583333333</v>
      </c>
      <c r="B214" s="13" t="str">
        <f>HYPERLINK("https://twitter.com/BJP4India","@BJP4India")</f>
        <v>@BJP4India</v>
      </c>
      <c r="C214" s="14" t="s">
        <v>39</v>
      </c>
      <c r="D214" s="15" t="s">
        <v>449</v>
      </c>
      <c r="E214" s="16" t="str">
        <f>HYPERLINK("https://twitter.com/BJP4India/status/1095895407551496192","1095895407551496192")</f>
        <v>1095895407551496192</v>
      </c>
      <c r="F214" s="17"/>
      <c r="G214" s="18" t="s">
        <v>450</v>
      </c>
      <c r="H214" s="17"/>
      <c r="I214" s="19">
        <v>2308.0</v>
      </c>
      <c r="J214" s="19">
        <v>2285.0</v>
      </c>
      <c r="K214" s="20" t="str">
        <f>HYPERLINK("https://studio.twitter.com","Twitter Media Studio")</f>
        <v>Twitter Media Studio</v>
      </c>
      <c r="L214" s="19">
        <v>1.0503249E7</v>
      </c>
      <c r="M214" s="19">
        <v>2.0</v>
      </c>
      <c r="N214" s="19">
        <v>2477.0</v>
      </c>
      <c r="O214" s="21" t="s">
        <v>29</v>
      </c>
      <c r="P214" s="12">
        <v>40477.32577546296</v>
      </c>
      <c r="Q214" s="22" t="s">
        <v>42</v>
      </c>
      <c r="R214" s="23" t="s">
        <v>43</v>
      </c>
      <c r="S214" s="18" t="s">
        <v>44</v>
      </c>
      <c r="T214" s="17"/>
      <c r="U214" s="16" t="str">
        <f>HYPERLINK("https://pbs.twimg.com/profile_images/812531108092874753/frVON4bm.jpg","View")</f>
        <v>View</v>
      </c>
    </row>
    <row r="215">
      <c r="A215" s="12">
        <v>43510.38995370371</v>
      </c>
      <c r="B215" s="13" t="str">
        <f>HYPERLINK("https://twitter.com/INCIndia","@INCIndia")</f>
        <v>@INCIndia</v>
      </c>
      <c r="C215" s="14" t="s">
        <v>126</v>
      </c>
      <c r="D215" s="15" t="s">
        <v>451</v>
      </c>
      <c r="E215" s="16" t="str">
        <f>HYPERLINK("https://twitter.com/INCIndia/status/1095893276425502720","1095893276425502720")</f>
        <v>1095893276425502720</v>
      </c>
      <c r="F215" s="22" t="s">
        <v>452</v>
      </c>
      <c r="G215" s="18" t="s">
        <v>453</v>
      </c>
      <c r="H215" s="17"/>
      <c r="I215" s="19">
        <v>668.0</v>
      </c>
      <c r="J215" s="19">
        <v>1987.0</v>
      </c>
      <c r="K215" s="20" t="str">
        <f>HYPERLINK("https://about.twitter.com/products/tweetdeck","TweetDeck")</f>
        <v>TweetDeck</v>
      </c>
      <c r="L215" s="19">
        <v>4857086.0</v>
      </c>
      <c r="M215" s="19">
        <v>2496.0</v>
      </c>
      <c r="N215" s="19">
        <v>1632.0</v>
      </c>
      <c r="O215" s="21" t="s">
        <v>29</v>
      </c>
      <c r="P215" s="12">
        <v>41311.4691087963</v>
      </c>
      <c r="Q215" s="22" t="s">
        <v>129</v>
      </c>
      <c r="R215" s="23" t="s">
        <v>130</v>
      </c>
      <c r="S215" s="18" t="s">
        <v>131</v>
      </c>
      <c r="T215" s="17"/>
      <c r="U215" s="16" t="str">
        <f>HYPERLINK("https://pbs.twimg.com/profile_images/928449965134815233/w2JsNWPK.jpg","View")</f>
        <v>View</v>
      </c>
    </row>
    <row r="216">
      <c r="A216" s="12">
        <v>43510.389652777776</v>
      </c>
      <c r="B216" s="13" t="str">
        <f>HYPERLINK("https://twitter.com/narendramodi","@narendramodi")</f>
        <v>@narendramodi</v>
      </c>
      <c r="C216" s="14" t="s">
        <v>26</v>
      </c>
      <c r="D216" s="15" t="s">
        <v>454</v>
      </c>
      <c r="E216" s="16" t="str">
        <f>HYPERLINK("https://twitter.com/narendramodi/status/1095893168392945664","1095893168392945664")</f>
        <v>1095893168392945664</v>
      </c>
      <c r="F216" s="17"/>
      <c r="G216" s="17"/>
      <c r="H216" s="17"/>
      <c r="I216" s="19">
        <v>9387.0</v>
      </c>
      <c r="J216" s="19">
        <v>49054.0</v>
      </c>
      <c r="K216" s="20" t="str">
        <f>HYPERLINK("http://twitter.com/download/iphone","Twitter for iPhone")</f>
        <v>Twitter for iPhone</v>
      </c>
      <c r="L216" s="19">
        <v>4.5652862E7</v>
      </c>
      <c r="M216" s="19">
        <v>2124.0</v>
      </c>
      <c r="N216" s="19">
        <v>23328.0</v>
      </c>
      <c r="O216" s="21" t="s">
        <v>29</v>
      </c>
      <c r="P216" s="12">
        <v>39823.95064814815</v>
      </c>
      <c r="Q216" s="22" t="s">
        <v>30</v>
      </c>
      <c r="R216" s="23" t="s">
        <v>31</v>
      </c>
      <c r="S216" s="18" t="s">
        <v>32</v>
      </c>
      <c r="T216" s="17"/>
      <c r="U216" s="16" t="str">
        <f>HYPERLINK("https://pbs.twimg.com/profile_images/718314968102367232/ypY1GPCQ.jpg","View")</f>
        <v>View</v>
      </c>
    </row>
    <row r="217">
      <c r="A217" s="12">
        <v>43510.38280092593</v>
      </c>
      <c r="B217" s="13" t="str">
        <f>HYPERLINK("https://twitter.com/AamAadmiParty","@AamAadmiParty")</f>
        <v>@AamAadmiParty</v>
      </c>
      <c r="C217" s="14" t="s">
        <v>51</v>
      </c>
      <c r="D217" s="15" t="s">
        <v>455</v>
      </c>
      <c r="E217" s="16" t="str">
        <f>HYPERLINK("https://twitter.com/AamAadmiParty/status/1095890684869894144","1095890684869894144")</f>
        <v>1095890684869894144</v>
      </c>
      <c r="F217" s="17"/>
      <c r="G217" s="18" t="s">
        <v>456</v>
      </c>
      <c r="H217" s="17"/>
      <c r="I217" s="19">
        <v>325.0</v>
      </c>
      <c r="J217" s="19">
        <v>928.0</v>
      </c>
      <c r="K217" s="20" t="str">
        <f>HYPERLINK("http://twitter.com/download/android","Twitter for Android")</f>
        <v>Twitter for Android</v>
      </c>
      <c r="L217" s="19">
        <v>4760642.0</v>
      </c>
      <c r="M217" s="19">
        <v>317.0</v>
      </c>
      <c r="N217" s="19">
        <v>1775.0</v>
      </c>
      <c r="O217" s="21" t="s">
        <v>29</v>
      </c>
      <c r="P217" s="12">
        <v>41113.35650462963</v>
      </c>
      <c r="Q217" s="22" t="s">
        <v>30</v>
      </c>
      <c r="R217" s="23" t="s">
        <v>54</v>
      </c>
      <c r="S217" s="18" t="s">
        <v>55</v>
      </c>
      <c r="T217" s="17"/>
      <c r="U217" s="16" t="str">
        <f>HYPERLINK("https://pbs.twimg.com/profile_images/928455612014280704/Xb5vG_TP.jpg","View")</f>
        <v>View</v>
      </c>
    </row>
    <row r="218">
      <c r="A218" s="12">
        <v>43510.375</v>
      </c>
      <c r="B218" s="13" t="str">
        <f>HYPERLINK("https://twitter.com/BJP4India","@BJP4India")</f>
        <v>@BJP4India</v>
      </c>
      <c r="C218" s="14" t="s">
        <v>39</v>
      </c>
      <c r="D218" s="15" t="s">
        <v>457</v>
      </c>
      <c r="E218" s="16" t="str">
        <f>HYPERLINK("https://twitter.com/BJP4India/status/1095887857284132864","1095887857284132864")</f>
        <v>1095887857284132864</v>
      </c>
      <c r="F218" s="17"/>
      <c r="G218" s="18" t="s">
        <v>458</v>
      </c>
      <c r="H218" s="17"/>
      <c r="I218" s="19">
        <v>6808.0</v>
      </c>
      <c r="J218" s="19">
        <v>14851.0</v>
      </c>
      <c r="K218" s="20" t="str">
        <f>HYPERLINK("https://studio.twitter.com","Twitter Media Studio")</f>
        <v>Twitter Media Studio</v>
      </c>
      <c r="L218" s="19">
        <v>1.0503249E7</v>
      </c>
      <c r="M218" s="19">
        <v>2.0</v>
      </c>
      <c r="N218" s="19">
        <v>2477.0</v>
      </c>
      <c r="O218" s="21" t="s">
        <v>29</v>
      </c>
      <c r="P218" s="12">
        <v>40477.32577546296</v>
      </c>
      <c r="Q218" s="22" t="s">
        <v>42</v>
      </c>
      <c r="R218" s="23" t="s">
        <v>43</v>
      </c>
      <c r="S218" s="18" t="s">
        <v>44</v>
      </c>
      <c r="T218" s="17"/>
      <c r="U218" s="16" t="str">
        <f>HYPERLINK("https://pbs.twimg.com/profile_images/812531108092874753/frVON4bm.jpg","View")</f>
        <v>View</v>
      </c>
    </row>
    <row r="219">
      <c r="A219" s="12">
        <v>43510.36458333333</v>
      </c>
      <c r="B219" s="13" t="str">
        <f t="shared" ref="B219:B222" si="120">HYPERLINK("https://twitter.com/INCIndia","@INCIndia")</f>
        <v>@INCIndia</v>
      </c>
      <c r="C219" s="14" t="s">
        <v>126</v>
      </c>
      <c r="D219" s="15" t="s">
        <v>459</v>
      </c>
      <c r="E219" s="16" t="str">
        <f>HYPERLINK("https://twitter.com/INCIndia/status/1095884082062360576","1095884082062360576")</f>
        <v>1095884082062360576</v>
      </c>
      <c r="F219" s="17"/>
      <c r="G219" s="18" t="s">
        <v>460</v>
      </c>
      <c r="H219" s="17"/>
      <c r="I219" s="19">
        <v>330.0</v>
      </c>
      <c r="J219" s="19">
        <v>992.0</v>
      </c>
      <c r="K219" s="20" t="str">
        <f t="shared" ref="K219:K222" si="121">HYPERLINK("https://about.twitter.com/products/tweetdeck","TweetDeck")</f>
        <v>TweetDeck</v>
      </c>
      <c r="L219" s="19">
        <v>4857086.0</v>
      </c>
      <c r="M219" s="19">
        <v>2496.0</v>
      </c>
      <c r="N219" s="19">
        <v>1632.0</v>
      </c>
      <c r="O219" s="21" t="s">
        <v>29</v>
      </c>
      <c r="P219" s="12">
        <v>41311.4691087963</v>
      </c>
      <c r="Q219" s="22" t="s">
        <v>129</v>
      </c>
      <c r="R219" s="23" t="s">
        <v>130</v>
      </c>
      <c r="S219" s="18" t="s">
        <v>131</v>
      </c>
      <c r="T219" s="17"/>
      <c r="U219" s="16" t="str">
        <f t="shared" ref="U219:U222" si="122">HYPERLINK("https://pbs.twimg.com/profile_images/928449965134815233/w2JsNWPK.jpg","View")</f>
        <v>View</v>
      </c>
    </row>
    <row r="220">
      <c r="A220" s="12">
        <v>43510.35416666667</v>
      </c>
      <c r="B220" s="13" t="str">
        <f t="shared" si="120"/>
        <v>@INCIndia</v>
      </c>
      <c r="C220" s="14" t="s">
        <v>126</v>
      </c>
      <c r="D220" s="15" t="s">
        <v>461</v>
      </c>
      <c r="E220" s="16" t="str">
        <f>HYPERLINK("https://twitter.com/INCIndia/status/1095880307415363584","1095880307415363584")</f>
        <v>1095880307415363584</v>
      </c>
      <c r="F220" s="17"/>
      <c r="G220" s="18" t="s">
        <v>462</v>
      </c>
      <c r="H220" s="17"/>
      <c r="I220" s="19">
        <v>274.0</v>
      </c>
      <c r="J220" s="19">
        <v>750.0</v>
      </c>
      <c r="K220" s="20" t="str">
        <f t="shared" si="121"/>
        <v>TweetDeck</v>
      </c>
      <c r="L220" s="19">
        <v>4857086.0</v>
      </c>
      <c r="M220" s="19">
        <v>2496.0</v>
      </c>
      <c r="N220" s="19">
        <v>1632.0</v>
      </c>
      <c r="O220" s="21" t="s">
        <v>29</v>
      </c>
      <c r="P220" s="12">
        <v>41311.4691087963</v>
      </c>
      <c r="Q220" s="22" t="s">
        <v>129</v>
      </c>
      <c r="R220" s="23" t="s">
        <v>130</v>
      </c>
      <c r="S220" s="18" t="s">
        <v>131</v>
      </c>
      <c r="T220" s="17"/>
      <c r="U220" s="16" t="str">
        <f t="shared" si="122"/>
        <v>View</v>
      </c>
    </row>
    <row r="221">
      <c r="A221" s="12">
        <v>43510.34375</v>
      </c>
      <c r="B221" s="13" t="str">
        <f t="shared" si="120"/>
        <v>@INCIndia</v>
      </c>
      <c r="C221" s="14" t="s">
        <v>126</v>
      </c>
      <c r="D221" s="15" t="s">
        <v>463</v>
      </c>
      <c r="E221" s="16" t="str">
        <f>HYPERLINK("https://twitter.com/INCIndia/status/1095876532055216128","1095876532055216128")</f>
        <v>1095876532055216128</v>
      </c>
      <c r="F221" s="17"/>
      <c r="G221" s="18" t="s">
        <v>464</v>
      </c>
      <c r="H221" s="17"/>
      <c r="I221" s="19">
        <v>342.0</v>
      </c>
      <c r="J221" s="19">
        <v>970.0</v>
      </c>
      <c r="K221" s="20" t="str">
        <f t="shared" si="121"/>
        <v>TweetDeck</v>
      </c>
      <c r="L221" s="19">
        <v>4857086.0</v>
      </c>
      <c r="M221" s="19">
        <v>2496.0</v>
      </c>
      <c r="N221" s="19">
        <v>1632.0</v>
      </c>
      <c r="O221" s="21" t="s">
        <v>29</v>
      </c>
      <c r="P221" s="12">
        <v>41311.4691087963</v>
      </c>
      <c r="Q221" s="22" t="s">
        <v>129</v>
      </c>
      <c r="R221" s="23" t="s">
        <v>130</v>
      </c>
      <c r="S221" s="18" t="s">
        <v>131</v>
      </c>
      <c r="T221" s="17"/>
      <c r="U221" s="16" t="str">
        <f t="shared" si="122"/>
        <v>View</v>
      </c>
    </row>
    <row r="222">
      <c r="A222" s="12">
        <v>43510.33333333333</v>
      </c>
      <c r="B222" s="13" t="str">
        <f t="shared" si="120"/>
        <v>@INCIndia</v>
      </c>
      <c r="C222" s="14" t="s">
        <v>126</v>
      </c>
      <c r="D222" s="15" t="s">
        <v>465</v>
      </c>
      <c r="E222" s="16" t="str">
        <f>HYPERLINK("https://twitter.com/INCIndia/status/1095872757558956032","1095872757558956032")</f>
        <v>1095872757558956032</v>
      </c>
      <c r="F222" s="17"/>
      <c r="G222" s="18" t="s">
        <v>466</v>
      </c>
      <c r="H222" s="17"/>
      <c r="I222" s="19">
        <v>263.0</v>
      </c>
      <c r="J222" s="19">
        <v>726.0</v>
      </c>
      <c r="K222" s="20" t="str">
        <f t="shared" si="121"/>
        <v>TweetDeck</v>
      </c>
      <c r="L222" s="19">
        <v>4857086.0</v>
      </c>
      <c r="M222" s="19">
        <v>2496.0</v>
      </c>
      <c r="N222" s="19">
        <v>1632.0</v>
      </c>
      <c r="O222" s="21" t="s">
        <v>29</v>
      </c>
      <c r="P222" s="12">
        <v>41311.4691087963</v>
      </c>
      <c r="Q222" s="22" t="s">
        <v>129</v>
      </c>
      <c r="R222" s="23" t="s">
        <v>130</v>
      </c>
      <c r="S222" s="18" t="s">
        <v>131</v>
      </c>
      <c r="T222" s="17"/>
      <c r="U222" s="16" t="str">
        <f t="shared" si="122"/>
        <v>View</v>
      </c>
    </row>
    <row r="223">
      <c r="A223" s="12">
        <v>43509.95726851852</v>
      </c>
      <c r="B223" s="13" t="str">
        <f>HYPERLINK("https://twitter.com/BJP4India","@BJP4India")</f>
        <v>@BJP4India</v>
      </c>
      <c r="C223" s="14" t="s">
        <v>39</v>
      </c>
      <c r="D223" s="15" t="s">
        <v>467</v>
      </c>
      <c r="E223" s="16" t="str">
        <f>HYPERLINK("https://twitter.com/BJP4India/status/1095736475361177602","1095736475361177602")</f>
        <v>1095736475361177602</v>
      </c>
      <c r="F223" s="17"/>
      <c r="G223" s="18" t="s">
        <v>443</v>
      </c>
      <c r="H223" s="17"/>
      <c r="I223" s="19">
        <v>3768.0</v>
      </c>
      <c r="J223" s="19">
        <v>6909.0</v>
      </c>
      <c r="K223" s="20" t="str">
        <f>HYPERLINK("https://studio.twitter.com","Twitter Media Studio")</f>
        <v>Twitter Media Studio</v>
      </c>
      <c r="L223" s="19">
        <v>1.0503249E7</v>
      </c>
      <c r="M223" s="19">
        <v>2.0</v>
      </c>
      <c r="N223" s="19">
        <v>2477.0</v>
      </c>
      <c r="O223" s="21" t="s">
        <v>29</v>
      </c>
      <c r="P223" s="12">
        <v>40477.32577546296</v>
      </c>
      <c r="Q223" s="22" t="s">
        <v>42</v>
      </c>
      <c r="R223" s="23" t="s">
        <v>43</v>
      </c>
      <c r="S223" s="18" t="s">
        <v>44</v>
      </c>
      <c r="T223" s="17"/>
      <c r="U223" s="16" t="str">
        <f>HYPERLINK("https://pbs.twimg.com/profile_images/812531108092874753/frVON4bm.jpg","View")</f>
        <v>View</v>
      </c>
    </row>
    <row r="224">
      <c r="A224" s="12">
        <v>43509.94493055556</v>
      </c>
      <c r="B224" s="13" t="str">
        <f t="shared" ref="B224:B225" si="123">HYPERLINK("https://twitter.com/narendramodi","@narendramodi")</f>
        <v>@narendramodi</v>
      </c>
      <c r="C224" s="14" t="s">
        <v>26</v>
      </c>
      <c r="D224" s="15" t="s">
        <v>468</v>
      </c>
      <c r="E224" s="16" t="str">
        <f>HYPERLINK("https://twitter.com/narendramodi/status/1095732005818519552","1095732005818519552")</f>
        <v>1095732005818519552</v>
      </c>
      <c r="F224" s="17"/>
      <c r="G224" s="17"/>
      <c r="H224" s="17"/>
      <c r="I224" s="19">
        <v>8340.0</v>
      </c>
      <c r="J224" s="19">
        <v>31482.0</v>
      </c>
      <c r="K224" s="20" t="str">
        <f t="shared" ref="K224:K225" si="124">HYPERLINK("http://twitter.com/download/iphone","Twitter for iPhone")</f>
        <v>Twitter for iPhone</v>
      </c>
      <c r="L224" s="19">
        <v>4.5652862E7</v>
      </c>
      <c r="M224" s="19">
        <v>2124.0</v>
      </c>
      <c r="N224" s="19">
        <v>23328.0</v>
      </c>
      <c r="O224" s="21" t="s">
        <v>29</v>
      </c>
      <c r="P224" s="12">
        <v>39823.95064814815</v>
      </c>
      <c r="Q224" s="22" t="s">
        <v>30</v>
      </c>
      <c r="R224" s="23" t="s">
        <v>31</v>
      </c>
      <c r="S224" s="18" t="s">
        <v>32</v>
      </c>
      <c r="T224" s="17"/>
      <c r="U224" s="16" t="str">
        <f t="shared" ref="U224:U225" si="125">HYPERLINK("https://pbs.twimg.com/profile_images/718314968102367232/ypY1GPCQ.jpg","View")</f>
        <v>View</v>
      </c>
    </row>
    <row r="225">
      <c r="A225" s="12">
        <v>43509.944340277776</v>
      </c>
      <c r="B225" s="13" t="str">
        <f t="shared" si="123"/>
        <v>@narendramodi</v>
      </c>
      <c r="C225" s="14" t="s">
        <v>26</v>
      </c>
      <c r="D225" s="15" t="s">
        <v>469</v>
      </c>
      <c r="E225" s="16" t="str">
        <f>HYPERLINK("https://twitter.com/narendramodi/status/1095731792194224128","1095731792194224128")</f>
        <v>1095731792194224128</v>
      </c>
      <c r="F225" s="17"/>
      <c r="G225" s="17"/>
      <c r="H225" s="17"/>
      <c r="I225" s="19">
        <v>6493.0</v>
      </c>
      <c r="J225" s="19">
        <v>25805.0</v>
      </c>
      <c r="K225" s="20" t="str">
        <f t="shared" si="124"/>
        <v>Twitter for iPhone</v>
      </c>
      <c r="L225" s="19">
        <v>4.5652862E7</v>
      </c>
      <c r="M225" s="19">
        <v>2124.0</v>
      </c>
      <c r="N225" s="19">
        <v>23328.0</v>
      </c>
      <c r="O225" s="21" t="s">
        <v>29</v>
      </c>
      <c r="P225" s="12">
        <v>39823.95064814815</v>
      </c>
      <c r="Q225" s="22" t="s">
        <v>30</v>
      </c>
      <c r="R225" s="23" t="s">
        <v>31</v>
      </c>
      <c r="S225" s="18" t="s">
        <v>32</v>
      </c>
      <c r="T225" s="17"/>
      <c r="U225" s="16" t="str">
        <f t="shared" si="125"/>
        <v>View</v>
      </c>
    </row>
    <row r="226">
      <c r="A226" s="12">
        <v>43509.90079861111</v>
      </c>
      <c r="B226" s="13" t="str">
        <f>HYPERLINK("https://twitter.com/INCIndia","@INCIndia")</f>
        <v>@INCIndia</v>
      </c>
      <c r="C226" s="14" t="s">
        <v>126</v>
      </c>
      <c r="D226" s="15" t="s">
        <v>470</v>
      </c>
      <c r="E226" s="16" t="str">
        <f>HYPERLINK("https://twitter.com/INCIndia/status/1095716011297378304","1095716011297378304")</f>
        <v>1095716011297378304</v>
      </c>
      <c r="F226" s="17"/>
      <c r="G226" s="18" t="s">
        <v>471</v>
      </c>
      <c r="H226" s="17"/>
      <c r="I226" s="19">
        <v>402.0</v>
      </c>
      <c r="J226" s="19">
        <v>1096.0</v>
      </c>
      <c r="K226" s="20" t="str">
        <f>HYPERLINK("http://twitter.com/download/android","Twitter for Android")</f>
        <v>Twitter for Android</v>
      </c>
      <c r="L226" s="19">
        <v>4857086.0</v>
      </c>
      <c r="M226" s="19">
        <v>2496.0</v>
      </c>
      <c r="N226" s="19">
        <v>1632.0</v>
      </c>
      <c r="O226" s="21" t="s">
        <v>29</v>
      </c>
      <c r="P226" s="12">
        <v>41311.4691087963</v>
      </c>
      <c r="Q226" s="22" t="s">
        <v>129</v>
      </c>
      <c r="R226" s="23" t="s">
        <v>130</v>
      </c>
      <c r="S226" s="18" t="s">
        <v>131</v>
      </c>
      <c r="T226" s="17"/>
      <c r="U226" s="16" t="str">
        <f>HYPERLINK("https://pbs.twimg.com/profile_images/928449965134815233/w2JsNWPK.jpg","View")</f>
        <v>View</v>
      </c>
    </row>
    <row r="227">
      <c r="A227" s="12">
        <v>43509.868055555555</v>
      </c>
      <c r="B227" s="13" t="str">
        <f t="shared" ref="B227:B230" si="126">HYPERLINK("https://twitter.com/BJP4India","@BJP4India")</f>
        <v>@BJP4India</v>
      </c>
      <c r="C227" s="14" t="s">
        <v>39</v>
      </c>
      <c r="D227" s="15" t="s">
        <v>472</v>
      </c>
      <c r="E227" s="16" t="str">
        <f>HYPERLINK("https://twitter.com/BJP4India/status/1095704146668208130","1095704146668208130")</f>
        <v>1095704146668208130</v>
      </c>
      <c r="F227" s="17"/>
      <c r="G227" s="18" t="s">
        <v>473</v>
      </c>
      <c r="H227" s="17"/>
      <c r="I227" s="19">
        <v>2791.0</v>
      </c>
      <c r="J227" s="19">
        <v>5235.0</v>
      </c>
      <c r="K227" s="20" t="str">
        <f t="shared" ref="K227:K228" si="127">HYPERLINK("https://studio.twitter.com","Twitter Media Studio")</f>
        <v>Twitter Media Studio</v>
      </c>
      <c r="L227" s="19">
        <v>1.0503249E7</v>
      </c>
      <c r="M227" s="19">
        <v>2.0</v>
      </c>
      <c r="N227" s="19">
        <v>2477.0</v>
      </c>
      <c r="O227" s="21" t="s">
        <v>29</v>
      </c>
      <c r="P227" s="12">
        <v>40477.32577546296</v>
      </c>
      <c r="Q227" s="22" t="s">
        <v>42</v>
      </c>
      <c r="R227" s="23" t="s">
        <v>43</v>
      </c>
      <c r="S227" s="18" t="s">
        <v>44</v>
      </c>
      <c r="T227" s="17"/>
      <c r="U227" s="16" t="str">
        <f t="shared" ref="U227:U230" si="128">HYPERLINK("https://pbs.twimg.com/profile_images/812531108092874753/frVON4bm.jpg","View")</f>
        <v>View</v>
      </c>
    </row>
    <row r="228">
      <c r="A228" s="12">
        <v>43509.85417824074</v>
      </c>
      <c r="B228" s="13" t="str">
        <f t="shared" si="126"/>
        <v>@BJP4India</v>
      </c>
      <c r="C228" s="14" t="s">
        <v>39</v>
      </c>
      <c r="D228" s="15" t="s">
        <v>474</v>
      </c>
      <c r="E228" s="16" t="str">
        <f>HYPERLINK("https://twitter.com/BJP4India/status/1095699116783415297","1095699116783415297")</f>
        <v>1095699116783415297</v>
      </c>
      <c r="F228" s="18" t="s">
        <v>475</v>
      </c>
      <c r="G228" s="18" t="s">
        <v>476</v>
      </c>
      <c r="H228" s="17"/>
      <c r="I228" s="19">
        <v>4426.0</v>
      </c>
      <c r="J228" s="19">
        <v>7929.0</v>
      </c>
      <c r="K228" s="20" t="str">
        <f t="shared" si="127"/>
        <v>Twitter Media Studio</v>
      </c>
      <c r="L228" s="19">
        <v>1.0503249E7</v>
      </c>
      <c r="M228" s="19">
        <v>2.0</v>
      </c>
      <c r="N228" s="19">
        <v>2477.0</v>
      </c>
      <c r="O228" s="21" t="s">
        <v>29</v>
      </c>
      <c r="P228" s="12">
        <v>40477.32577546296</v>
      </c>
      <c r="Q228" s="22" t="s">
        <v>42</v>
      </c>
      <c r="R228" s="23" t="s">
        <v>43</v>
      </c>
      <c r="S228" s="18" t="s">
        <v>44</v>
      </c>
      <c r="T228" s="17"/>
      <c r="U228" s="16" t="str">
        <f t="shared" si="128"/>
        <v>View</v>
      </c>
    </row>
    <row r="229">
      <c r="A229" s="12">
        <v>43509.850636574076</v>
      </c>
      <c r="B229" s="13" t="str">
        <f t="shared" si="126"/>
        <v>@BJP4India</v>
      </c>
      <c r="C229" s="14" t="s">
        <v>39</v>
      </c>
      <c r="D229" s="15" t="s">
        <v>477</v>
      </c>
      <c r="E229" s="16" t="str">
        <f>HYPERLINK("https://twitter.com/BJP4India/status/1095697835419361280","1095697835419361280")</f>
        <v>1095697835419361280</v>
      </c>
      <c r="F229" s="17"/>
      <c r="G229" s="18" t="s">
        <v>478</v>
      </c>
      <c r="H229" s="17"/>
      <c r="I229" s="19">
        <v>1344.0</v>
      </c>
      <c r="J229" s="19">
        <v>1379.0</v>
      </c>
      <c r="K229" s="20" t="str">
        <f t="shared" ref="K229:K230" si="129">HYPERLINK("http://twitter.com","Twitter Web Client")</f>
        <v>Twitter Web Client</v>
      </c>
      <c r="L229" s="19">
        <v>1.0503249E7</v>
      </c>
      <c r="M229" s="19">
        <v>2.0</v>
      </c>
      <c r="N229" s="19">
        <v>2477.0</v>
      </c>
      <c r="O229" s="21" t="s">
        <v>29</v>
      </c>
      <c r="P229" s="12">
        <v>40477.32577546296</v>
      </c>
      <c r="Q229" s="22" t="s">
        <v>42</v>
      </c>
      <c r="R229" s="23" t="s">
        <v>43</v>
      </c>
      <c r="S229" s="18" t="s">
        <v>44</v>
      </c>
      <c r="T229" s="17"/>
      <c r="U229" s="16" t="str">
        <f t="shared" si="128"/>
        <v>View</v>
      </c>
    </row>
    <row r="230">
      <c r="A230" s="12">
        <v>43509.84644675926</v>
      </c>
      <c r="B230" s="13" t="str">
        <f t="shared" si="126"/>
        <v>@BJP4India</v>
      </c>
      <c r="C230" s="14" t="s">
        <v>39</v>
      </c>
      <c r="D230" s="15" t="s">
        <v>479</v>
      </c>
      <c r="E230" s="16" t="str">
        <f>HYPERLINK("https://twitter.com/BJP4India/status/1095696316162658306","1095696316162658306")</f>
        <v>1095696316162658306</v>
      </c>
      <c r="F230" s="17"/>
      <c r="G230" s="17"/>
      <c r="H230" s="17"/>
      <c r="I230" s="19">
        <v>1237.0</v>
      </c>
      <c r="J230" s="19">
        <v>2546.0</v>
      </c>
      <c r="K230" s="20" t="str">
        <f t="shared" si="129"/>
        <v>Twitter Web Client</v>
      </c>
      <c r="L230" s="19">
        <v>1.0503249E7</v>
      </c>
      <c r="M230" s="19">
        <v>2.0</v>
      </c>
      <c r="N230" s="19">
        <v>2477.0</v>
      </c>
      <c r="O230" s="21" t="s">
        <v>29</v>
      </c>
      <c r="P230" s="12">
        <v>40477.32577546296</v>
      </c>
      <c r="Q230" s="22" t="s">
        <v>42</v>
      </c>
      <c r="R230" s="23" t="s">
        <v>43</v>
      </c>
      <c r="S230" s="18" t="s">
        <v>44</v>
      </c>
      <c r="T230" s="17"/>
      <c r="U230" s="16" t="str">
        <f t="shared" si="128"/>
        <v>View</v>
      </c>
    </row>
    <row r="231">
      <c r="A231" s="12">
        <v>43509.84181712963</v>
      </c>
      <c r="B231" s="13" t="str">
        <f>HYPERLINK("https://twitter.com/INCIndia","@INCIndia")</f>
        <v>@INCIndia</v>
      </c>
      <c r="C231" s="14" t="s">
        <v>126</v>
      </c>
      <c r="D231" s="15" t="s">
        <v>480</v>
      </c>
      <c r="E231" s="16" t="str">
        <f>HYPERLINK("https://twitter.com/INCIndia/status/1095694638026031104","1095694638026031104")</f>
        <v>1095694638026031104</v>
      </c>
      <c r="F231" s="17"/>
      <c r="G231" s="18" t="s">
        <v>481</v>
      </c>
      <c r="H231" s="17"/>
      <c r="I231" s="19">
        <v>606.0</v>
      </c>
      <c r="J231" s="19">
        <v>1470.0</v>
      </c>
      <c r="K231" s="20" t="str">
        <f>HYPERLINK("http://twitter.com/download/android","Twitter for Android")</f>
        <v>Twitter for Android</v>
      </c>
      <c r="L231" s="19">
        <v>4857086.0</v>
      </c>
      <c r="M231" s="19">
        <v>2496.0</v>
      </c>
      <c r="N231" s="19">
        <v>1632.0</v>
      </c>
      <c r="O231" s="21" t="s">
        <v>29</v>
      </c>
      <c r="P231" s="12">
        <v>41311.4691087963</v>
      </c>
      <c r="Q231" s="22" t="s">
        <v>129</v>
      </c>
      <c r="R231" s="23" t="s">
        <v>130</v>
      </c>
      <c r="S231" s="18" t="s">
        <v>131</v>
      </c>
      <c r="T231" s="17"/>
      <c r="U231" s="16" t="str">
        <f>HYPERLINK("https://pbs.twimg.com/profile_images/928449965134815233/w2JsNWPK.jpg","View")</f>
        <v>View</v>
      </c>
    </row>
    <row r="232">
      <c r="A232" s="12">
        <v>43509.84119212963</v>
      </c>
      <c r="B232" s="13" t="str">
        <f t="shared" ref="B232:B233" si="130">HYPERLINK("https://twitter.com/BJP4India","@BJP4India")</f>
        <v>@BJP4India</v>
      </c>
      <c r="C232" s="14" t="s">
        <v>39</v>
      </c>
      <c r="D232" s="15" t="s">
        <v>482</v>
      </c>
      <c r="E232" s="16" t="str">
        <f>HYPERLINK("https://twitter.com/BJP4India/status/1095694410078085120","1095694410078085120")</f>
        <v>1095694410078085120</v>
      </c>
      <c r="F232" s="17"/>
      <c r="G232" s="17"/>
      <c r="H232" s="17"/>
      <c r="I232" s="19">
        <v>2417.0</v>
      </c>
      <c r="J232" s="19">
        <v>7407.0</v>
      </c>
      <c r="K232" s="20" t="str">
        <f>HYPERLINK("https://about.twitter.com/products/tweetdeck","TweetDeck")</f>
        <v>TweetDeck</v>
      </c>
      <c r="L232" s="19">
        <v>1.0503249E7</v>
      </c>
      <c r="M232" s="19">
        <v>2.0</v>
      </c>
      <c r="N232" s="19">
        <v>2477.0</v>
      </c>
      <c r="O232" s="21" t="s">
        <v>29</v>
      </c>
      <c r="P232" s="12">
        <v>40477.32577546296</v>
      </c>
      <c r="Q232" s="22" t="s">
        <v>42</v>
      </c>
      <c r="R232" s="23" t="s">
        <v>43</v>
      </c>
      <c r="S232" s="18" t="s">
        <v>44</v>
      </c>
      <c r="T232" s="17"/>
      <c r="U232" s="16" t="str">
        <f t="shared" ref="U232:U233" si="131">HYPERLINK("https://pbs.twimg.com/profile_images/812531108092874753/frVON4bm.jpg","View")</f>
        <v>View</v>
      </c>
    </row>
    <row r="233">
      <c r="A233" s="12">
        <v>43509.83699074074</v>
      </c>
      <c r="B233" s="13" t="str">
        <f t="shared" si="130"/>
        <v>@BJP4India</v>
      </c>
      <c r="C233" s="14" t="s">
        <v>39</v>
      </c>
      <c r="D233" s="15" t="s">
        <v>483</v>
      </c>
      <c r="E233" s="16" t="str">
        <f>HYPERLINK("https://twitter.com/BJP4India/status/1095692889227616261","1095692889227616261")</f>
        <v>1095692889227616261</v>
      </c>
      <c r="F233" s="18" t="s">
        <v>484</v>
      </c>
      <c r="G233" s="18" t="s">
        <v>485</v>
      </c>
      <c r="H233" s="17"/>
      <c r="I233" s="19">
        <v>1315.0</v>
      </c>
      <c r="J233" s="19">
        <v>1471.0</v>
      </c>
      <c r="K233" s="20" t="str">
        <f>HYPERLINK("http://twitter.com","Twitter Web Client")</f>
        <v>Twitter Web Client</v>
      </c>
      <c r="L233" s="19">
        <v>1.0503249E7</v>
      </c>
      <c r="M233" s="19">
        <v>2.0</v>
      </c>
      <c r="N233" s="19">
        <v>2477.0</v>
      </c>
      <c r="O233" s="21" t="s">
        <v>29</v>
      </c>
      <c r="P233" s="12">
        <v>40477.32577546296</v>
      </c>
      <c r="Q233" s="22" t="s">
        <v>42</v>
      </c>
      <c r="R233" s="23" t="s">
        <v>43</v>
      </c>
      <c r="S233" s="18" t="s">
        <v>44</v>
      </c>
      <c r="T233" s="17"/>
      <c r="U233" s="16" t="str">
        <f t="shared" si="131"/>
        <v>View</v>
      </c>
    </row>
    <row r="234">
      <c r="A234" s="12">
        <v>43509.83333333333</v>
      </c>
      <c r="B234" s="13" t="str">
        <f>HYPERLINK("https://twitter.com/INCIndia","@INCIndia")</f>
        <v>@INCIndia</v>
      </c>
      <c r="C234" s="14" t="s">
        <v>126</v>
      </c>
      <c r="D234" s="15" t="s">
        <v>486</v>
      </c>
      <c r="E234" s="16" t="str">
        <f>HYPERLINK("https://twitter.com/INCIndia/status/1095691565266333697","1095691565266333697")</f>
        <v>1095691565266333697</v>
      </c>
      <c r="F234" s="17"/>
      <c r="G234" s="18" t="s">
        <v>487</v>
      </c>
      <c r="H234" s="17"/>
      <c r="I234" s="19">
        <v>873.0</v>
      </c>
      <c r="J234" s="19">
        <v>2474.0</v>
      </c>
      <c r="K234" s="20" t="str">
        <f>HYPERLINK("https://about.twitter.com/products/tweetdeck","TweetDeck")</f>
        <v>TweetDeck</v>
      </c>
      <c r="L234" s="19">
        <v>4857086.0</v>
      </c>
      <c r="M234" s="19">
        <v>2496.0</v>
      </c>
      <c r="N234" s="19">
        <v>1632.0</v>
      </c>
      <c r="O234" s="21" t="s">
        <v>29</v>
      </c>
      <c r="P234" s="12">
        <v>41311.4691087963</v>
      </c>
      <c r="Q234" s="22" t="s">
        <v>129</v>
      </c>
      <c r="R234" s="23" t="s">
        <v>130</v>
      </c>
      <c r="S234" s="18" t="s">
        <v>131</v>
      </c>
      <c r="T234" s="17"/>
      <c r="U234" s="16" t="str">
        <f>HYPERLINK("https://pbs.twimg.com/profile_images/928449965134815233/w2JsNWPK.jpg","View")</f>
        <v>View</v>
      </c>
    </row>
    <row r="235">
      <c r="A235" s="12">
        <v>43509.83049768519</v>
      </c>
      <c r="B235" s="13" t="str">
        <f t="shared" ref="B235:B237" si="132">HYPERLINK("https://twitter.com/BJP4India","@BJP4India")</f>
        <v>@BJP4India</v>
      </c>
      <c r="C235" s="14" t="s">
        <v>39</v>
      </c>
      <c r="D235" s="15" t="s">
        <v>488</v>
      </c>
      <c r="E235" s="16" t="str">
        <f>HYPERLINK("https://twitter.com/BJP4India/status/1095690534625042433","1095690534625042433")</f>
        <v>1095690534625042433</v>
      </c>
      <c r="F235" s="18" t="s">
        <v>484</v>
      </c>
      <c r="G235" s="17"/>
      <c r="H235" s="17"/>
      <c r="I235" s="19">
        <v>982.0</v>
      </c>
      <c r="J235" s="19">
        <v>1304.0</v>
      </c>
      <c r="K235" s="20" t="str">
        <f>HYPERLINK("http://twitter.com","Twitter Web Client")</f>
        <v>Twitter Web Client</v>
      </c>
      <c r="L235" s="19">
        <v>1.0503249E7</v>
      </c>
      <c r="M235" s="19">
        <v>2.0</v>
      </c>
      <c r="N235" s="19">
        <v>2477.0</v>
      </c>
      <c r="O235" s="21" t="s">
        <v>29</v>
      </c>
      <c r="P235" s="12">
        <v>40477.32577546296</v>
      </c>
      <c r="Q235" s="22" t="s">
        <v>42</v>
      </c>
      <c r="R235" s="23" t="s">
        <v>43</v>
      </c>
      <c r="S235" s="18" t="s">
        <v>44</v>
      </c>
      <c r="T235" s="17"/>
      <c r="U235" s="16" t="str">
        <f t="shared" ref="U235:U237" si="133">HYPERLINK("https://pbs.twimg.com/profile_images/812531108092874753/frVON4bm.jpg","View")</f>
        <v>View</v>
      </c>
    </row>
    <row r="236">
      <c r="A236" s="12">
        <v>43509.8291087963</v>
      </c>
      <c r="B236" s="13" t="str">
        <f t="shared" si="132"/>
        <v>@BJP4India</v>
      </c>
      <c r="C236" s="14" t="s">
        <v>39</v>
      </c>
      <c r="D236" s="15" t="s">
        <v>489</v>
      </c>
      <c r="E236" s="16" t="str">
        <f>HYPERLINK("https://twitter.com/BJP4India/status/1095690032315215873","1095690032315215873")</f>
        <v>1095690032315215873</v>
      </c>
      <c r="F236" s="17"/>
      <c r="G236" s="17"/>
      <c r="H236" s="17"/>
      <c r="I236" s="19">
        <v>1125.0</v>
      </c>
      <c r="J236" s="19">
        <v>1837.0</v>
      </c>
      <c r="K236" s="20" t="str">
        <f t="shared" ref="K236:K238" si="134">HYPERLINK("https://about.twitter.com/products/tweetdeck","TweetDeck")</f>
        <v>TweetDeck</v>
      </c>
      <c r="L236" s="19">
        <v>1.0503249E7</v>
      </c>
      <c r="M236" s="19">
        <v>2.0</v>
      </c>
      <c r="N236" s="19">
        <v>2477.0</v>
      </c>
      <c r="O236" s="21" t="s">
        <v>29</v>
      </c>
      <c r="P236" s="12">
        <v>40477.32577546296</v>
      </c>
      <c r="Q236" s="22" t="s">
        <v>42</v>
      </c>
      <c r="R236" s="23" t="s">
        <v>43</v>
      </c>
      <c r="S236" s="18" t="s">
        <v>44</v>
      </c>
      <c r="T236" s="17"/>
      <c r="U236" s="16" t="str">
        <f t="shared" si="133"/>
        <v>View</v>
      </c>
    </row>
    <row r="237">
      <c r="A237" s="12">
        <v>43509.82711805556</v>
      </c>
      <c r="B237" s="13" t="str">
        <f t="shared" si="132"/>
        <v>@BJP4India</v>
      </c>
      <c r="C237" s="14" t="s">
        <v>39</v>
      </c>
      <c r="D237" s="15" t="s">
        <v>490</v>
      </c>
      <c r="E237" s="16" t="str">
        <f>HYPERLINK("https://twitter.com/BJP4India/status/1095689313541533696","1095689313541533696")</f>
        <v>1095689313541533696</v>
      </c>
      <c r="F237" s="17"/>
      <c r="G237" s="18" t="s">
        <v>491</v>
      </c>
      <c r="H237" s="17"/>
      <c r="I237" s="19">
        <v>1262.0</v>
      </c>
      <c r="J237" s="19">
        <v>1539.0</v>
      </c>
      <c r="K237" s="20" t="str">
        <f t="shared" si="134"/>
        <v>TweetDeck</v>
      </c>
      <c r="L237" s="19">
        <v>1.0503249E7</v>
      </c>
      <c r="M237" s="19">
        <v>2.0</v>
      </c>
      <c r="N237" s="19">
        <v>2477.0</v>
      </c>
      <c r="O237" s="21" t="s">
        <v>29</v>
      </c>
      <c r="P237" s="12">
        <v>40477.32577546296</v>
      </c>
      <c r="Q237" s="22" t="s">
        <v>42</v>
      </c>
      <c r="R237" s="23" t="s">
        <v>43</v>
      </c>
      <c r="S237" s="18" t="s">
        <v>44</v>
      </c>
      <c r="T237" s="17"/>
      <c r="U237" s="16" t="str">
        <f t="shared" si="133"/>
        <v>View</v>
      </c>
    </row>
    <row r="238">
      <c r="A238" s="12">
        <v>43509.82291666667</v>
      </c>
      <c r="B238" s="13" t="str">
        <f>HYPERLINK("https://twitter.com/INCIndia","@INCIndia")</f>
        <v>@INCIndia</v>
      </c>
      <c r="C238" s="14" t="s">
        <v>126</v>
      </c>
      <c r="D238" s="15" t="s">
        <v>492</v>
      </c>
      <c r="E238" s="16" t="str">
        <f>HYPERLINK("https://twitter.com/INCIndia/status/1095687788719206400","1095687788719206400")</f>
        <v>1095687788719206400</v>
      </c>
      <c r="F238" s="17"/>
      <c r="G238" s="18" t="s">
        <v>493</v>
      </c>
      <c r="H238" s="17"/>
      <c r="I238" s="19">
        <v>2390.0</v>
      </c>
      <c r="J238" s="19">
        <v>9541.0</v>
      </c>
      <c r="K238" s="20" t="str">
        <f t="shared" si="134"/>
        <v>TweetDeck</v>
      </c>
      <c r="L238" s="19">
        <v>4857086.0</v>
      </c>
      <c r="M238" s="19">
        <v>2496.0</v>
      </c>
      <c r="N238" s="19">
        <v>1632.0</v>
      </c>
      <c r="O238" s="21" t="s">
        <v>29</v>
      </c>
      <c r="P238" s="12">
        <v>41311.4691087963</v>
      </c>
      <c r="Q238" s="22" t="s">
        <v>129</v>
      </c>
      <c r="R238" s="23" t="s">
        <v>130</v>
      </c>
      <c r="S238" s="18" t="s">
        <v>131</v>
      </c>
      <c r="T238" s="17"/>
      <c r="U238" s="16" t="str">
        <f>HYPERLINK("https://pbs.twimg.com/profile_images/928449965134815233/w2JsNWPK.jpg","View")</f>
        <v>View</v>
      </c>
    </row>
    <row r="239">
      <c r="A239" s="12">
        <v>43509.82197916666</v>
      </c>
      <c r="B239" s="13" t="str">
        <f t="shared" ref="B239:B240" si="135">HYPERLINK("https://twitter.com/BJP4India","@BJP4India")</f>
        <v>@BJP4India</v>
      </c>
      <c r="C239" s="14" t="s">
        <v>39</v>
      </c>
      <c r="D239" s="15" t="s">
        <v>494</v>
      </c>
      <c r="E239" s="16" t="str">
        <f>HYPERLINK("https://twitter.com/BJP4India/status/1095687448204521472","1095687448204521472")</f>
        <v>1095687448204521472</v>
      </c>
      <c r="F239" s="18" t="s">
        <v>484</v>
      </c>
      <c r="G239" s="17"/>
      <c r="H239" s="17"/>
      <c r="I239" s="19">
        <v>952.0</v>
      </c>
      <c r="J239" s="19">
        <v>1120.0</v>
      </c>
      <c r="K239" s="20" t="str">
        <f>HYPERLINK("http://twitter.com","Twitter Web Client")</f>
        <v>Twitter Web Client</v>
      </c>
      <c r="L239" s="19">
        <v>1.0503249E7</v>
      </c>
      <c r="M239" s="19">
        <v>2.0</v>
      </c>
      <c r="N239" s="19">
        <v>2477.0</v>
      </c>
      <c r="O239" s="21" t="s">
        <v>29</v>
      </c>
      <c r="P239" s="12">
        <v>40477.32577546296</v>
      </c>
      <c r="Q239" s="22" t="s">
        <v>42</v>
      </c>
      <c r="R239" s="23" t="s">
        <v>43</v>
      </c>
      <c r="S239" s="18" t="s">
        <v>44</v>
      </c>
      <c r="T239" s="17"/>
      <c r="U239" s="16" t="str">
        <f t="shared" ref="U239:U240" si="136">HYPERLINK("https://pbs.twimg.com/profile_images/812531108092874753/frVON4bm.jpg","View")</f>
        <v>View</v>
      </c>
    </row>
    <row r="240">
      <c r="A240" s="12">
        <v>43509.820486111115</v>
      </c>
      <c r="B240" s="13" t="str">
        <f t="shared" si="135"/>
        <v>@BJP4India</v>
      </c>
      <c r="C240" s="14" t="s">
        <v>39</v>
      </c>
      <c r="D240" s="15" t="s">
        <v>495</v>
      </c>
      <c r="E240" s="16" t="str">
        <f>HYPERLINK("https://twitter.com/BJP4India/status/1095686908326232065","1095686908326232065")</f>
        <v>1095686908326232065</v>
      </c>
      <c r="F240" s="17"/>
      <c r="G240" s="18" t="s">
        <v>496</v>
      </c>
      <c r="H240" s="17"/>
      <c r="I240" s="19">
        <v>1136.0</v>
      </c>
      <c r="J240" s="19">
        <v>1073.0</v>
      </c>
      <c r="K240" s="20" t="str">
        <f>HYPERLINK("https://about.twitter.com/products/tweetdeck","TweetDeck")</f>
        <v>TweetDeck</v>
      </c>
      <c r="L240" s="19">
        <v>1.0503249E7</v>
      </c>
      <c r="M240" s="19">
        <v>2.0</v>
      </c>
      <c r="N240" s="19">
        <v>2477.0</v>
      </c>
      <c r="O240" s="21" t="s">
        <v>29</v>
      </c>
      <c r="P240" s="12">
        <v>40477.32577546296</v>
      </c>
      <c r="Q240" s="22" t="s">
        <v>42</v>
      </c>
      <c r="R240" s="23" t="s">
        <v>43</v>
      </c>
      <c r="S240" s="18" t="s">
        <v>44</v>
      </c>
      <c r="T240" s="17"/>
      <c r="U240" s="16" t="str">
        <f t="shared" si="136"/>
        <v>View</v>
      </c>
    </row>
    <row r="241">
      <c r="A241" s="12">
        <v>43509.820231481484</v>
      </c>
      <c r="B241" s="13" t="str">
        <f>HYPERLINK("https://twitter.com/RahulGandhi","@RahulGandhi")</f>
        <v>@RahulGandhi</v>
      </c>
      <c r="C241" s="14" t="s">
        <v>120</v>
      </c>
      <c r="D241" s="15" t="s">
        <v>497</v>
      </c>
      <c r="E241" s="16" t="str">
        <f>HYPERLINK("https://twitter.com/RahulGandhi/status/1095686817674940421","1095686817674940421")</f>
        <v>1095686817674940421</v>
      </c>
      <c r="F241" s="17"/>
      <c r="G241" s="18" t="s">
        <v>498</v>
      </c>
      <c r="H241" s="17"/>
      <c r="I241" s="19">
        <v>7780.0</v>
      </c>
      <c r="J241" s="19">
        <v>22279.0</v>
      </c>
      <c r="K241" s="20" t="str">
        <f>HYPERLINK("https://studio.twitter.com","Twitter Media Studio")</f>
        <v>Twitter Media Studio</v>
      </c>
      <c r="L241" s="19">
        <v>8562379.0</v>
      </c>
      <c r="M241" s="19">
        <v>206.0</v>
      </c>
      <c r="N241" s="19">
        <v>2159.0</v>
      </c>
      <c r="O241" s="21" t="s">
        <v>29</v>
      </c>
      <c r="P241" s="12">
        <v>42119.50642361111</v>
      </c>
      <c r="Q241" s="22" t="s">
        <v>123</v>
      </c>
      <c r="R241" s="23" t="s">
        <v>124</v>
      </c>
      <c r="S241" s="18" t="s">
        <v>125</v>
      </c>
      <c r="T241" s="17"/>
      <c r="U241" s="16" t="str">
        <f>HYPERLINK("https://pbs.twimg.com/profile_images/974851878860312582/O-Zn2b72.jpg","View")</f>
        <v>View</v>
      </c>
    </row>
    <row r="242">
      <c r="A242" s="12">
        <v>43509.820023148146</v>
      </c>
      <c r="B242" s="13" t="str">
        <f t="shared" ref="B242:B245" si="137">HYPERLINK("https://twitter.com/BJP4India","@BJP4India")</f>
        <v>@BJP4India</v>
      </c>
      <c r="C242" s="14" t="s">
        <v>39</v>
      </c>
      <c r="D242" s="15" t="s">
        <v>499</v>
      </c>
      <c r="E242" s="16" t="str">
        <f>HYPERLINK("https://twitter.com/BJP4India/status/1095686740004630528","1095686740004630528")</f>
        <v>1095686740004630528</v>
      </c>
      <c r="F242" s="18" t="s">
        <v>484</v>
      </c>
      <c r="G242" s="17"/>
      <c r="H242" s="17"/>
      <c r="I242" s="19">
        <v>915.0</v>
      </c>
      <c r="J242" s="19">
        <v>1229.0</v>
      </c>
      <c r="K242" s="20" t="str">
        <f t="shared" ref="K242:K243" si="138">HYPERLINK("https://about.twitter.com/products/tweetdeck","TweetDeck")</f>
        <v>TweetDeck</v>
      </c>
      <c r="L242" s="19">
        <v>1.0503249E7</v>
      </c>
      <c r="M242" s="19">
        <v>2.0</v>
      </c>
      <c r="N242" s="19">
        <v>2477.0</v>
      </c>
      <c r="O242" s="21" t="s">
        <v>29</v>
      </c>
      <c r="P242" s="12">
        <v>40477.32577546296</v>
      </c>
      <c r="Q242" s="22" t="s">
        <v>42</v>
      </c>
      <c r="R242" s="23" t="s">
        <v>43</v>
      </c>
      <c r="S242" s="18" t="s">
        <v>44</v>
      </c>
      <c r="T242" s="17"/>
      <c r="U242" s="16" t="str">
        <f t="shared" ref="U242:U245" si="139">HYPERLINK("https://pbs.twimg.com/profile_images/812531108092874753/frVON4bm.jpg","View")</f>
        <v>View</v>
      </c>
    </row>
    <row r="243">
      <c r="A243" s="12">
        <v>43509.81871527778</v>
      </c>
      <c r="B243" s="13" t="str">
        <f t="shared" si="137"/>
        <v>@BJP4India</v>
      </c>
      <c r="C243" s="14" t="s">
        <v>39</v>
      </c>
      <c r="D243" s="15" t="s">
        <v>500</v>
      </c>
      <c r="E243" s="16" t="str">
        <f>HYPERLINK("https://twitter.com/BJP4India/status/1095686266257956864","1095686266257956864")</f>
        <v>1095686266257956864</v>
      </c>
      <c r="F243" s="18" t="s">
        <v>484</v>
      </c>
      <c r="G243" s="18" t="s">
        <v>501</v>
      </c>
      <c r="H243" s="17"/>
      <c r="I243" s="19">
        <v>1103.0</v>
      </c>
      <c r="J243" s="19">
        <v>1014.0</v>
      </c>
      <c r="K243" s="20" t="str">
        <f t="shared" si="138"/>
        <v>TweetDeck</v>
      </c>
      <c r="L243" s="19">
        <v>1.0503249E7</v>
      </c>
      <c r="M243" s="19">
        <v>2.0</v>
      </c>
      <c r="N243" s="19">
        <v>2477.0</v>
      </c>
      <c r="O243" s="21" t="s">
        <v>29</v>
      </c>
      <c r="P243" s="12">
        <v>40477.32577546296</v>
      </c>
      <c r="Q243" s="22" t="s">
        <v>42</v>
      </c>
      <c r="R243" s="23" t="s">
        <v>43</v>
      </c>
      <c r="S243" s="18" t="s">
        <v>44</v>
      </c>
      <c r="T243" s="17"/>
      <c r="U243" s="16" t="str">
        <f t="shared" si="139"/>
        <v>View</v>
      </c>
    </row>
    <row r="244">
      <c r="A244" s="12">
        <v>43509.81806712963</v>
      </c>
      <c r="B244" s="13" t="str">
        <f t="shared" si="137"/>
        <v>@BJP4India</v>
      </c>
      <c r="C244" s="14" t="s">
        <v>39</v>
      </c>
      <c r="D244" s="15" t="s">
        <v>502</v>
      </c>
      <c r="E244" s="16" t="str">
        <f>HYPERLINK("https://twitter.com/BJP4India/status/1095686032706551808","1095686032706551808")</f>
        <v>1095686032706551808</v>
      </c>
      <c r="F244" s="17"/>
      <c r="G244" s="18" t="s">
        <v>503</v>
      </c>
      <c r="H244" s="17"/>
      <c r="I244" s="19">
        <v>955.0</v>
      </c>
      <c r="J244" s="19">
        <v>1044.0</v>
      </c>
      <c r="K244" s="20" t="str">
        <f t="shared" ref="K244:K245" si="140">HYPERLINK("http://twitter.com","Twitter Web Client")</f>
        <v>Twitter Web Client</v>
      </c>
      <c r="L244" s="19">
        <v>1.0503249E7</v>
      </c>
      <c r="M244" s="19">
        <v>2.0</v>
      </c>
      <c r="N244" s="19">
        <v>2477.0</v>
      </c>
      <c r="O244" s="21" t="s">
        <v>29</v>
      </c>
      <c r="P244" s="12">
        <v>40477.32577546296</v>
      </c>
      <c r="Q244" s="22" t="s">
        <v>42</v>
      </c>
      <c r="R244" s="23" t="s">
        <v>43</v>
      </c>
      <c r="S244" s="18" t="s">
        <v>44</v>
      </c>
      <c r="T244" s="17"/>
      <c r="U244" s="16" t="str">
        <f t="shared" si="139"/>
        <v>View</v>
      </c>
    </row>
    <row r="245">
      <c r="A245" s="12">
        <v>43509.81525462963</v>
      </c>
      <c r="B245" s="13" t="str">
        <f t="shared" si="137"/>
        <v>@BJP4India</v>
      </c>
      <c r="C245" s="14" t="s">
        <v>39</v>
      </c>
      <c r="D245" s="15" t="s">
        <v>504</v>
      </c>
      <c r="E245" s="16" t="str">
        <f>HYPERLINK("https://twitter.com/BJP4India/status/1095685010982490114","1095685010982490114")</f>
        <v>1095685010982490114</v>
      </c>
      <c r="F245" s="17"/>
      <c r="G245" s="17"/>
      <c r="H245" s="17"/>
      <c r="I245" s="19">
        <v>1081.0</v>
      </c>
      <c r="J245" s="19">
        <v>2137.0</v>
      </c>
      <c r="K245" s="20" t="str">
        <f t="shared" si="140"/>
        <v>Twitter Web Client</v>
      </c>
      <c r="L245" s="19">
        <v>1.0503249E7</v>
      </c>
      <c r="M245" s="19">
        <v>2.0</v>
      </c>
      <c r="N245" s="19">
        <v>2477.0</v>
      </c>
      <c r="O245" s="21" t="s">
        <v>29</v>
      </c>
      <c r="P245" s="12">
        <v>40477.32577546296</v>
      </c>
      <c r="Q245" s="22" t="s">
        <v>42</v>
      </c>
      <c r="R245" s="23" t="s">
        <v>43</v>
      </c>
      <c r="S245" s="18" t="s">
        <v>44</v>
      </c>
      <c r="T245" s="17"/>
      <c r="U245" s="16" t="str">
        <f t="shared" si="139"/>
        <v>View</v>
      </c>
    </row>
    <row r="246">
      <c r="A246" s="12">
        <v>43509.813935185186</v>
      </c>
      <c r="B246" s="13" t="str">
        <f>HYPERLINK("https://twitter.com/narendramodi","@narendramodi")</f>
        <v>@narendramodi</v>
      </c>
      <c r="C246" s="14" t="s">
        <v>26</v>
      </c>
      <c r="D246" s="15" t="s">
        <v>505</v>
      </c>
      <c r="E246" s="16" t="str">
        <f>HYPERLINK("https://twitter.com/narendramodi/status/1095684533930799104","1095684533930799104")</f>
        <v>1095684533930799104</v>
      </c>
      <c r="F246" s="18" t="s">
        <v>506</v>
      </c>
      <c r="G246" s="17"/>
      <c r="H246" s="17"/>
      <c r="I246" s="19">
        <v>6089.0</v>
      </c>
      <c r="J246" s="19">
        <v>15927.0</v>
      </c>
      <c r="K246" s="20" t="str">
        <f>HYPERLINK("https://periscope.tv","Periscope")</f>
        <v>Periscope</v>
      </c>
      <c r="L246" s="19">
        <v>4.5652862E7</v>
      </c>
      <c r="M246" s="19">
        <v>2124.0</v>
      </c>
      <c r="N246" s="19">
        <v>23328.0</v>
      </c>
      <c r="O246" s="21" t="s">
        <v>29</v>
      </c>
      <c r="P246" s="12">
        <v>39823.95064814815</v>
      </c>
      <c r="Q246" s="22" t="s">
        <v>30</v>
      </c>
      <c r="R246" s="23" t="s">
        <v>31</v>
      </c>
      <c r="S246" s="18" t="s">
        <v>32</v>
      </c>
      <c r="T246" s="17"/>
      <c r="U246" s="16" t="str">
        <f>HYPERLINK("https://pbs.twimg.com/profile_images/718314968102367232/ypY1GPCQ.jpg","View")</f>
        <v>View</v>
      </c>
    </row>
    <row r="247">
      <c r="A247" s="12">
        <v>43509.808067129634</v>
      </c>
      <c r="B247" s="13" t="str">
        <f t="shared" ref="B247:B248" si="141">HYPERLINK("https://twitter.com/BJP4India","@BJP4India")</f>
        <v>@BJP4India</v>
      </c>
      <c r="C247" s="14" t="s">
        <v>39</v>
      </c>
      <c r="D247" s="15" t="s">
        <v>507</v>
      </c>
      <c r="E247" s="16" t="str">
        <f>HYPERLINK("https://twitter.com/BJP4India/status/1095682406411980802","1095682406411980802")</f>
        <v>1095682406411980802</v>
      </c>
      <c r="F247" s="17"/>
      <c r="G247" s="17"/>
      <c r="H247" s="17"/>
      <c r="I247" s="19">
        <v>785.0</v>
      </c>
      <c r="J247" s="19">
        <v>1091.0</v>
      </c>
      <c r="K247" s="20" t="str">
        <f>HYPERLINK("http://twitter.com","Twitter Web Client")</f>
        <v>Twitter Web Client</v>
      </c>
      <c r="L247" s="19">
        <v>1.0503249E7</v>
      </c>
      <c r="M247" s="19">
        <v>2.0</v>
      </c>
      <c r="N247" s="19">
        <v>2477.0</v>
      </c>
      <c r="O247" s="21" t="s">
        <v>29</v>
      </c>
      <c r="P247" s="12">
        <v>40477.32577546296</v>
      </c>
      <c r="Q247" s="22" t="s">
        <v>42</v>
      </c>
      <c r="R247" s="23" t="s">
        <v>43</v>
      </c>
      <c r="S247" s="18" t="s">
        <v>44</v>
      </c>
      <c r="T247" s="17"/>
      <c r="U247" s="16" t="str">
        <f t="shared" ref="U247:U248" si="142">HYPERLINK("https://pbs.twimg.com/profile_images/812531108092874753/frVON4bm.jpg","View")</f>
        <v>View</v>
      </c>
    </row>
    <row r="248">
      <c r="A248" s="12">
        <v>43509.80572916666</v>
      </c>
      <c r="B248" s="13" t="str">
        <f t="shared" si="141"/>
        <v>@BJP4India</v>
      </c>
      <c r="C248" s="14" t="s">
        <v>39</v>
      </c>
      <c r="D248" s="15" t="s">
        <v>508</v>
      </c>
      <c r="E248" s="16" t="str">
        <f>HYPERLINK("https://twitter.com/BJP4India/status/1095681562014699520","1095681562014699520")</f>
        <v>1095681562014699520</v>
      </c>
      <c r="F248" s="18" t="s">
        <v>509</v>
      </c>
      <c r="G248" s="18" t="s">
        <v>510</v>
      </c>
      <c r="H248" s="17"/>
      <c r="I248" s="19">
        <v>847.0</v>
      </c>
      <c r="J248" s="19">
        <v>825.0</v>
      </c>
      <c r="K248" s="20" t="str">
        <f t="shared" ref="K248:K249" si="143">HYPERLINK("https://about.twitter.com/products/tweetdeck","TweetDeck")</f>
        <v>TweetDeck</v>
      </c>
      <c r="L248" s="19">
        <v>1.0503249E7</v>
      </c>
      <c r="M248" s="19">
        <v>2.0</v>
      </c>
      <c r="N248" s="19">
        <v>2477.0</v>
      </c>
      <c r="O248" s="21" t="s">
        <v>29</v>
      </c>
      <c r="P248" s="12">
        <v>40477.32577546296</v>
      </c>
      <c r="Q248" s="22" t="s">
        <v>42</v>
      </c>
      <c r="R248" s="23" t="s">
        <v>43</v>
      </c>
      <c r="S248" s="18" t="s">
        <v>44</v>
      </c>
      <c r="T248" s="17"/>
      <c r="U248" s="16" t="str">
        <f t="shared" si="142"/>
        <v>View</v>
      </c>
    </row>
    <row r="249">
      <c r="A249" s="12">
        <v>43509.805555555555</v>
      </c>
      <c r="B249" s="13" t="str">
        <f>HYPERLINK("https://twitter.com/INCIndia","@INCIndia")</f>
        <v>@INCIndia</v>
      </c>
      <c r="C249" s="14" t="s">
        <v>126</v>
      </c>
      <c r="D249" s="15" t="s">
        <v>511</v>
      </c>
      <c r="E249" s="16" t="str">
        <f>HYPERLINK("https://twitter.com/INCIndia/status/1095681498034794497","1095681498034794497")</f>
        <v>1095681498034794497</v>
      </c>
      <c r="F249" s="17"/>
      <c r="G249" s="18" t="s">
        <v>512</v>
      </c>
      <c r="H249" s="17"/>
      <c r="I249" s="19">
        <v>1029.0</v>
      </c>
      <c r="J249" s="19">
        <v>2478.0</v>
      </c>
      <c r="K249" s="20" t="str">
        <f t="shared" si="143"/>
        <v>TweetDeck</v>
      </c>
      <c r="L249" s="19">
        <v>4857086.0</v>
      </c>
      <c r="M249" s="19">
        <v>2496.0</v>
      </c>
      <c r="N249" s="19">
        <v>1632.0</v>
      </c>
      <c r="O249" s="21" t="s">
        <v>29</v>
      </c>
      <c r="P249" s="12">
        <v>41311.4691087963</v>
      </c>
      <c r="Q249" s="22" t="s">
        <v>129</v>
      </c>
      <c r="R249" s="23" t="s">
        <v>130</v>
      </c>
      <c r="S249" s="18" t="s">
        <v>131</v>
      </c>
      <c r="T249" s="17"/>
      <c r="U249" s="16" t="str">
        <f>HYPERLINK("https://pbs.twimg.com/profile_images/928449965134815233/w2JsNWPK.jpg","View")</f>
        <v>View</v>
      </c>
    </row>
    <row r="250">
      <c r="A250" s="12">
        <v>43509.80440972222</v>
      </c>
      <c r="B250" s="13" t="str">
        <f t="shared" ref="B250:B252" si="144">HYPERLINK("https://twitter.com/BJP4India","@BJP4India")</f>
        <v>@BJP4India</v>
      </c>
      <c r="C250" s="14" t="s">
        <v>39</v>
      </c>
      <c r="D250" s="15" t="s">
        <v>513</v>
      </c>
      <c r="E250" s="16" t="str">
        <f>HYPERLINK("https://twitter.com/BJP4India/status/1095681084421894144","1095681084421894144")</f>
        <v>1095681084421894144</v>
      </c>
      <c r="F250" s="17"/>
      <c r="G250" s="18" t="s">
        <v>514</v>
      </c>
      <c r="H250" s="17"/>
      <c r="I250" s="19">
        <v>936.0</v>
      </c>
      <c r="J250" s="19">
        <v>1089.0</v>
      </c>
      <c r="K250" s="20" t="str">
        <f t="shared" ref="K250:K252" si="145">HYPERLINK("http://twitter.com","Twitter Web Client")</f>
        <v>Twitter Web Client</v>
      </c>
      <c r="L250" s="19">
        <v>1.0503249E7</v>
      </c>
      <c r="M250" s="19">
        <v>2.0</v>
      </c>
      <c r="N250" s="19">
        <v>2477.0</v>
      </c>
      <c r="O250" s="21" t="s">
        <v>29</v>
      </c>
      <c r="P250" s="12">
        <v>40477.32577546296</v>
      </c>
      <c r="Q250" s="22" t="s">
        <v>42</v>
      </c>
      <c r="R250" s="23" t="s">
        <v>43</v>
      </c>
      <c r="S250" s="18" t="s">
        <v>44</v>
      </c>
      <c r="T250" s="17"/>
      <c r="U250" s="16" t="str">
        <f t="shared" ref="U250:U252" si="146">HYPERLINK("https://pbs.twimg.com/profile_images/812531108092874753/frVON4bm.jpg","View")</f>
        <v>View</v>
      </c>
    </row>
    <row r="251">
      <c r="A251" s="12">
        <v>43509.80321759259</v>
      </c>
      <c r="B251" s="13" t="str">
        <f t="shared" si="144"/>
        <v>@BJP4India</v>
      </c>
      <c r="C251" s="14" t="s">
        <v>39</v>
      </c>
      <c r="D251" s="15" t="s">
        <v>515</v>
      </c>
      <c r="E251" s="16" t="str">
        <f>HYPERLINK("https://twitter.com/BJP4India/status/1095680650852544514","1095680650852544514")</f>
        <v>1095680650852544514</v>
      </c>
      <c r="F251" s="18" t="s">
        <v>509</v>
      </c>
      <c r="G251" s="18" t="s">
        <v>516</v>
      </c>
      <c r="H251" s="17"/>
      <c r="I251" s="19">
        <v>951.0</v>
      </c>
      <c r="J251" s="19">
        <v>1146.0</v>
      </c>
      <c r="K251" s="20" t="str">
        <f t="shared" si="145"/>
        <v>Twitter Web Client</v>
      </c>
      <c r="L251" s="19">
        <v>1.0503249E7</v>
      </c>
      <c r="M251" s="19">
        <v>2.0</v>
      </c>
      <c r="N251" s="19">
        <v>2477.0</v>
      </c>
      <c r="O251" s="21" t="s">
        <v>29</v>
      </c>
      <c r="P251" s="12">
        <v>40477.32577546296</v>
      </c>
      <c r="Q251" s="22" t="s">
        <v>42</v>
      </c>
      <c r="R251" s="23" t="s">
        <v>43</v>
      </c>
      <c r="S251" s="18" t="s">
        <v>44</v>
      </c>
      <c r="T251" s="17"/>
      <c r="U251" s="16" t="str">
        <f t="shared" si="146"/>
        <v>View</v>
      </c>
    </row>
    <row r="252">
      <c r="A252" s="12">
        <v>43509.79864583333</v>
      </c>
      <c r="B252" s="13" t="str">
        <f t="shared" si="144"/>
        <v>@BJP4India</v>
      </c>
      <c r="C252" s="14" t="s">
        <v>39</v>
      </c>
      <c r="D252" s="15" t="s">
        <v>517</v>
      </c>
      <c r="E252" s="16" t="str">
        <f>HYPERLINK("https://twitter.com/BJP4India/status/1095678994316328961","1095678994316328961")</f>
        <v>1095678994316328961</v>
      </c>
      <c r="F252" s="18" t="s">
        <v>518</v>
      </c>
      <c r="G252" s="17"/>
      <c r="H252" s="17"/>
      <c r="I252" s="19">
        <v>1019.0</v>
      </c>
      <c r="J252" s="19">
        <v>1054.0</v>
      </c>
      <c r="K252" s="20" t="str">
        <f t="shared" si="145"/>
        <v>Twitter Web Client</v>
      </c>
      <c r="L252" s="19">
        <v>1.0503249E7</v>
      </c>
      <c r="M252" s="19">
        <v>2.0</v>
      </c>
      <c r="N252" s="19">
        <v>2477.0</v>
      </c>
      <c r="O252" s="21" t="s">
        <v>29</v>
      </c>
      <c r="P252" s="12">
        <v>40477.32577546296</v>
      </c>
      <c r="Q252" s="22" t="s">
        <v>42</v>
      </c>
      <c r="R252" s="23" t="s">
        <v>43</v>
      </c>
      <c r="S252" s="18" t="s">
        <v>44</v>
      </c>
      <c r="T252" s="17"/>
      <c r="U252" s="16" t="str">
        <f t="shared" si="146"/>
        <v>View</v>
      </c>
    </row>
    <row r="253">
      <c r="A253" s="12">
        <v>43509.785520833335</v>
      </c>
      <c r="B253" s="13" t="str">
        <f>HYPERLINK("https://twitter.com/INCIndia","@INCIndia")</f>
        <v>@INCIndia</v>
      </c>
      <c r="C253" s="14" t="s">
        <v>126</v>
      </c>
      <c r="D253" s="15" t="s">
        <v>519</v>
      </c>
      <c r="E253" s="16" t="str">
        <f>HYPERLINK("https://twitter.com/INCIndia/status/1095674235769352194","1095674235769352194")</f>
        <v>1095674235769352194</v>
      </c>
      <c r="F253" s="17"/>
      <c r="G253" s="18" t="s">
        <v>520</v>
      </c>
      <c r="H253" s="17"/>
      <c r="I253" s="19">
        <v>1350.0</v>
      </c>
      <c r="J253" s="19">
        <v>3974.0</v>
      </c>
      <c r="K253" s="20" t="str">
        <f>HYPERLINK("https://about.twitter.com/products/tweetdeck","TweetDeck")</f>
        <v>TweetDeck</v>
      </c>
      <c r="L253" s="19">
        <v>4857086.0</v>
      </c>
      <c r="M253" s="19">
        <v>2496.0</v>
      </c>
      <c r="N253" s="19">
        <v>1632.0</v>
      </c>
      <c r="O253" s="21" t="s">
        <v>29</v>
      </c>
      <c r="P253" s="12">
        <v>41311.4691087963</v>
      </c>
      <c r="Q253" s="22" t="s">
        <v>129</v>
      </c>
      <c r="R253" s="23" t="s">
        <v>130</v>
      </c>
      <c r="S253" s="18" t="s">
        <v>131</v>
      </c>
      <c r="T253" s="17"/>
      <c r="U253" s="16" t="str">
        <f>HYPERLINK("https://pbs.twimg.com/profile_images/928449965134815233/w2JsNWPK.jpg","View")</f>
        <v>View</v>
      </c>
    </row>
    <row r="254">
      <c r="A254" s="12">
        <v>43509.76638888889</v>
      </c>
      <c r="B254" s="13" t="str">
        <f>HYPERLINK("https://twitter.com/AamAadmiParty","@AamAadmiParty")</f>
        <v>@AamAadmiParty</v>
      </c>
      <c r="C254" s="14" t="s">
        <v>51</v>
      </c>
      <c r="D254" s="15" t="s">
        <v>521</v>
      </c>
      <c r="E254" s="16" t="str">
        <f>HYPERLINK("https://twitter.com/AamAadmiParty/status/1095667302597619712","1095667302597619712")</f>
        <v>1095667302597619712</v>
      </c>
      <c r="F254" s="17"/>
      <c r="G254" s="18" t="s">
        <v>522</v>
      </c>
      <c r="H254" s="17"/>
      <c r="I254" s="19">
        <v>462.0</v>
      </c>
      <c r="J254" s="19">
        <v>1697.0</v>
      </c>
      <c r="K254" s="20" t="str">
        <f>HYPERLINK("http://twitter.com/download/android","Twitter for Android")</f>
        <v>Twitter for Android</v>
      </c>
      <c r="L254" s="19">
        <v>4760642.0</v>
      </c>
      <c r="M254" s="19">
        <v>317.0</v>
      </c>
      <c r="N254" s="19">
        <v>1775.0</v>
      </c>
      <c r="O254" s="21" t="s">
        <v>29</v>
      </c>
      <c r="P254" s="12">
        <v>41113.35650462963</v>
      </c>
      <c r="Q254" s="22" t="s">
        <v>30</v>
      </c>
      <c r="R254" s="23" t="s">
        <v>54</v>
      </c>
      <c r="S254" s="18" t="s">
        <v>55</v>
      </c>
      <c r="T254" s="17"/>
      <c r="U254" s="16" t="str">
        <f>HYPERLINK("https://pbs.twimg.com/profile_images/928455612014280704/Xb5vG_TP.jpg","View")</f>
        <v>View</v>
      </c>
    </row>
    <row r="255">
      <c r="A255" s="12">
        <v>43509.763657407406</v>
      </c>
      <c r="B255" s="13" t="str">
        <f>HYPERLINK("https://twitter.com/BJP4India","@BJP4India")</f>
        <v>@BJP4India</v>
      </c>
      <c r="C255" s="14" t="s">
        <v>39</v>
      </c>
      <c r="D255" s="15" t="s">
        <v>523</v>
      </c>
      <c r="E255" s="16" t="str">
        <f>HYPERLINK("https://twitter.com/BJP4India/status/1095666312364273665","1095666312364273665")</f>
        <v>1095666312364273665</v>
      </c>
      <c r="F255" s="17"/>
      <c r="G255" s="18" t="s">
        <v>524</v>
      </c>
      <c r="H255" s="17"/>
      <c r="I255" s="19">
        <v>1601.0</v>
      </c>
      <c r="J255" s="19">
        <v>2320.0</v>
      </c>
      <c r="K255" s="20" t="str">
        <f>HYPERLINK("https://studio.twitter.com","Twitter Media Studio")</f>
        <v>Twitter Media Studio</v>
      </c>
      <c r="L255" s="19">
        <v>1.0503249E7</v>
      </c>
      <c r="M255" s="19">
        <v>2.0</v>
      </c>
      <c r="N255" s="19">
        <v>2477.0</v>
      </c>
      <c r="O255" s="21" t="s">
        <v>29</v>
      </c>
      <c r="P255" s="12">
        <v>40477.32577546296</v>
      </c>
      <c r="Q255" s="22" t="s">
        <v>42</v>
      </c>
      <c r="R255" s="23" t="s">
        <v>43</v>
      </c>
      <c r="S255" s="18" t="s">
        <v>44</v>
      </c>
      <c r="T255" s="17"/>
      <c r="U255" s="16" t="str">
        <f>HYPERLINK("https://pbs.twimg.com/profile_images/812531108092874753/frVON4bm.jpg","View")</f>
        <v>View</v>
      </c>
    </row>
    <row r="256">
      <c r="A256" s="12">
        <v>43509.76140046296</v>
      </c>
      <c r="B256" s="13" t="str">
        <f>HYPERLINK("https://twitter.com/AamAadmiParty","@AamAadmiParty")</f>
        <v>@AamAadmiParty</v>
      </c>
      <c r="C256" s="14" t="s">
        <v>51</v>
      </c>
      <c r="D256" s="15" t="s">
        <v>525</v>
      </c>
      <c r="E256" s="16" t="str">
        <f>HYPERLINK("https://twitter.com/AamAadmiParty/status/1095665494940475393","1095665494940475393")</f>
        <v>1095665494940475393</v>
      </c>
      <c r="F256" s="17"/>
      <c r="G256" s="18" t="s">
        <v>526</v>
      </c>
      <c r="H256" s="17"/>
      <c r="I256" s="19">
        <v>183.0</v>
      </c>
      <c r="J256" s="19">
        <v>504.0</v>
      </c>
      <c r="K256" s="20" t="str">
        <f>HYPERLINK("http://twitter.com/download/android","Twitter for Android")</f>
        <v>Twitter for Android</v>
      </c>
      <c r="L256" s="19">
        <v>4760642.0</v>
      </c>
      <c r="M256" s="19">
        <v>317.0</v>
      </c>
      <c r="N256" s="19">
        <v>1775.0</v>
      </c>
      <c r="O256" s="21" t="s">
        <v>29</v>
      </c>
      <c r="P256" s="12">
        <v>41113.35650462963</v>
      </c>
      <c r="Q256" s="22" t="s">
        <v>30</v>
      </c>
      <c r="R256" s="23" t="s">
        <v>54</v>
      </c>
      <c r="S256" s="18" t="s">
        <v>55</v>
      </c>
      <c r="T256" s="17"/>
      <c r="U256" s="16" t="str">
        <f>HYPERLINK("https://pbs.twimg.com/profile_images/928455612014280704/Xb5vG_TP.jpg","View")</f>
        <v>View</v>
      </c>
    </row>
    <row r="257">
      <c r="A257" s="12">
        <v>43509.75895833333</v>
      </c>
      <c r="B257" s="13" t="str">
        <f>HYPERLINK("https://twitter.com/BJP4India","@BJP4India")</f>
        <v>@BJP4India</v>
      </c>
      <c r="C257" s="14" t="s">
        <v>39</v>
      </c>
      <c r="D257" s="15" t="s">
        <v>527</v>
      </c>
      <c r="E257" s="16" t="str">
        <f>HYPERLINK("https://twitter.com/BJP4India/status/1095664611779522560","1095664611779522560")</f>
        <v>1095664611779522560</v>
      </c>
      <c r="F257" s="17"/>
      <c r="G257" s="18" t="s">
        <v>528</v>
      </c>
      <c r="H257" s="17"/>
      <c r="I257" s="19">
        <v>1618.0</v>
      </c>
      <c r="J257" s="19">
        <v>2867.0</v>
      </c>
      <c r="K257" s="20" t="str">
        <f>HYPERLINK("https://studio.twitter.com","Twitter Media Studio")</f>
        <v>Twitter Media Studio</v>
      </c>
      <c r="L257" s="19">
        <v>1.0503249E7</v>
      </c>
      <c r="M257" s="19">
        <v>2.0</v>
      </c>
      <c r="N257" s="19">
        <v>2477.0</v>
      </c>
      <c r="O257" s="21" t="s">
        <v>29</v>
      </c>
      <c r="P257" s="12">
        <v>40477.32577546296</v>
      </c>
      <c r="Q257" s="22" t="s">
        <v>42</v>
      </c>
      <c r="R257" s="23" t="s">
        <v>43</v>
      </c>
      <c r="S257" s="18" t="s">
        <v>44</v>
      </c>
      <c r="T257" s="17"/>
      <c r="U257" s="16" t="str">
        <f>HYPERLINK("https://pbs.twimg.com/profile_images/812531108092874753/frVON4bm.jpg","View")</f>
        <v>View</v>
      </c>
    </row>
    <row r="258">
      <c r="A258" s="12">
        <v>43509.75842592593</v>
      </c>
      <c r="B258" s="13" t="str">
        <f>HYPERLINK("https://twitter.com/AamAadmiParty","@AamAadmiParty")</f>
        <v>@AamAadmiParty</v>
      </c>
      <c r="C258" s="14" t="s">
        <v>51</v>
      </c>
      <c r="D258" s="15" t="s">
        <v>529</v>
      </c>
      <c r="E258" s="16" t="str">
        <f>HYPERLINK("https://twitter.com/AamAadmiParty/status/1095664420204638208","1095664420204638208")</f>
        <v>1095664420204638208</v>
      </c>
      <c r="F258" s="17"/>
      <c r="G258" s="18" t="s">
        <v>530</v>
      </c>
      <c r="H258" s="17"/>
      <c r="I258" s="19">
        <v>106.0</v>
      </c>
      <c r="J258" s="19">
        <v>328.0</v>
      </c>
      <c r="K258" s="20" t="str">
        <f>HYPERLINK("http://twitter.com/download/android","Twitter for Android")</f>
        <v>Twitter for Android</v>
      </c>
      <c r="L258" s="19">
        <v>4760642.0</v>
      </c>
      <c r="M258" s="19">
        <v>317.0</v>
      </c>
      <c r="N258" s="19">
        <v>1775.0</v>
      </c>
      <c r="O258" s="21" t="s">
        <v>29</v>
      </c>
      <c r="P258" s="12">
        <v>41113.35650462963</v>
      </c>
      <c r="Q258" s="22" t="s">
        <v>30</v>
      </c>
      <c r="R258" s="23" t="s">
        <v>54</v>
      </c>
      <c r="S258" s="18" t="s">
        <v>55</v>
      </c>
      <c r="T258" s="17"/>
      <c r="U258" s="16" t="str">
        <f>HYPERLINK("https://pbs.twimg.com/profile_images/928455612014280704/Xb5vG_TP.jpg","View")</f>
        <v>View</v>
      </c>
    </row>
    <row r="259">
      <c r="A259" s="12">
        <v>43509.75755787037</v>
      </c>
      <c r="B259" s="13" t="str">
        <f>HYPERLINK("https://twitter.com/BJP4India","@BJP4India")</f>
        <v>@BJP4India</v>
      </c>
      <c r="C259" s="14" t="s">
        <v>39</v>
      </c>
      <c r="D259" s="15" t="s">
        <v>531</v>
      </c>
      <c r="E259" s="16" t="str">
        <f>HYPERLINK("https://twitter.com/BJP4India/status/1095664104734224386","1095664104734224386")</f>
        <v>1095664104734224386</v>
      </c>
      <c r="F259" s="17"/>
      <c r="G259" s="18" t="s">
        <v>532</v>
      </c>
      <c r="H259" s="17"/>
      <c r="I259" s="19">
        <v>2096.0</v>
      </c>
      <c r="J259" s="19">
        <v>4096.0</v>
      </c>
      <c r="K259" s="20" t="str">
        <f>HYPERLINK("https://studio.twitter.com","Twitter Media Studio")</f>
        <v>Twitter Media Studio</v>
      </c>
      <c r="L259" s="19">
        <v>1.0503249E7</v>
      </c>
      <c r="M259" s="19">
        <v>2.0</v>
      </c>
      <c r="N259" s="19">
        <v>2477.0</v>
      </c>
      <c r="O259" s="21" t="s">
        <v>29</v>
      </c>
      <c r="P259" s="12">
        <v>40477.32577546296</v>
      </c>
      <c r="Q259" s="22" t="s">
        <v>42</v>
      </c>
      <c r="R259" s="23" t="s">
        <v>43</v>
      </c>
      <c r="S259" s="18" t="s">
        <v>44</v>
      </c>
      <c r="T259" s="17"/>
      <c r="U259" s="16" t="str">
        <f>HYPERLINK("https://pbs.twimg.com/profile_images/812531108092874753/frVON4bm.jpg","View")</f>
        <v>View</v>
      </c>
    </row>
    <row r="260">
      <c r="A260" s="12">
        <v>43509.75513888889</v>
      </c>
      <c r="B260" s="13" t="str">
        <f t="shared" ref="B260:B262" si="147">HYPERLINK("https://twitter.com/AamAadmiParty","@AamAadmiParty")</f>
        <v>@AamAadmiParty</v>
      </c>
      <c r="C260" s="14" t="s">
        <v>51</v>
      </c>
      <c r="D260" s="15" t="s">
        <v>533</v>
      </c>
      <c r="E260" s="16" t="str">
        <f>HYPERLINK("https://twitter.com/AamAadmiParty/status/1095663225708765191","1095663225708765191")</f>
        <v>1095663225708765191</v>
      </c>
      <c r="F260" s="17"/>
      <c r="G260" s="18" t="s">
        <v>534</v>
      </c>
      <c r="H260" s="17"/>
      <c r="I260" s="19">
        <v>223.0</v>
      </c>
      <c r="J260" s="19">
        <v>550.0</v>
      </c>
      <c r="K260" s="20" t="str">
        <f t="shared" ref="K260:K262" si="148">HYPERLINK("http://twitter.com/download/android","Twitter for Android")</f>
        <v>Twitter for Android</v>
      </c>
      <c r="L260" s="19">
        <v>4760642.0</v>
      </c>
      <c r="M260" s="19">
        <v>317.0</v>
      </c>
      <c r="N260" s="19">
        <v>1775.0</v>
      </c>
      <c r="O260" s="21" t="s">
        <v>29</v>
      </c>
      <c r="P260" s="12">
        <v>41113.35650462963</v>
      </c>
      <c r="Q260" s="22" t="s">
        <v>30</v>
      </c>
      <c r="R260" s="23" t="s">
        <v>54</v>
      </c>
      <c r="S260" s="18" t="s">
        <v>55</v>
      </c>
      <c r="T260" s="17"/>
      <c r="U260" s="16" t="str">
        <f t="shared" ref="U260:U262" si="149">HYPERLINK("https://pbs.twimg.com/profile_images/928455612014280704/Xb5vG_TP.jpg","View")</f>
        <v>View</v>
      </c>
    </row>
    <row r="261">
      <c r="A261" s="12">
        <v>43509.74936342593</v>
      </c>
      <c r="B261" s="13" t="str">
        <f t="shared" si="147"/>
        <v>@AamAadmiParty</v>
      </c>
      <c r="C261" s="14" t="s">
        <v>51</v>
      </c>
      <c r="D261" s="15" t="s">
        <v>535</v>
      </c>
      <c r="E261" s="16" t="str">
        <f>HYPERLINK("https://twitter.com/AamAadmiParty/status/1095661133602611202","1095661133602611202")</f>
        <v>1095661133602611202</v>
      </c>
      <c r="F261" s="17"/>
      <c r="G261" s="18" t="s">
        <v>536</v>
      </c>
      <c r="H261" s="17"/>
      <c r="I261" s="19">
        <v>87.0</v>
      </c>
      <c r="J261" s="19">
        <v>194.0</v>
      </c>
      <c r="K261" s="20" t="str">
        <f t="shared" si="148"/>
        <v>Twitter for Android</v>
      </c>
      <c r="L261" s="19">
        <v>4760642.0</v>
      </c>
      <c r="M261" s="19">
        <v>317.0</v>
      </c>
      <c r="N261" s="19">
        <v>1775.0</v>
      </c>
      <c r="O261" s="21" t="s">
        <v>29</v>
      </c>
      <c r="P261" s="12">
        <v>41113.35650462963</v>
      </c>
      <c r="Q261" s="22" t="s">
        <v>30</v>
      </c>
      <c r="R261" s="23" t="s">
        <v>54</v>
      </c>
      <c r="S261" s="18" t="s">
        <v>55</v>
      </c>
      <c r="T261" s="17"/>
      <c r="U261" s="16" t="str">
        <f t="shared" si="149"/>
        <v>View</v>
      </c>
    </row>
    <row r="262">
      <c r="A262" s="12">
        <v>43509.74358796296</v>
      </c>
      <c r="B262" s="13" t="str">
        <f t="shared" si="147"/>
        <v>@AamAadmiParty</v>
      </c>
      <c r="C262" s="14" t="s">
        <v>51</v>
      </c>
      <c r="D262" s="15" t="s">
        <v>537</v>
      </c>
      <c r="E262" s="16" t="str">
        <f>HYPERLINK("https://twitter.com/AamAadmiParty/status/1095659041450209282","1095659041450209282")</f>
        <v>1095659041450209282</v>
      </c>
      <c r="F262" s="17"/>
      <c r="G262" s="18" t="s">
        <v>538</v>
      </c>
      <c r="H262" s="17"/>
      <c r="I262" s="19">
        <v>133.0</v>
      </c>
      <c r="J262" s="19">
        <v>293.0</v>
      </c>
      <c r="K262" s="20" t="str">
        <f t="shared" si="148"/>
        <v>Twitter for Android</v>
      </c>
      <c r="L262" s="19">
        <v>4760642.0</v>
      </c>
      <c r="M262" s="19">
        <v>317.0</v>
      </c>
      <c r="N262" s="19">
        <v>1775.0</v>
      </c>
      <c r="O262" s="21" t="s">
        <v>29</v>
      </c>
      <c r="P262" s="12">
        <v>41113.35650462963</v>
      </c>
      <c r="Q262" s="22" t="s">
        <v>30</v>
      </c>
      <c r="R262" s="23" t="s">
        <v>54</v>
      </c>
      <c r="S262" s="18" t="s">
        <v>55</v>
      </c>
      <c r="T262" s="17"/>
      <c r="U262" s="16" t="str">
        <f t="shared" si="149"/>
        <v>View</v>
      </c>
    </row>
    <row r="263">
      <c r="A263" s="12">
        <v>43509.74076388888</v>
      </c>
      <c r="B263" s="13" t="str">
        <f>HYPERLINK("https://twitter.com/INCIndia","@INCIndia")</f>
        <v>@INCIndia</v>
      </c>
      <c r="C263" s="14" t="s">
        <v>126</v>
      </c>
      <c r="D263" s="15" t="s">
        <v>539</v>
      </c>
      <c r="E263" s="16" t="str">
        <f>HYPERLINK("https://twitter.com/INCIndia/status/1095658016689422336","1095658016689422336")</f>
        <v>1095658016689422336</v>
      </c>
      <c r="F263" s="17"/>
      <c r="G263" s="18" t="s">
        <v>540</v>
      </c>
      <c r="H263" s="17"/>
      <c r="I263" s="19">
        <v>592.0</v>
      </c>
      <c r="J263" s="19">
        <v>1699.0</v>
      </c>
      <c r="K263" s="20" t="str">
        <f>HYPERLINK("https://about.twitter.com/products/tweetdeck","TweetDeck")</f>
        <v>TweetDeck</v>
      </c>
      <c r="L263" s="19">
        <v>4857086.0</v>
      </c>
      <c r="M263" s="19">
        <v>2496.0</v>
      </c>
      <c r="N263" s="19">
        <v>1632.0</v>
      </c>
      <c r="O263" s="21" t="s">
        <v>29</v>
      </c>
      <c r="P263" s="12">
        <v>41311.4691087963</v>
      </c>
      <c r="Q263" s="22" t="s">
        <v>129</v>
      </c>
      <c r="R263" s="23" t="s">
        <v>130</v>
      </c>
      <c r="S263" s="18" t="s">
        <v>131</v>
      </c>
      <c r="T263" s="17"/>
      <c r="U263" s="16" t="str">
        <f>HYPERLINK("https://pbs.twimg.com/profile_images/928449965134815233/w2JsNWPK.jpg","View")</f>
        <v>View</v>
      </c>
    </row>
    <row r="264">
      <c r="A264" s="12">
        <v>43509.73954861111</v>
      </c>
      <c r="B264" s="13" t="str">
        <f t="shared" ref="B264:B265" si="150">HYPERLINK("https://twitter.com/BJP4India","@BJP4India")</f>
        <v>@BJP4India</v>
      </c>
      <c r="C264" s="14" t="s">
        <v>39</v>
      </c>
      <c r="D264" s="15" t="s">
        <v>541</v>
      </c>
      <c r="E264" s="16" t="str">
        <f>HYPERLINK("https://twitter.com/BJP4India/status/1095657577227071488","1095657577227071488")</f>
        <v>1095657577227071488</v>
      </c>
      <c r="F264" s="17"/>
      <c r="G264" s="18" t="s">
        <v>542</v>
      </c>
      <c r="H264" s="17"/>
      <c r="I264" s="19">
        <v>2587.0</v>
      </c>
      <c r="J264" s="19">
        <v>5362.0</v>
      </c>
      <c r="K264" s="20" t="str">
        <f t="shared" ref="K264:K265" si="151">HYPERLINK("https://studio.twitter.com","Twitter Media Studio")</f>
        <v>Twitter Media Studio</v>
      </c>
      <c r="L264" s="19">
        <v>1.0503249E7</v>
      </c>
      <c r="M264" s="19">
        <v>2.0</v>
      </c>
      <c r="N264" s="19">
        <v>2477.0</v>
      </c>
      <c r="O264" s="21" t="s">
        <v>29</v>
      </c>
      <c r="P264" s="12">
        <v>40477.32577546296</v>
      </c>
      <c r="Q264" s="22" t="s">
        <v>42</v>
      </c>
      <c r="R264" s="23" t="s">
        <v>43</v>
      </c>
      <c r="S264" s="18" t="s">
        <v>44</v>
      </c>
      <c r="T264" s="17"/>
      <c r="U264" s="16" t="str">
        <f t="shared" ref="U264:U265" si="152">HYPERLINK("https://pbs.twimg.com/profile_images/812531108092874753/frVON4bm.jpg","View")</f>
        <v>View</v>
      </c>
    </row>
    <row r="265">
      <c r="A265" s="12">
        <v>43509.73677083333</v>
      </c>
      <c r="B265" s="13" t="str">
        <f t="shared" si="150"/>
        <v>@BJP4India</v>
      </c>
      <c r="C265" s="14" t="s">
        <v>39</v>
      </c>
      <c r="D265" s="15" t="s">
        <v>543</v>
      </c>
      <c r="E265" s="16" t="str">
        <f>HYPERLINK("https://twitter.com/BJP4India/status/1095656572519235584","1095656572519235584")</f>
        <v>1095656572519235584</v>
      </c>
      <c r="F265" s="17"/>
      <c r="G265" s="18" t="s">
        <v>544</v>
      </c>
      <c r="H265" s="17"/>
      <c r="I265" s="19">
        <v>2450.0</v>
      </c>
      <c r="J265" s="19">
        <v>5170.0</v>
      </c>
      <c r="K265" s="20" t="str">
        <f t="shared" si="151"/>
        <v>Twitter Media Studio</v>
      </c>
      <c r="L265" s="19">
        <v>1.0503249E7</v>
      </c>
      <c r="M265" s="19">
        <v>2.0</v>
      </c>
      <c r="N265" s="19">
        <v>2477.0</v>
      </c>
      <c r="O265" s="21" t="s">
        <v>29</v>
      </c>
      <c r="P265" s="12">
        <v>40477.32577546296</v>
      </c>
      <c r="Q265" s="22" t="s">
        <v>42</v>
      </c>
      <c r="R265" s="23" t="s">
        <v>43</v>
      </c>
      <c r="S265" s="18" t="s">
        <v>44</v>
      </c>
      <c r="T265" s="17"/>
      <c r="U265" s="16" t="str">
        <f t="shared" si="152"/>
        <v>View</v>
      </c>
    </row>
    <row r="266">
      <c r="A266" s="12">
        <v>43509.729942129634</v>
      </c>
      <c r="B266" s="13" t="str">
        <f t="shared" ref="B266:B272" si="153">HYPERLINK("https://twitter.com/AamAadmiParty","@AamAadmiParty")</f>
        <v>@AamAadmiParty</v>
      </c>
      <c r="C266" s="14" t="s">
        <v>51</v>
      </c>
      <c r="D266" s="15" t="s">
        <v>545</v>
      </c>
      <c r="E266" s="16" t="str">
        <f>HYPERLINK("https://twitter.com/AamAadmiParty/status/1095654094818095104","1095654094818095104")</f>
        <v>1095654094818095104</v>
      </c>
      <c r="F266" s="17"/>
      <c r="G266" s="18" t="s">
        <v>546</v>
      </c>
      <c r="H266" s="17"/>
      <c r="I266" s="19">
        <v>106.0</v>
      </c>
      <c r="J266" s="19">
        <v>241.0</v>
      </c>
      <c r="K266" s="20" t="str">
        <f t="shared" ref="K266:K272" si="154">HYPERLINK("http://twitter.com/download/android","Twitter for Android")</f>
        <v>Twitter for Android</v>
      </c>
      <c r="L266" s="19">
        <v>4760642.0</v>
      </c>
      <c r="M266" s="19">
        <v>317.0</v>
      </c>
      <c r="N266" s="19">
        <v>1775.0</v>
      </c>
      <c r="O266" s="21" t="s">
        <v>29</v>
      </c>
      <c r="P266" s="12">
        <v>41113.35650462963</v>
      </c>
      <c r="Q266" s="22" t="s">
        <v>30</v>
      </c>
      <c r="R266" s="23" t="s">
        <v>54</v>
      </c>
      <c r="S266" s="18" t="s">
        <v>55</v>
      </c>
      <c r="T266" s="17"/>
      <c r="U266" s="16" t="str">
        <f t="shared" ref="U266:U272" si="155">HYPERLINK("https://pbs.twimg.com/profile_images/928455612014280704/Xb5vG_TP.jpg","View")</f>
        <v>View</v>
      </c>
    </row>
    <row r="267">
      <c r="A267" s="12">
        <v>43509.72615740741</v>
      </c>
      <c r="B267" s="13" t="str">
        <f t="shared" si="153"/>
        <v>@AamAadmiParty</v>
      </c>
      <c r="C267" s="14" t="s">
        <v>51</v>
      </c>
      <c r="D267" s="15" t="s">
        <v>547</v>
      </c>
      <c r="E267" s="16" t="str">
        <f>HYPERLINK("https://twitter.com/AamAadmiParty/status/1095652725772054529","1095652725772054529")</f>
        <v>1095652725772054529</v>
      </c>
      <c r="F267" s="17"/>
      <c r="G267" s="18" t="s">
        <v>548</v>
      </c>
      <c r="H267" s="17"/>
      <c r="I267" s="19">
        <v>149.0</v>
      </c>
      <c r="J267" s="19">
        <v>397.0</v>
      </c>
      <c r="K267" s="20" t="str">
        <f t="shared" si="154"/>
        <v>Twitter for Android</v>
      </c>
      <c r="L267" s="19">
        <v>4760642.0</v>
      </c>
      <c r="M267" s="19">
        <v>317.0</v>
      </c>
      <c r="N267" s="19">
        <v>1775.0</v>
      </c>
      <c r="O267" s="21" t="s">
        <v>29</v>
      </c>
      <c r="P267" s="12">
        <v>41113.35650462963</v>
      </c>
      <c r="Q267" s="22" t="s">
        <v>30</v>
      </c>
      <c r="R267" s="23" t="s">
        <v>54</v>
      </c>
      <c r="S267" s="18" t="s">
        <v>55</v>
      </c>
      <c r="T267" s="17"/>
      <c r="U267" s="16" t="str">
        <f t="shared" si="155"/>
        <v>View</v>
      </c>
    </row>
    <row r="268">
      <c r="A268" s="12">
        <v>43509.72280092593</v>
      </c>
      <c r="B268" s="13" t="str">
        <f t="shared" si="153"/>
        <v>@AamAadmiParty</v>
      </c>
      <c r="C268" s="14" t="s">
        <v>51</v>
      </c>
      <c r="D268" s="15" t="s">
        <v>549</v>
      </c>
      <c r="E268" s="16" t="str">
        <f>HYPERLINK("https://twitter.com/AamAadmiParty/status/1095651509189042176","1095651509189042176")</f>
        <v>1095651509189042176</v>
      </c>
      <c r="F268" s="17"/>
      <c r="G268" s="18" t="s">
        <v>550</v>
      </c>
      <c r="H268" s="17"/>
      <c r="I268" s="19">
        <v>99.0</v>
      </c>
      <c r="J268" s="19">
        <v>210.0</v>
      </c>
      <c r="K268" s="20" t="str">
        <f t="shared" si="154"/>
        <v>Twitter for Android</v>
      </c>
      <c r="L268" s="19">
        <v>4760642.0</v>
      </c>
      <c r="M268" s="19">
        <v>317.0</v>
      </c>
      <c r="N268" s="19">
        <v>1775.0</v>
      </c>
      <c r="O268" s="21" t="s">
        <v>29</v>
      </c>
      <c r="P268" s="12">
        <v>41113.35650462963</v>
      </c>
      <c r="Q268" s="22" t="s">
        <v>30</v>
      </c>
      <c r="R268" s="23" t="s">
        <v>54</v>
      </c>
      <c r="S268" s="18" t="s">
        <v>55</v>
      </c>
      <c r="T268" s="17"/>
      <c r="U268" s="16" t="str">
        <f t="shared" si="155"/>
        <v>View</v>
      </c>
    </row>
    <row r="269">
      <c r="A269" s="12">
        <v>43509.718043981484</v>
      </c>
      <c r="B269" s="13" t="str">
        <f t="shared" si="153"/>
        <v>@AamAadmiParty</v>
      </c>
      <c r="C269" s="14" t="s">
        <v>51</v>
      </c>
      <c r="D269" s="15" t="s">
        <v>551</v>
      </c>
      <c r="E269" s="16" t="str">
        <f>HYPERLINK("https://twitter.com/AamAadmiParty/status/1095649783589462016","1095649783589462016")</f>
        <v>1095649783589462016</v>
      </c>
      <c r="F269" s="17"/>
      <c r="G269" s="18" t="s">
        <v>552</v>
      </c>
      <c r="H269" s="17"/>
      <c r="I269" s="19">
        <v>227.0</v>
      </c>
      <c r="J269" s="19">
        <v>465.0</v>
      </c>
      <c r="K269" s="20" t="str">
        <f t="shared" si="154"/>
        <v>Twitter for Android</v>
      </c>
      <c r="L269" s="19">
        <v>4760642.0</v>
      </c>
      <c r="M269" s="19">
        <v>317.0</v>
      </c>
      <c r="N269" s="19">
        <v>1775.0</v>
      </c>
      <c r="O269" s="21" t="s">
        <v>29</v>
      </c>
      <c r="P269" s="12">
        <v>41113.35650462963</v>
      </c>
      <c r="Q269" s="22" t="s">
        <v>30</v>
      </c>
      <c r="R269" s="23" t="s">
        <v>54</v>
      </c>
      <c r="S269" s="18" t="s">
        <v>55</v>
      </c>
      <c r="T269" s="17"/>
      <c r="U269" s="16" t="str">
        <f t="shared" si="155"/>
        <v>View</v>
      </c>
    </row>
    <row r="270">
      <c r="A270" s="12">
        <v>43509.71636574074</v>
      </c>
      <c r="B270" s="13" t="str">
        <f t="shared" si="153"/>
        <v>@AamAadmiParty</v>
      </c>
      <c r="C270" s="14" t="s">
        <v>51</v>
      </c>
      <c r="D270" s="15" t="s">
        <v>553</v>
      </c>
      <c r="E270" s="16" t="str">
        <f>HYPERLINK("https://twitter.com/AamAadmiParty/status/1095649176463917057","1095649176463917057")</f>
        <v>1095649176463917057</v>
      </c>
      <c r="F270" s="17"/>
      <c r="G270" s="18" t="s">
        <v>554</v>
      </c>
      <c r="H270" s="17"/>
      <c r="I270" s="19">
        <v>101.0</v>
      </c>
      <c r="J270" s="19">
        <v>189.0</v>
      </c>
      <c r="K270" s="20" t="str">
        <f t="shared" si="154"/>
        <v>Twitter for Android</v>
      </c>
      <c r="L270" s="19">
        <v>4760642.0</v>
      </c>
      <c r="M270" s="19">
        <v>317.0</v>
      </c>
      <c r="N270" s="19">
        <v>1775.0</v>
      </c>
      <c r="O270" s="21" t="s">
        <v>29</v>
      </c>
      <c r="P270" s="12">
        <v>41113.35650462963</v>
      </c>
      <c r="Q270" s="22" t="s">
        <v>30</v>
      </c>
      <c r="R270" s="23" t="s">
        <v>54</v>
      </c>
      <c r="S270" s="18" t="s">
        <v>55</v>
      </c>
      <c r="T270" s="17"/>
      <c r="U270" s="16" t="str">
        <f t="shared" si="155"/>
        <v>View</v>
      </c>
    </row>
    <row r="271">
      <c r="A271" s="12">
        <v>43509.71380787037</v>
      </c>
      <c r="B271" s="13" t="str">
        <f t="shared" si="153"/>
        <v>@AamAadmiParty</v>
      </c>
      <c r="C271" s="14" t="s">
        <v>51</v>
      </c>
      <c r="D271" s="15" t="s">
        <v>555</v>
      </c>
      <c r="E271" s="16" t="str">
        <f>HYPERLINK("https://twitter.com/AamAadmiParty/status/1095648249308803072","1095648249308803072")</f>
        <v>1095648249308803072</v>
      </c>
      <c r="F271" s="17"/>
      <c r="G271" s="18" t="s">
        <v>556</v>
      </c>
      <c r="H271" s="17"/>
      <c r="I271" s="19">
        <v>124.0</v>
      </c>
      <c r="J271" s="19">
        <v>307.0</v>
      </c>
      <c r="K271" s="20" t="str">
        <f t="shared" si="154"/>
        <v>Twitter for Android</v>
      </c>
      <c r="L271" s="19">
        <v>4760642.0</v>
      </c>
      <c r="M271" s="19">
        <v>317.0</v>
      </c>
      <c r="N271" s="19">
        <v>1775.0</v>
      </c>
      <c r="O271" s="21" t="s">
        <v>29</v>
      </c>
      <c r="P271" s="12">
        <v>41113.35650462963</v>
      </c>
      <c r="Q271" s="22" t="s">
        <v>30</v>
      </c>
      <c r="R271" s="23" t="s">
        <v>54</v>
      </c>
      <c r="S271" s="18" t="s">
        <v>55</v>
      </c>
      <c r="T271" s="17"/>
      <c r="U271" s="16" t="str">
        <f t="shared" si="155"/>
        <v>View</v>
      </c>
    </row>
    <row r="272">
      <c r="A272" s="12">
        <v>43509.70884259259</v>
      </c>
      <c r="B272" s="13" t="str">
        <f t="shared" si="153"/>
        <v>@AamAadmiParty</v>
      </c>
      <c r="C272" s="14" t="s">
        <v>51</v>
      </c>
      <c r="D272" s="15" t="s">
        <v>557</v>
      </c>
      <c r="E272" s="16" t="str">
        <f>HYPERLINK("https://twitter.com/AamAadmiParty/status/1095646450451570688","1095646450451570688")</f>
        <v>1095646450451570688</v>
      </c>
      <c r="F272" s="17"/>
      <c r="G272" s="18" t="s">
        <v>558</v>
      </c>
      <c r="H272" s="17"/>
      <c r="I272" s="19">
        <v>119.0</v>
      </c>
      <c r="J272" s="19">
        <v>249.0</v>
      </c>
      <c r="K272" s="20" t="str">
        <f t="shared" si="154"/>
        <v>Twitter for Android</v>
      </c>
      <c r="L272" s="19">
        <v>4760642.0</v>
      </c>
      <c r="M272" s="19">
        <v>317.0</v>
      </c>
      <c r="N272" s="19">
        <v>1775.0</v>
      </c>
      <c r="O272" s="21" t="s">
        <v>29</v>
      </c>
      <c r="P272" s="12">
        <v>41113.35650462963</v>
      </c>
      <c r="Q272" s="22" t="s">
        <v>30</v>
      </c>
      <c r="R272" s="23" t="s">
        <v>54</v>
      </c>
      <c r="S272" s="18" t="s">
        <v>55</v>
      </c>
      <c r="T272" s="17"/>
      <c r="U272" s="16" t="str">
        <f t="shared" si="155"/>
        <v>View</v>
      </c>
    </row>
    <row r="273">
      <c r="A273" s="12">
        <v>43509.703935185185</v>
      </c>
      <c r="B273" s="13" t="str">
        <f t="shared" ref="B273:B274" si="156">HYPERLINK("https://twitter.com/BJP4India","@BJP4India")</f>
        <v>@BJP4India</v>
      </c>
      <c r="C273" s="14" t="s">
        <v>39</v>
      </c>
      <c r="D273" s="15" t="s">
        <v>559</v>
      </c>
      <c r="E273" s="16" t="str">
        <f>HYPERLINK("https://twitter.com/BJP4India/status/1095644669894025218","1095644669894025218")</f>
        <v>1095644669894025218</v>
      </c>
      <c r="F273" s="17"/>
      <c r="G273" s="18" t="s">
        <v>560</v>
      </c>
      <c r="H273" s="17"/>
      <c r="I273" s="19">
        <v>1391.0</v>
      </c>
      <c r="J273" s="19">
        <v>2390.0</v>
      </c>
      <c r="K273" s="20" t="str">
        <f t="shared" ref="K273:K274" si="157">HYPERLINK("http://twitter.com","Twitter Web Client")</f>
        <v>Twitter Web Client</v>
      </c>
      <c r="L273" s="19">
        <v>1.0503249E7</v>
      </c>
      <c r="M273" s="19">
        <v>2.0</v>
      </c>
      <c r="N273" s="19">
        <v>2477.0</v>
      </c>
      <c r="O273" s="21" t="s">
        <v>29</v>
      </c>
      <c r="P273" s="12">
        <v>40477.32577546296</v>
      </c>
      <c r="Q273" s="22" t="s">
        <v>42</v>
      </c>
      <c r="R273" s="23" t="s">
        <v>43</v>
      </c>
      <c r="S273" s="18" t="s">
        <v>44</v>
      </c>
      <c r="T273" s="17"/>
      <c r="U273" s="16" t="str">
        <f t="shared" ref="U273:U274" si="158">HYPERLINK("https://pbs.twimg.com/profile_images/812531108092874753/frVON4bm.jpg","View")</f>
        <v>View</v>
      </c>
    </row>
    <row r="274">
      <c r="A274" s="12">
        <v>43509.70239583333</v>
      </c>
      <c r="B274" s="13" t="str">
        <f t="shared" si="156"/>
        <v>@BJP4India</v>
      </c>
      <c r="C274" s="14" t="s">
        <v>39</v>
      </c>
      <c r="D274" s="15" t="s">
        <v>561</v>
      </c>
      <c r="E274" s="16" t="str">
        <f>HYPERLINK("https://twitter.com/BJP4India/status/1095644113112686593","1095644113112686593")</f>
        <v>1095644113112686593</v>
      </c>
      <c r="F274" s="17"/>
      <c r="G274" s="18" t="s">
        <v>562</v>
      </c>
      <c r="H274" s="17"/>
      <c r="I274" s="19">
        <v>1263.0</v>
      </c>
      <c r="J274" s="19">
        <v>1794.0</v>
      </c>
      <c r="K274" s="20" t="str">
        <f t="shared" si="157"/>
        <v>Twitter Web Client</v>
      </c>
      <c r="L274" s="19">
        <v>1.0503249E7</v>
      </c>
      <c r="M274" s="19">
        <v>2.0</v>
      </c>
      <c r="N274" s="19">
        <v>2477.0</v>
      </c>
      <c r="O274" s="21" t="s">
        <v>29</v>
      </c>
      <c r="P274" s="12">
        <v>40477.32577546296</v>
      </c>
      <c r="Q274" s="22" t="s">
        <v>42</v>
      </c>
      <c r="R274" s="23" t="s">
        <v>43</v>
      </c>
      <c r="S274" s="18" t="s">
        <v>44</v>
      </c>
      <c r="T274" s="17"/>
      <c r="U274" s="16" t="str">
        <f t="shared" si="158"/>
        <v>View</v>
      </c>
    </row>
    <row r="275">
      <c r="A275" s="12">
        <v>43509.701956018514</v>
      </c>
      <c r="B275" s="13" t="str">
        <f>HYPERLINK("https://twitter.com/AamAadmiParty","@AamAadmiParty")</f>
        <v>@AamAadmiParty</v>
      </c>
      <c r="C275" s="14" t="s">
        <v>51</v>
      </c>
      <c r="D275" s="15" t="s">
        <v>563</v>
      </c>
      <c r="E275" s="16" t="str">
        <f>HYPERLINK("https://twitter.com/AamAadmiParty/status/1095643954035359745","1095643954035359745")</f>
        <v>1095643954035359745</v>
      </c>
      <c r="F275" s="17"/>
      <c r="G275" s="18" t="s">
        <v>564</v>
      </c>
      <c r="H275" s="17"/>
      <c r="I275" s="19">
        <v>91.0</v>
      </c>
      <c r="J275" s="19">
        <v>255.0</v>
      </c>
      <c r="K275" s="20" t="str">
        <f>HYPERLINK("http://twitter.com/download/android","Twitter for Android")</f>
        <v>Twitter for Android</v>
      </c>
      <c r="L275" s="19">
        <v>4760642.0</v>
      </c>
      <c r="M275" s="19">
        <v>317.0</v>
      </c>
      <c r="N275" s="19">
        <v>1775.0</v>
      </c>
      <c r="O275" s="21" t="s">
        <v>29</v>
      </c>
      <c r="P275" s="12">
        <v>41113.35650462963</v>
      </c>
      <c r="Q275" s="22" t="s">
        <v>30</v>
      </c>
      <c r="R275" s="23" t="s">
        <v>54</v>
      </c>
      <c r="S275" s="18" t="s">
        <v>55</v>
      </c>
      <c r="T275" s="17"/>
      <c r="U275" s="16" t="str">
        <f>HYPERLINK("https://pbs.twimg.com/profile_images/928455612014280704/Xb5vG_TP.jpg","View")</f>
        <v>View</v>
      </c>
    </row>
    <row r="276">
      <c r="A276" s="12">
        <v>43509.70018518518</v>
      </c>
      <c r="B276" s="13" t="str">
        <f t="shared" ref="B276:B282" si="159">HYPERLINK("https://twitter.com/BJP4India","@BJP4India")</f>
        <v>@BJP4India</v>
      </c>
      <c r="C276" s="14" t="s">
        <v>39</v>
      </c>
      <c r="D276" s="15" t="s">
        <v>565</v>
      </c>
      <c r="E276" s="16" t="str">
        <f>HYPERLINK("https://twitter.com/BJP4India/status/1095643313783230465","1095643313783230465")</f>
        <v>1095643313783230465</v>
      </c>
      <c r="F276" s="17"/>
      <c r="G276" s="18" t="s">
        <v>566</v>
      </c>
      <c r="H276" s="17"/>
      <c r="I276" s="19">
        <v>1105.0</v>
      </c>
      <c r="J276" s="19">
        <v>1248.0</v>
      </c>
      <c r="K276" s="20" t="str">
        <f t="shared" ref="K276:K282" si="160">HYPERLINK("http://twitter.com","Twitter Web Client")</f>
        <v>Twitter Web Client</v>
      </c>
      <c r="L276" s="19">
        <v>1.0503249E7</v>
      </c>
      <c r="M276" s="19">
        <v>2.0</v>
      </c>
      <c r="N276" s="19">
        <v>2477.0</v>
      </c>
      <c r="O276" s="21" t="s">
        <v>29</v>
      </c>
      <c r="P276" s="12">
        <v>40477.32577546296</v>
      </c>
      <c r="Q276" s="22" t="s">
        <v>42</v>
      </c>
      <c r="R276" s="23" t="s">
        <v>43</v>
      </c>
      <c r="S276" s="18" t="s">
        <v>44</v>
      </c>
      <c r="T276" s="17"/>
      <c r="U276" s="16" t="str">
        <f t="shared" ref="U276:U282" si="161">HYPERLINK("https://pbs.twimg.com/profile_images/812531108092874753/frVON4bm.jpg","View")</f>
        <v>View</v>
      </c>
    </row>
    <row r="277">
      <c r="A277" s="12">
        <v>43509.69671296296</v>
      </c>
      <c r="B277" s="13" t="str">
        <f t="shared" si="159"/>
        <v>@BJP4India</v>
      </c>
      <c r="C277" s="14" t="s">
        <v>39</v>
      </c>
      <c r="D277" s="15" t="s">
        <v>567</v>
      </c>
      <c r="E277" s="16" t="str">
        <f>HYPERLINK("https://twitter.com/BJP4India/status/1095642054200221696","1095642054200221696")</f>
        <v>1095642054200221696</v>
      </c>
      <c r="F277" s="17"/>
      <c r="G277" s="18" t="s">
        <v>568</v>
      </c>
      <c r="H277" s="17"/>
      <c r="I277" s="19">
        <v>1086.0</v>
      </c>
      <c r="J277" s="19">
        <v>1293.0</v>
      </c>
      <c r="K277" s="20" t="str">
        <f t="shared" si="160"/>
        <v>Twitter Web Client</v>
      </c>
      <c r="L277" s="19">
        <v>1.0503249E7</v>
      </c>
      <c r="M277" s="19">
        <v>2.0</v>
      </c>
      <c r="N277" s="19">
        <v>2477.0</v>
      </c>
      <c r="O277" s="21" t="s">
        <v>29</v>
      </c>
      <c r="P277" s="12">
        <v>40477.32577546296</v>
      </c>
      <c r="Q277" s="22" t="s">
        <v>42</v>
      </c>
      <c r="R277" s="23" t="s">
        <v>43</v>
      </c>
      <c r="S277" s="18" t="s">
        <v>44</v>
      </c>
      <c r="T277" s="17"/>
      <c r="U277" s="16" t="str">
        <f t="shared" si="161"/>
        <v>View</v>
      </c>
    </row>
    <row r="278">
      <c r="A278" s="12">
        <v>43509.693819444445</v>
      </c>
      <c r="B278" s="13" t="str">
        <f t="shared" si="159"/>
        <v>@BJP4India</v>
      </c>
      <c r="C278" s="14" t="s">
        <v>39</v>
      </c>
      <c r="D278" s="15" t="s">
        <v>569</v>
      </c>
      <c r="E278" s="16" t="str">
        <f>HYPERLINK("https://twitter.com/BJP4India/status/1095641004604936192","1095641004604936192")</f>
        <v>1095641004604936192</v>
      </c>
      <c r="F278" s="17"/>
      <c r="G278" s="17"/>
      <c r="H278" s="17"/>
      <c r="I278" s="19">
        <v>838.0</v>
      </c>
      <c r="J278" s="19">
        <v>1394.0</v>
      </c>
      <c r="K278" s="20" t="str">
        <f t="shared" si="160"/>
        <v>Twitter Web Client</v>
      </c>
      <c r="L278" s="19">
        <v>1.0503249E7</v>
      </c>
      <c r="M278" s="19">
        <v>2.0</v>
      </c>
      <c r="N278" s="19">
        <v>2477.0</v>
      </c>
      <c r="O278" s="21" t="s">
        <v>29</v>
      </c>
      <c r="P278" s="12">
        <v>40477.32577546296</v>
      </c>
      <c r="Q278" s="22" t="s">
        <v>42</v>
      </c>
      <c r="R278" s="23" t="s">
        <v>43</v>
      </c>
      <c r="S278" s="18" t="s">
        <v>44</v>
      </c>
      <c r="T278" s="17"/>
      <c r="U278" s="16" t="str">
        <f t="shared" si="161"/>
        <v>View</v>
      </c>
    </row>
    <row r="279">
      <c r="A279" s="12">
        <v>43509.69194444444</v>
      </c>
      <c r="B279" s="13" t="str">
        <f t="shared" si="159"/>
        <v>@BJP4India</v>
      </c>
      <c r="C279" s="14" t="s">
        <v>39</v>
      </c>
      <c r="D279" s="15" t="s">
        <v>570</v>
      </c>
      <c r="E279" s="16" t="str">
        <f>HYPERLINK("https://twitter.com/BJP4India/status/1095640325878558720","1095640325878558720")</f>
        <v>1095640325878558720</v>
      </c>
      <c r="F279" s="17"/>
      <c r="G279" s="18" t="s">
        <v>571</v>
      </c>
      <c r="H279" s="17"/>
      <c r="I279" s="19">
        <v>1050.0</v>
      </c>
      <c r="J279" s="19">
        <v>1171.0</v>
      </c>
      <c r="K279" s="20" t="str">
        <f t="shared" si="160"/>
        <v>Twitter Web Client</v>
      </c>
      <c r="L279" s="19">
        <v>1.0503249E7</v>
      </c>
      <c r="M279" s="19">
        <v>2.0</v>
      </c>
      <c r="N279" s="19">
        <v>2477.0</v>
      </c>
      <c r="O279" s="21" t="s">
        <v>29</v>
      </c>
      <c r="P279" s="12">
        <v>40477.32577546296</v>
      </c>
      <c r="Q279" s="22" t="s">
        <v>42</v>
      </c>
      <c r="R279" s="23" t="s">
        <v>43</v>
      </c>
      <c r="S279" s="18" t="s">
        <v>44</v>
      </c>
      <c r="T279" s="17"/>
      <c r="U279" s="16" t="str">
        <f t="shared" si="161"/>
        <v>View</v>
      </c>
    </row>
    <row r="280">
      <c r="A280" s="12">
        <v>43509.689363425925</v>
      </c>
      <c r="B280" s="13" t="str">
        <f t="shared" si="159"/>
        <v>@BJP4India</v>
      </c>
      <c r="C280" s="14" t="s">
        <v>39</v>
      </c>
      <c r="D280" s="15" t="s">
        <v>572</v>
      </c>
      <c r="E280" s="16" t="str">
        <f>HYPERLINK("https://twitter.com/BJP4India/status/1095639392717176832","1095639392717176832")</f>
        <v>1095639392717176832</v>
      </c>
      <c r="F280" s="17"/>
      <c r="G280" s="17"/>
      <c r="H280" s="17"/>
      <c r="I280" s="19">
        <v>961.0</v>
      </c>
      <c r="J280" s="19">
        <v>1799.0</v>
      </c>
      <c r="K280" s="20" t="str">
        <f t="shared" si="160"/>
        <v>Twitter Web Client</v>
      </c>
      <c r="L280" s="19">
        <v>1.0503249E7</v>
      </c>
      <c r="M280" s="19">
        <v>2.0</v>
      </c>
      <c r="N280" s="19">
        <v>2477.0</v>
      </c>
      <c r="O280" s="21" t="s">
        <v>29</v>
      </c>
      <c r="P280" s="12">
        <v>40477.32577546296</v>
      </c>
      <c r="Q280" s="22" t="s">
        <v>42</v>
      </c>
      <c r="R280" s="23" t="s">
        <v>43</v>
      </c>
      <c r="S280" s="18" t="s">
        <v>44</v>
      </c>
      <c r="T280" s="17"/>
      <c r="U280" s="16" t="str">
        <f t="shared" si="161"/>
        <v>View</v>
      </c>
    </row>
    <row r="281">
      <c r="A281" s="12">
        <v>43509.68719907408</v>
      </c>
      <c r="B281" s="13" t="str">
        <f t="shared" si="159"/>
        <v>@BJP4India</v>
      </c>
      <c r="C281" s="14" t="s">
        <v>39</v>
      </c>
      <c r="D281" s="15" t="s">
        <v>573</v>
      </c>
      <c r="E281" s="16" t="str">
        <f>HYPERLINK("https://twitter.com/BJP4India/status/1095638606041964545","1095638606041964545")</f>
        <v>1095638606041964545</v>
      </c>
      <c r="F281" s="17"/>
      <c r="G281" s="18" t="s">
        <v>574</v>
      </c>
      <c r="H281" s="17"/>
      <c r="I281" s="19">
        <v>1270.0</v>
      </c>
      <c r="J281" s="19">
        <v>1264.0</v>
      </c>
      <c r="K281" s="20" t="str">
        <f t="shared" si="160"/>
        <v>Twitter Web Client</v>
      </c>
      <c r="L281" s="19">
        <v>1.0503249E7</v>
      </c>
      <c r="M281" s="19">
        <v>2.0</v>
      </c>
      <c r="N281" s="19">
        <v>2477.0</v>
      </c>
      <c r="O281" s="21" t="s">
        <v>29</v>
      </c>
      <c r="P281" s="12">
        <v>40477.32577546296</v>
      </c>
      <c r="Q281" s="22" t="s">
        <v>42</v>
      </c>
      <c r="R281" s="23" t="s">
        <v>43</v>
      </c>
      <c r="S281" s="18" t="s">
        <v>44</v>
      </c>
      <c r="T281" s="17"/>
      <c r="U281" s="16" t="str">
        <f t="shared" si="161"/>
        <v>View</v>
      </c>
    </row>
    <row r="282">
      <c r="A282" s="12">
        <v>43509.685057870374</v>
      </c>
      <c r="B282" s="13" t="str">
        <f t="shared" si="159"/>
        <v>@BJP4India</v>
      </c>
      <c r="C282" s="14" t="s">
        <v>39</v>
      </c>
      <c r="D282" s="15" t="s">
        <v>575</v>
      </c>
      <c r="E282" s="16" t="str">
        <f>HYPERLINK("https://twitter.com/BJP4India/status/1095637831886659590","1095637831886659590")</f>
        <v>1095637831886659590</v>
      </c>
      <c r="F282" s="17"/>
      <c r="G282" s="18" t="s">
        <v>576</v>
      </c>
      <c r="H282" s="17"/>
      <c r="I282" s="19">
        <v>1095.0</v>
      </c>
      <c r="J282" s="19">
        <v>1393.0</v>
      </c>
      <c r="K282" s="20" t="str">
        <f t="shared" si="160"/>
        <v>Twitter Web Client</v>
      </c>
      <c r="L282" s="19">
        <v>1.0503249E7</v>
      </c>
      <c r="M282" s="19">
        <v>2.0</v>
      </c>
      <c r="N282" s="19">
        <v>2477.0</v>
      </c>
      <c r="O282" s="21" t="s">
        <v>29</v>
      </c>
      <c r="P282" s="12">
        <v>40477.32577546296</v>
      </c>
      <c r="Q282" s="22" t="s">
        <v>42</v>
      </c>
      <c r="R282" s="23" t="s">
        <v>43</v>
      </c>
      <c r="S282" s="18" t="s">
        <v>44</v>
      </c>
      <c r="T282" s="17"/>
      <c r="U282" s="16" t="str">
        <f t="shared" si="161"/>
        <v>View</v>
      </c>
    </row>
    <row r="283">
      <c r="A283" s="12">
        <v>43509.68201388889</v>
      </c>
      <c r="B283" s="13" t="str">
        <f>HYPERLINK("https://twitter.com/INCIndia","@INCIndia")</f>
        <v>@INCIndia</v>
      </c>
      <c r="C283" s="14" t="s">
        <v>126</v>
      </c>
      <c r="D283" s="15" t="s">
        <v>577</v>
      </c>
      <c r="E283" s="16" t="str">
        <f>HYPERLINK("https://twitter.com/INCIndia/status/1095636725903192064","1095636725903192064")</f>
        <v>1095636725903192064</v>
      </c>
      <c r="F283" s="18" t="s">
        <v>578</v>
      </c>
      <c r="G283" s="17"/>
      <c r="H283" s="17"/>
      <c r="I283" s="19">
        <v>1626.0</v>
      </c>
      <c r="J283" s="19">
        <v>4062.0</v>
      </c>
      <c r="K283" s="20" t="str">
        <f t="shared" ref="K283:K284" si="162">HYPERLINK("https://periscope.tv","Periscope")</f>
        <v>Periscope</v>
      </c>
      <c r="L283" s="19">
        <v>4857086.0</v>
      </c>
      <c r="M283" s="19">
        <v>2496.0</v>
      </c>
      <c r="N283" s="19">
        <v>1632.0</v>
      </c>
      <c r="O283" s="21" t="s">
        <v>29</v>
      </c>
      <c r="P283" s="12">
        <v>41311.4691087963</v>
      </c>
      <c r="Q283" s="22" t="s">
        <v>129</v>
      </c>
      <c r="R283" s="23" t="s">
        <v>130</v>
      </c>
      <c r="S283" s="18" t="s">
        <v>131</v>
      </c>
      <c r="T283" s="17"/>
      <c r="U283" s="16" t="str">
        <f>HYPERLINK("https://pbs.twimg.com/profile_images/928449965134815233/w2JsNWPK.jpg","View")</f>
        <v>View</v>
      </c>
    </row>
    <row r="284">
      <c r="A284" s="12">
        <v>43509.68152777778</v>
      </c>
      <c r="B284" s="13" t="str">
        <f>HYPERLINK("https://twitter.com/BJP4India","@BJP4India")</f>
        <v>@BJP4India</v>
      </c>
      <c r="C284" s="14" t="s">
        <v>39</v>
      </c>
      <c r="D284" s="15" t="s">
        <v>579</v>
      </c>
      <c r="E284" s="16" t="str">
        <f>HYPERLINK("https://twitter.com/BJP4India/status/1095636549855629312","1095636549855629312")</f>
        <v>1095636549855629312</v>
      </c>
      <c r="F284" s="18" t="s">
        <v>580</v>
      </c>
      <c r="G284" s="17"/>
      <c r="H284" s="17"/>
      <c r="I284" s="19">
        <v>1964.0</v>
      </c>
      <c r="J284" s="19">
        <v>3516.0</v>
      </c>
      <c r="K284" s="20" t="str">
        <f t="shared" si="162"/>
        <v>Periscope</v>
      </c>
      <c r="L284" s="19">
        <v>1.0503249E7</v>
      </c>
      <c r="M284" s="19">
        <v>2.0</v>
      </c>
      <c r="N284" s="19">
        <v>2477.0</v>
      </c>
      <c r="O284" s="21" t="s">
        <v>29</v>
      </c>
      <c r="P284" s="12">
        <v>40477.32577546296</v>
      </c>
      <c r="Q284" s="22" t="s">
        <v>42</v>
      </c>
      <c r="R284" s="23" t="s">
        <v>43</v>
      </c>
      <c r="S284" s="18" t="s">
        <v>44</v>
      </c>
      <c r="T284" s="17"/>
      <c r="U284" s="16" t="str">
        <f>HYPERLINK("https://pbs.twimg.com/profile_images/812531108092874753/frVON4bm.jpg","View")</f>
        <v>View</v>
      </c>
    </row>
    <row r="285">
      <c r="A285" s="12">
        <v>43509.68115740741</v>
      </c>
      <c r="B285" s="13" t="str">
        <f>HYPERLINK("https://twitter.com/AamAadmiParty","@AamAadmiParty")</f>
        <v>@AamAadmiParty</v>
      </c>
      <c r="C285" s="14" t="s">
        <v>51</v>
      </c>
      <c r="D285" s="15" t="s">
        <v>581</v>
      </c>
      <c r="E285" s="16" t="str">
        <f>HYPERLINK("https://twitter.com/AamAadmiParty/status/1095636417856851974","1095636417856851974")</f>
        <v>1095636417856851974</v>
      </c>
      <c r="F285" s="17"/>
      <c r="G285" s="18" t="s">
        <v>582</v>
      </c>
      <c r="H285" s="17"/>
      <c r="I285" s="19">
        <v>83.0</v>
      </c>
      <c r="J285" s="19">
        <v>213.0</v>
      </c>
      <c r="K285" s="20" t="str">
        <f>HYPERLINK("http://twitter.com/download/android","Twitter for Android")</f>
        <v>Twitter for Android</v>
      </c>
      <c r="L285" s="19">
        <v>4760642.0</v>
      </c>
      <c r="M285" s="19">
        <v>317.0</v>
      </c>
      <c r="N285" s="19">
        <v>1775.0</v>
      </c>
      <c r="O285" s="21" t="s">
        <v>29</v>
      </c>
      <c r="P285" s="12">
        <v>41113.35650462963</v>
      </c>
      <c r="Q285" s="22" t="s">
        <v>30</v>
      </c>
      <c r="R285" s="23" t="s">
        <v>54</v>
      </c>
      <c r="S285" s="18" t="s">
        <v>55</v>
      </c>
      <c r="T285" s="17"/>
      <c r="U285" s="16" t="str">
        <f>HYPERLINK("https://pbs.twimg.com/profile_images/928455612014280704/Xb5vG_TP.jpg","View")</f>
        <v>View</v>
      </c>
    </row>
    <row r="286">
      <c r="A286" s="12">
        <v>43509.68107638889</v>
      </c>
      <c r="B286" s="13" t="str">
        <f>HYPERLINK("https://twitter.com/narendramodi","@narendramodi")</f>
        <v>@narendramodi</v>
      </c>
      <c r="C286" s="14" t="s">
        <v>26</v>
      </c>
      <c r="D286" s="15" t="s">
        <v>583</v>
      </c>
      <c r="E286" s="16" t="str">
        <f>HYPERLINK("https://twitter.com/narendramodi/status/1095636386122584064","1095636386122584064")</f>
        <v>1095636386122584064</v>
      </c>
      <c r="F286" s="18" t="s">
        <v>584</v>
      </c>
      <c r="G286" s="17"/>
      <c r="H286" s="17"/>
      <c r="I286" s="19">
        <v>9558.0</v>
      </c>
      <c r="J286" s="19">
        <v>27325.0</v>
      </c>
      <c r="K286" s="20" t="str">
        <f>HYPERLINK("https://periscope.tv","Periscope")</f>
        <v>Periscope</v>
      </c>
      <c r="L286" s="19">
        <v>4.5652862E7</v>
      </c>
      <c r="M286" s="19">
        <v>2124.0</v>
      </c>
      <c r="N286" s="19">
        <v>23328.0</v>
      </c>
      <c r="O286" s="21" t="s">
        <v>29</v>
      </c>
      <c r="P286" s="12">
        <v>39823.95064814815</v>
      </c>
      <c r="Q286" s="22" t="s">
        <v>30</v>
      </c>
      <c r="R286" s="23" t="s">
        <v>31</v>
      </c>
      <c r="S286" s="18" t="s">
        <v>32</v>
      </c>
      <c r="T286" s="17"/>
      <c r="U286" s="16" t="str">
        <f>HYPERLINK("https://pbs.twimg.com/profile_images/718314968102367232/ypY1GPCQ.jpg","View")</f>
        <v>View</v>
      </c>
    </row>
    <row r="287">
      <c r="A287" s="12">
        <v>43509.66930555555</v>
      </c>
      <c r="B287" s="13" t="str">
        <f t="shared" ref="B287:B289" si="163">HYPERLINK("https://twitter.com/AamAadmiParty","@AamAadmiParty")</f>
        <v>@AamAadmiParty</v>
      </c>
      <c r="C287" s="14" t="s">
        <v>51</v>
      </c>
      <c r="D287" s="15" t="s">
        <v>585</v>
      </c>
      <c r="E287" s="16" t="str">
        <f>HYPERLINK("https://twitter.com/AamAadmiParty/status/1095632121899696128","1095632121899696128")</f>
        <v>1095632121899696128</v>
      </c>
      <c r="F287" s="17"/>
      <c r="G287" s="18" t="s">
        <v>586</v>
      </c>
      <c r="H287" s="17"/>
      <c r="I287" s="19">
        <v>96.0</v>
      </c>
      <c r="J287" s="19">
        <v>142.0</v>
      </c>
      <c r="K287" s="20" t="str">
        <f t="shared" ref="K287:K289" si="164">HYPERLINK("http://twitter.com/download/android","Twitter for Android")</f>
        <v>Twitter for Android</v>
      </c>
      <c r="L287" s="19">
        <v>4760642.0</v>
      </c>
      <c r="M287" s="19">
        <v>317.0</v>
      </c>
      <c r="N287" s="19">
        <v>1775.0</v>
      </c>
      <c r="O287" s="21" t="s">
        <v>29</v>
      </c>
      <c r="P287" s="12">
        <v>41113.35650462963</v>
      </c>
      <c r="Q287" s="22" t="s">
        <v>30</v>
      </c>
      <c r="R287" s="23" t="s">
        <v>54</v>
      </c>
      <c r="S287" s="18" t="s">
        <v>55</v>
      </c>
      <c r="T287" s="17"/>
      <c r="U287" s="16" t="str">
        <f t="shared" ref="U287:U289" si="165">HYPERLINK("https://pbs.twimg.com/profile_images/928455612014280704/Xb5vG_TP.jpg","View")</f>
        <v>View</v>
      </c>
    </row>
    <row r="288">
      <c r="A288" s="12">
        <v>43509.666874999995</v>
      </c>
      <c r="B288" s="13" t="str">
        <f t="shared" si="163"/>
        <v>@AamAadmiParty</v>
      </c>
      <c r="C288" s="14" t="s">
        <v>51</v>
      </c>
      <c r="D288" s="15" t="s">
        <v>587</v>
      </c>
      <c r="E288" s="16" t="str">
        <f>HYPERLINK("https://twitter.com/AamAadmiParty/status/1095631239812468738","1095631239812468738")</f>
        <v>1095631239812468738</v>
      </c>
      <c r="F288" s="17"/>
      <c r="G288" s="18" t="s">
        <v>588</v>
      </c>
      <c r="H288" s="17"/>
      <c r="I288" s="19">
        <v>122.0</v>
      </c>
      <c r="J288" s="19">
        <v>266.0</v>
      </c>
      <c r="K288" s="20" t="str">
        <f t="shared" si="164"/>
        <v>Twitter for Android</v>
      </c>
      <c r="L288" s="19">
        <v>4760642.0</v>
      </c>
      <c r="M288" s="19">
        <v>317.0</v>
      </c>
      <c r="N288" s="19">
        <v>1775.0</v>
      </c>
      <c r="O288" s="21" t="s">
        <v>29</v>
      </c>
      <c r="P288" s="12">
        <v>41113.35650462963</v>
      </c>
      <c r="Q288" s="22" t="s">
        <v>30</v>
      </c>
      <c r="R288" s="23" t="s">
        <v>54</v>
      </c>
      <c r="S288" s="18" t="s">
        <v>55</v>
      </c>
      <c r="T288" s="17"/>
      <c r="U288" s="16" t="str">
        <f t="shared" si="165"/>
        <v>View</v>
      </c>
    </row>
    <row r="289">
      <c r="A289" s="12">
        <v>43509.656446759254</v>
      </c>
      <c r="B289" s="13" t="str">
        <f t="shared" si="163"/>
        <v>@AamAadmiParty</v>
      </c>
      <c r="C289" s="14" t="s">
        <v>51</v>
      </c>
      <c r="D289" s="15" t="s">
        <v>589</v>
      </c>
      <c r="E289" s="16" t="str">
        <f>HYPERLINK("https://twitter.com/AamAadmiParty/status/1095627462359293958","1095627462359293958")</f>
        <v>1095627462359293958</v>
      </c>
      <c r="F289" s="17"/>
      <c r="G289" s="18" t="s">
        <v>590</v>
      </c>
      <c r="H289" s="17"/>
      <c r="I289" s="19">
        <v>177.0</v>
      </c>
      <c r="J289" s="19">
        <v>377.0</v>
      </c>
      <c r="K289" s="20" t="str">
        <f t="shared" si="164"/>
        <v>Twitter for Android</v>
      </c>
      <c r="L289" s="19">
        <v>4760642.0</v>
      </c>
      <c r="M289" s="19">
        <v>317.0</v>
      </c>
      <c r="N289" s="19">
        <v>1775.0</v>
      </c>
      <c r="O289" s="21" t="s">
        <v>29</v>
      </c>
      <c r="P289" s="12">
        <v>41113.35650462963</v>
      </c>
      <c r="Q289" s="22" t="s">
        <v>30</v>
      </c>
      <c r="R289" s="23" t="s">
        <v>54</v>
      </c>
      <c r="S289" s="18" t="s">
        <v>55</v>
      </c>
      <c r="T289" s="17"/>
      <c r="U289" s="16" t="str">
        <f t="shared" si="165"/>
        <v>View</v>
      </c>
    </row>
    <row r="290">
      <c r="A290" s="12">
        <v>43509.651712962965</v>
      </c>
      <c r="B290" s="13" t="str">
        <f>HYPERLINK("https://twitter.com/BJP4India","@BJP4India")</f>
        <v>@BJP4India</v>
      </c>
      <c r="C290" s="14" t="s">
        <v>39</v>
      </c>
      <c r="D290" s="15" t="s">
        <v>591</v>
      </c>
      <c r="E290" s="16" t="str">
        <f>HYPERLINK("https://twitter.com/BJP4India/status/1095625748621094912","1095625748621094912")</f>
        <v>1095625748621094912</v>
      </c>
      <c r="F290" s="18" t="s">
        <v>592</v>
      </c>
      <c r="G290" s="17"/>
      <c r="H290" s="17"/>
      <c r="I290" s="19">
        <v>1452.0</v>
      </c>
      <c r="J290" s="19">
        <v>2755.0</v>
      </c>
      <c r="K290" s="20" t="str">
        <f>HYPERLINK("http://twitter.com","Twitter Web Client")</f>
        <v>Twitter Web Client</v>
      </c>
      <c r="L290" s="19">
        <v>1.0503249E7</v>
      </c>
      <c r="M290" s="19">
        <v>2.0</v>
      </c>
      <c r="N290" s="19">
        <v>2477.0</v>
      </c>
      <c r="O290" s="21" t="s">
        <v>29</v>
      </c>
      <c r="P290" s="12">
        <v>40477.32577546296</v>
      </c>
      <c r="Q290" s="22" t="s">
        <v>42</v>
      </c>
      <c r="R290" s="23" t="s">
        <v>43</v>
      </c>
      <c r="S290" s="18" t="s">
        <v>44</v>
      </c>
      <c r="T290" s="17"/>
      <c r="U290" s="16" t="str">
        <f>HYPERLINK("https://pbs.twimg.com/profile_images/812531108092874753/frVON4bm.jpg","View")</f>
        <v>View</v>
      </c>
    </row>
    <row r="291">
      <c r="A291" s="12">
        <v>43509.62296296297</v>
      </c>
      <c r="B291" s="13" t="str">
        <f>HYPERLINK("https://twitter.com/INCIndia","@INCIndia")</f>
        <v>@INCIndia</v>
      </c>
      <c r="C291" s="14" t="s">
        <v>126</v>
      </c>
      <c r="D291" s="15" t="s">
        <v>593</v>
      </c>
      <c r="E291" s="16" t="str">
        <f>HYPERLINK("https://twitter.com/INCIndia/status/1095615327109402625","1095615327109402625")</f>
        <v>1095615327109402625</v>
      </c>
      <c r="F291" s="17"/>
      <c r="G291" s="17"/>
      <c r="H291" s="17"/>
      <c r="I291" s="19">
        <v>877.0</v>
      </c>
      <c r="J291" s="19">
        <v>2271.0</v>
      </c>
      <c r="K291" s="20" t="str">
        <f t="shared" ref="K291:K294" si="166">HYPERLINK("http://twitter.com/download/android","Twitter for Android")</f>
        <v>Twitter for Android</v>
      </c>
      <c r="L291" s="19">
        <v>4857086.0</v>
      </c>
      <c r="M291" s="19">
        <v>2496.0</v>
      </c>
      <c r="N291" s="19">
        <v>1632.0</v>
      </c>
      <c r="O291" s="21" t="s">
        <v>29</v>
      </c>
      <c r="P291" s="12">
        <v>41311.4691087963</v>
      </c>
      <c r="Q291" s="22" t="s">
        <v>129</v>
      </c>
      <c r="R291" s="23" t="s">
        <v>130</v>
      </c>
      <c r="S291" s="18" t="s">
        <v>131</v>
      </c>
      <c r="T291" s="17"/>
      <c r="U291" s="16" t="str">
        <f>HYPERLINK("https://pbs.twimg.com/profile_images/928449965134815233/w2JsNWPK.jpg","View")</f>
        <v>View</v>
      </c>
    </row>
    <row r="292">
      <c r="A292" s="12">
        <v>43509.622141203705</v>
      </c>
      <c r="B292" s="13" t="str">
        <f t="shared" ref="B292:B293" si="167">HYPERLINK("https://twitter.com/AamAadmiParty","@AamAadmiParty")</f>
        <v>@AamAadmiParty</v>
      </c>
      <c r="C292" s="14" t="s">
        <v>51</v>
      </c>
      <c r="D292" s="15" t="s">
        <v>594</v>
      </c>
      <c r="E292" s="16" t="str">
        <f>HYPERLINK("https://twitter.com/AamAadmiParty/status/1095615032312791042","1095615032312791042")</f>
        <v>1095615032312791042</v>
      </c>
      <c r="F292" s="17"/>
      <c r="G292" s="18" t="s">
        <v>595</v>
      </c>
      <c r="H292" s="17"/>
      <c r="I292" s="19">
        <v>565.0</v>
      </c>
      <c r="J292" s="19">
        <v>1643.0</v>
      </c>
      <c r="K292" s="20" t="str">
        <f t="shared" si="166"/>
        <v>Twitter for Android</v>
      </c>
      <c r="L292" s="19">
        <v>4760642.0</v>
      </c>
      <c r="M292" s="19">
        <v>317.0</v>
      </c>
      <c r="N292" s="19">
        <v>1775.0</v>
      </c>
      <c r="O292" s="21" t="s">
        <v>29</v>
      </c>
      <c r="P292" s="12">
        <v>41113.35650462963</v>
      </c>
      <c r="Q292" s="22" t="s">
        <v>30</v>
      </c>
      <c r="R292" s="23" t="s">
        <v>54</v>
      </c>
      <c r="S292" s="18" t="s">
        <v>55</v>
      </c>
      <c r="T292" s="17"/>
      <c r="U292" s="16" t="str">
        <f t="shared" ref="U292:U293" si="168">HYPERLINK("https://pbs.twimg.com/profile_images/928455612014280704/Xb5vG_TP.jpg","View")</f>
        <v>View</v>
      </c>
    </row>
    <row r="293">
      <c r="A293" s="12">
        <v>43509.61097222222</v>
      </c>
      <c r="B293" s="13" t="str">
        <f t="shared" si="167"/>
        <v>@AamAadmiParty</v>
      </c>
      <c r="C293" s="14" t="s">
        <v>51</v>
      </c>
      <c r="D293" s="15" t="s">
        <v>596</v>
      </c>
      <c r="E293" s="16" t="str">
        <f>HYPERLINK("https://twitter.com/AamAadmiParty/status/1095610983081377793","1095610983081377793")</f>
        <v>1095610983081377793</v>
      </c>
      <c r="F293" s="17"/>
      <c r="G293" s="18" t="s">
        <v>597</v>
      </c>
      <c r="H293" s="17"/>
      <c r="I293" s="19">
        <v>108.0</v>
      </c>
      <c r="J293" s="19">
        <v>268.0</v>
      </c>
      <c r="K293" s="20" t="str">
        <f t="shared" si="166"/>
        <v>Twitter for Android</v>
      </c>
      <c r="L293" s="19">
        <v>4760642.0</v>
      </c>
      <c r="M293" s="19">
        <v>317.0</v>
      </c>
      <c r="N293" s="19">
        <v>1775.0</v>
      </c>
      <c r="O293" s="21" t="s">
        <v>29</v>
      </c>
      <c r="P293" s="12">
        <v>41113.35650462963</v>
      </c>
      <c r="Q293" s="22" t="s">
        <v>30</v>
      </c>
      <c r="R293" s="23" t="s">
        <v>54</v>
      </c>
      <c r="S293" s="18" t="s">
        <v>55</v>
      </c>
      <c r="T293" s="17"/>
      <c r="U293" s="16" t="str">
        <f t="shared" si="168"/>
        <v>View</v>
      </c>
    </row>
    <row r="294">
      <c r="A294" s="12">
        <v>43509.60986111111</v>
      </c>
      <c r="B294" s="13" t="str">
        <f>HYPERLINK("https://twitter.com/INCIndia","@INCIndia")</f>
        <v>@INCIndia</v>
      </c>
      <c r="C294" s="14" t="s">
        <v>126</v>
      </c>
      <c r="D294" s="15" t="s">
        <v>598</v>
      </c>
      <c r="E294" s="16" t="str">
        <f>HYPERLINK("https://twitter.com/INCIndia/status/1095610580407185410","1095610580407185410")</f>
        <v>1095610580407185410</v>
      </c>
      <c r="F294" s="17"/>
      <c r="G294" s="18" t="s">
        <v>599</v>
      </c>
      <c r="H294" s="17"/>
      <c r="I294" s="19">
        <v>460.0</v>
      </c>
      <c r="J294" s="19">
        <v>1049.0</v>
      </c>
      <c r="K294" s="20" t="str">
        <f t="shared" si="166"/>
        <v>Twitter for Android</v>
      </c>
      <c r="L294" s="19">
        <v>4857086.0</v>
      </c>
      <c r="M294" s="19">
        <v>2496.0</v>
      </c>
      <c r="N294" s="19">
        <v>1632.0</v>
      </c>
      <c r="O294" s="21" t="s">
        <v>29</v>
      </c>
      <c r="P294" s="12">
        <v>41311.4691087963</v>
      </c>
      <c r="Q294" s="22" t="s">
        <v>129</v>
      </c>
      <c r="R294" s="23" t="s">
        <v>130</v>
      </c>
      <c r="S294" s="18" t="s">
        <v>131</v>
      </c>
      <c r="T294" s="17"/>
      <c r="U294" s="16" t="str">
        <f>HYPERLINK("https://pbs.twimg.com/profile_images/928449965134815233/w2JsNWPK.jpg","View")</f>
        <v>View</v>
      </c>
    </row>
    <row r="295">
      <c r="A295" s="12">
        <v>43509.59641203703</v>
      </c>
      <c r="B295" s="13" t="str">
        <f t="shared" ref="B295:B296" si="169">HYPERLINK("https://twitter.com/BJP4India","@BJP4India")</f>
        <v>@BJP4India</v>
      </c>
      <c r="C295" s="14" t="s">
        <v>39</v>
      </c>
      <c r="D295" s="15" t="s">
        <v>600</v>
      </c>
      <c r="E295" s="16" t="str">
        <f>HYPERLINK("https://twitter.com/BJP4India/status/1095605705795489792","1095605705795489792")</f>
        <v>1095605705795489792</v>
      </c>
      <c r="F295" s="17"/>
      <c r="G295" s="18" t="s">
        <v>601</v>
      </c>
      <c r="H295" s="17"/>
      <c r="I295" s="19">
        <v>1855.0</v>
      </c>
      <c r="J295" s="19">
        <v>3329.0</v>
      </c>
      <c r="K295" s="20" t="str">
        <f t="shared" ref="K295:K296" si="170">HYPERLINK("https://studio.twitter.com","Twitter Media Studio")</f>
        <v>Twitter Media Studio</v>
      </c>
      <c r="L295" s="19">
        <v>1.0503249E7</v>
      </c>
      <c r="M295" s="19">
        <v>2.0</v>
      </c>
      <c r="N295" s="19">
        <v>2477.0</v>
      </c>
      <c r="O295" s="21" t="s">
        <v>29</v>
      </c>
      <c r="P295" s="12">
        <v>40477.32577546296</v>
      </c>
      <c r="Q295" s="22" t="s">
        <v>42</v>
      </c>
      <c r="R295" s="23" t="s">
        <v>43</v>
      </c>
      <c r="S295" s="18" t="s">
        <v>44</v>
      </c>
      <c r="T295" s="17"/>
      <c r="U295" s="16" t="str">
        <f t="shared" ref="U295:U296" si="171">HYPERLINK("https://pbs.twimg.com/profile_images/812531108092874753/frVON4bm.jpg","View")</f>
        <v>View</v>
      </c>
    </row>
    <row r="296">
      <c r="A296" s="12">
        <v>43509.58516203704</v>
      </c>
      <c r="B296" s="13" t="str">
        <f t="shared" si="169"/>
        <v>@BJP4India</v>
      </c>
      <c r="C296" s="14" t="s">
        <v>39</v>
      </c>
      <c r="D296" s="15" t="s">
        <v>602</v>
      </c>
      <c r="E296" s="16" t="str">
        <f>HYPERLINK("https://twitter.com/BJP4India/status/1095601630840422400","1095601630840422400")</f>
        <v>1095601630840422400</v>
      </c>
      <c r="F296" s="17"/>
      <c r="G296" s="18" t="s">
        <v>603</v>
      </c>
      <c r="H296" s="17"/>
      <c r="I296" s="19">
        <v>2294.0</v>
      </c>
      <c r="J296" s="19">
        <v>6294.0</v>
      </c>
      <c r="K296" s="20" t="str">
        <f t="shared" si="170"/>
        <v>Twitter Media Studio</v>
      </c>
      <c r="L296" s="19">
        <v>1.0503249E7</v>
      </c>
      <c r="M296" s="19">
        <v>2.0</v>
      </c>
      <c r="N296" s="19">
        <v>2477.0</v>
      </c>
      <c r="O296" s="21" t="s">
        <v>29</v>
      </c>
      <c r="P296" s="12">
        <v>40477.32577546296</v>
      </c>
      <c r="Q296" s="22" t="s">
        <v>42</v>
      </c>
      <c r="R296" s="23" t="s">
        <v>43</v>
      </c>
      <c r="S296" s="18" t="s">
        <v>44</v>
      </c>
      <c r="T296" s="17"/>
      <c r="U296" s="16" t="str">
        <f t="shared" si="171"/>
        <v>View</v>
      </c>
    </row>
    <row r="297">
      <c r="A297" s="12">
        <v>43509.563252314816</v>
      </c>
      <c r="B297" s="13" t="str">
        <f t="shared" ref="B297:B298" si="172">HYPERLINK("https://twitter.com/AamAadmiParty","@AamAadmiParty")</f>
        <v>@AamAadmiParty</v>
      </c>
      <c r="C297" s="14" t="s">
        <v>51</v>
      </c>
      <c r="D297" s="15" t="s">
        <v>604</v>
      </c>
      <c r="E297" s="16" t="str">
        <f>HYPERLINK("https://twitter.com/AamAadmiParty/status/1095593688019873792","1095593688019873792")</f>
        <v>1095593688019873792</v>
      </c>
      <c r="F297" s="17"/>
      <c r="G297" s="18" t="s">
        <v>605</v>
      </c>
      <c r="H297" s="17"/>
      <c r="I297" s="19">
        <v>92.0</v>
      </c>
      <c r="J297" s="19">
        <v>223.0</v>
      </c>
      <c r="K297" s="20" t="str">
        <f t="shared" ref="K297:K298" si="173">HYPERLINK("http://twitter.com/download/android","Twitter for Android")</f>
        <v>Twitter for Android</v>
      </c>
      <c r="L297" s="19">
        <v>4760642.0</v>
      </c>
      <c r="M297" s="19">
        <v>317.0</v>
      </c>
      <c r="N297" s="19">
        <v>1775.0</v>
      </c>
      <c r="O297" s="21" t="s">
        <v>29</v>
      </c>
      <c r="P297" s="12">
        <v>41113.35650462963</v>
      </c>
      <c r="Q297" s="22" t="s">
        <v>30</v>
      </c>
      <c r="R297" s="23" t="s">
        <v>54</v>
      </c>
      <c r="S297" s="18" t="s">
        <v>55</v>
      </c>
      <c r="T297" s="17"/>
      <c r="U297" s="16" t="str">
        <f t="shared" ref="U297:U298" si="174">HYPERLINK("https://pbs.twimg.com/profile_images/928455612014280704/Xb5vG_TP.jpg","View")</f>
        <v>View</v>
      </c>
    </row>
    <row r="298">
      <c r="A298" s="12">
        <v>43509.56091435185</v>
      </c>
      <c r="B298" s="13" t="str">
        <f t="shared" si="172"/>
        <v>@AamAadmiParty</v>
      </c>
      <c r="C298" s="14" t="s">
        <v>51</v>
      </c>
      <c r="D298" s="15" t="s">
        <v>606</v>
      </c>
      <c r="E298" s="16" t="str">
        <f>HYPERLINK("https://twitter.com/AamAadmiParty/status/1095592842142076928","1095592842142076928")</f>
        <v>1095592842142076928</v>
      </c>
      <c r="F298" s="17"/>
      <c r="G298" s="18" t="s">
        <v>607</v>
      </c>
      <c r="H298" s="17"/>
      <c r="I298" s="19">
        <v>101.0</v>
      </c>
      <c r="J298" s="19">
        <v>242.0</v>
      </c>
      <c r="K298" s="20" t="str">
        <f t="shared" si="173"/>
        <v>Twitter for Android</v>
      </c>
      <c r="L298" s="19">
        <v>4760642.0</v>
      </c>
      <c r="M298" s="19">
        <v>317.0</v>
      </c>
      <c r="N298" s="19">
        <v>1775.0</v>
      </c>
      <c r="O298" s="21" t="s">
        <v>29</v>
      </c>
      <c r="P298" s="12">
        <v>41113.35650462963</v>
      </c>
      <c r="Q298" s="22" t="s">
        <v>30</v>
      </c>
      <c r="R298" s="23" t="s">
        <v>54</v>
      </c>
      <c r="S298" s="18" t="s">
        <v>55</v>
      </c>
      <c r="T298" s="17"/>
      <c r="U298" s="16" t="str">
        <f t="shared" si="174"/>
        <v>View</v>
      </c>
    </row>
    <row r="299">
      <c r="A299" s="12">
        <v>43509.54252314815</v>
      </c>
      <c r="B299" s="13" t="str">
        <f>HYPERLINK("https://twitter.com/INCIndia","@INCIndia")</f>
        <v>@INCIndia</v>
      </c>
      <c r="C299" s="14" t="s">
        <v>126</v>
      </c>
      <c r="D299" s="15" t="s">
        <v>608</v>
      </c>
      <c r="E299" s="16" t="str">
        <f>HYPERLINK("https://twitter.com/INCIndia/status/1095586178546393089","1095586178546393089")</f>
        <v>1095586178546393089</v>
      </c>
      <c r="F299" s="18" t="s">
        <v>609</v>
      </c>
      <c r="G299" s="18" t="s">
        <v>610</v>
      </c>
      <c r="H299" s="17"/>
      <c r="I299" s="19">
        <v>932.0</v>
      </c>
      <c r="J299" s="19">
        <v>2205.0</v>
      </c>
      <c r="K299" s="20" t="str">
        <f>HYPERLINK("http://twitter.com","Twitter Web Client")</f>
        <v>Twitter Web Client</v>
      </c>
      <c r="L299" s="19">
        <v>4857086.0</v>
      </c>
      <c r="M299" s="19">
        <v>2496.0</v>
      </c>
      <c r="N299" s="19">
        <v>1632.0</v>
      </c>
      <c r="O299" s="21" t="s">
        <v>29</v>
      </c>
      <c r="P299" s="12">
        <v>41311.4691087963</v>
      </c>
      <c r="Q299" s="22" t="s">
        <v>129</v>
      </c>
      <c r="R299" s="23" t="s">
        <v>130</v>
      </c>
      <c r="S299" s="18" t="s">
        <v>131</v>
      </c>
      <c r="T299" s="17"/>
      <c r="U299" s="16" t="str">
        <f>HYPERLINK("https://pbs.twimg.com/profile_images/928449965134815233/w2JsNWPK.jpg","View")</f>
        <v>View</v>
      </c>
    </row>
    <row r="300">
      <c r="A300" s="12">
        <v>43509.53695601852</v>
      </c>
      <c r="B300" s="13" t="str">
        <f t="shared" ref="B300:B302" si="175">HYPERLINK("https://twitter.com/AamAadmiParty","@AamAadmiParty")</f>
        <v>@AamAadmiParty</v>
      </c>
      <c r="C300" s="14" t="s">
        <v>51</v>
      </c>
      <c r="D300" s="15" t="s">
        <v>611</v>
      </c>
      <c r="E300" s="16" t="str">
        <f>HYPERLINK("https://twitter.com/AamAadmiParty/status/1095584159362367488","1095584159362367488")</f>
        <v>1095584159362367488</v>
      </c>
      <c r="F300" s="17"/>
      <c r="G300" s="18" t="s">
        <v>612</v>
      </c>
      <c r="H300" s="17"/>
      <c r="I300" s="19">
        <v>218.0</v>
      </c>
      <c r="J300" s="19">
        <v>594.0</v>
      </c>
      <c r="K300" s="20" t="str">
        <f t="shared" ref="K300:K302" si="176">HYPERLINK("http://twitter.com/download/android","Twitter for Android")</f>
        <v>Twitter for Android</v>
      </c>
      <c r="L300" s="19">
        <v>4760642.0</v>
      </c>
      <c r="M300" s="19">
        <v>317.0</v>
      </c>
      <c r="N300" s="19">
        <v>1775.0</v>
      </c>
      <c r="O300" s="21" t="s">
        <v>29</v>
      </c>
      <c r="P300" s="12">
        <v>41113.35650462963</v>
      </c>
      <c r="Q300" s="22" t="s">
        <v>30</v>
      </c>
      <c r="R300" s="23" t="s">
        <v>54</v>
      </c>
      <c r="S300" s="18" t="s">
        <v>55</v>
      </c>
      <c r="T300" s="17"/>
      <c r="U300" s="16" t="str">
        <f t="shared" ref="U300:U302" si="177">HYPERLINK("https://pbs.twimg.com/profile_images/928455612014280704/Xb5vG_TP.jpg","View")</f>
        <v>View</v>
      </c>
    </row>
    <row r="301">
      <c r="A301" s="12">
        <v>43509.50421296296</v>
      </c>
      <c r="B301" s="13" t="str">
        <f t="shared" si="175"/>
        <v>@AamAadmiParty</v>
      </c>
      <c r="C301" s="14" t="s">
        <v>51</v>
      </c>
      <c r="D301" s="15" t="s">
        <v>613</v>
      </c>
      <c r="E301" s="16" t="str">
        <f>HYPERLINK("https://twitter.com/AamAadmiParty/status/1095572295177916416","1095572295177916416")</f>
        <v>1095572295177916416</v>
      </c>
      <c r="F301" s="17"/>
      <c r="G301" s="18" t="s">
        <v>614</v>
      </c>
      <c r="H301" s="17"/>
      <c r="I301" s="19">
        <v>92.0</v>
      </c>
      <c r="J301" s="19">
        <v>247.0</v>
      </c>
      <c r="K301" s="20" t="str">
        <f t="shared" si="176"/>
        <v>Twitter for Android</v>
      </c>
      <c r="L301" s="19">
        <v>4760642.0</v>
      </c>
      <c r="M301" s="19">
        <v>317.0</v>
      </c>
      <c r="N301" s="19">
        <v>1775.0</v>
      </c>
      <c r="O301" s="21" t="s">
        <v>29</v>
      </c>
      <c r="P301" s="12">
        <v>41113.35650462963</v>
      </c>
      <c r="Q301" s="22" t="s">
        <v>30</v>
      </c>
      <c r="R301" s="23" t="s">
        <v>54</v>
      </c>
      <c r="S301" s="18" t="s">
        <v>55</v>
      </c>
      <c r="T301" s="17"/>
      <c r="U301" s="16" t="str">
        <f t="shared" si="177"/>
        <v>View</v>
      </c>
    </row>
    <row r="302">
      <c r="A302" s="12">
        <v>43509.50042824074</v>
      </c>
      <c r="B302" s="13" t="str">
        <f t="shared" si="175"/>
        <v>@AamAadmiParty</v>
      </c>
      <c r="C302" s="14" t="s">
        <v>51</v>
      </c>
      <c r="D302" s="15" t="s">
        <v>615</v>
      </c>
      <c r="E302" s="16" t="str">
        <f>HYPERLINK("https://twitter.com/AamAadmiParty/status/1095570924856840193","1095570924856840193")</f>
        <v>1095570924856840193</v>
      </c>
      <c r="F302" s="18" t="s">
        <v>616</v>
      </c>
      <c r="G302" s="18" t="s">
        <v>617</v>
      </c>
      <c r="H302" s="17"/>
      <c r="I302" s="19">
        <v>110.0</v>
      </c>
      <c r="J302" s="19">
        <v>212.0</v>
      </c>
      <c r="K302" s="20" t="str">
        <f t="shared" si="176"/>
        <v>Twitter for Android</v>
      </c>
      <c r="L302" s="19">
        <v>4760642.0</v>
      </c>
      <c r="M302" s="19">
        <v>317.0</v>
      </c>
      <c r="N302" s="19">
        <v>1775.0</v>
      </c>
      <c r="O302" s="21" t="s">
        <v>29</v>
      </c>
      <c r="P302" s="12">
        <v>41113.35650462963</v>
      </c>
      <c r="Q302" s="22" t="s">
        <v>30</v>
      </c>
      <c r="R302" s="23" t="s">
        <v>54</v>
      </c>
      <c r="S302" s="18" t="s">
        <v>55</v>
      </c>
      <c r="T302" s="17"/>
      <c r="U302" s="16" t="str">
        <f t="shared" si="177"/>
        <v>View</v>
      </c>
    </row>
    <row r="303">
      <c r="A303" s="12">
        <v>43509.49729166667</v>
      </c>
      <c r="B303" s="13" t="str">
        <f t="shared" ref="B303:B304" si="178">HYPERLINK("https://twitter.com/INCIndia","@INCIndia")</f>
        <v>@INCIndia</v>
      </c>
      <c r="C303" s="14" t="s">
        <v>126</v>
      </c>
      <c r="D303" s="15" t="s">
        <v>618</v>
      </c>
      <c r="E303" s="16" t="str">
        <f>HYPERLINK("https://twitter.com/INCIndia/status/1095569787361452033","1095569787361452033")</f>
        <v>1095569787361452033</v>
      </c>
      <c r="F303" s="17"/>
      <c r="G303" s="18" t="s">
        <v>619</v>
      </c>
      <c r="H303" s="17"/>
      <c r="I303" s="19">
        <v>721.0</v>
      </c>
      <c r="J303" s="19">
        <v>2201.0</v>
      </c>
      <c r="K303" s="20" t="str">
        <f t="shared" ref="K303:K304" si="179">HYPERLINK("https://about.twitter.com/products/tweetdeck","TweetDeck")</f>
        <v>TweetDeck</v>
      </c>
      <c r="L303" s="19">
        <v>4857086.0</v>
      </c>
      <c r="M303" s="19">
        <v>2496.0</v>
      </c>
      <c r="N303" s="19">
        <v>1632.0</v>
      </c>
      <c r="O303" s="21" t="s">
        <v>29</v>
      </c>
      <c r="P303" s="12">
        <v>41311.4691087963</v>
      </c>
      <c r="Q303" s="22" t="s">
        <v>129</v>
      </c>
      <c r="R303" s="23" t="s">
        <v>130</v>
      </c>
      <c r="S303" s="18" t="s">
        <v>131</v>
      </c>
      <c r="T303" s="17"/>
      <c r="U303" s="16" t="str">
        <f t="shared" ref="U303:U304" si="180">HYPERLINK("https://pbs.twimg.com/profile_images/928449965134815233/w2JsNWPK.jpg","View")</f>
        <v>View</v>
      </c>
    </row>
    <row r="304">
      <c r="A304" s="12">
        <v>43509.49233796296</v>
      </c>
      <c r="B304" s="13" t="str">
        <f t="shared" si="178"/>
        <v>@INCIndia</v>
      </c>
      <c r="C304" s="14" t="s">
        <v>126</v>
      </c>
      <c r="D304" s="15" t="s">
        <v>620</v>
      </c>
      <c r="E304" s="16" t="str">
        <f>HYPERLINK("https://twitter.com/INCIndia/status/1095567991234678784","1095567991234678784")</f>
        <v>1095567991234678784</v>
      </c>
      <c r="F304" s="17"/>
      <c r="G304" s="18" t="s">
        <v>621</v>
      </c>
      <c r="H304" s="17"/>
      <c r="I304" s="19">
        <v>502.0</v>
      </c>
      <c r="J304" s="19">
        <v>1297.0</v>
      </c>
      <c r="K304" s="20" t="str">
        <f t="shared" si="179"/>
        <v>TweetDeck</v>
      </c>
      <c r="L304" s="19">
        <v>4857086.0</v>
      </c>
      <c r="M304" s="19">
        <v>2496.0</v>
      </c>
      <c r="N304" s="19">
        <v>1632.0</v>
      </c>
      <c r="O304" s="21" t="s">
        <v>29</v>
      </c>
      <c r="P304" s="12">
        <v>41311.4691087963</v>
      </c>
      <c r="Q304" s="22" t="s">
        <v>129</v>
      </c>
      <c r="R304" s="23" t="s">
        <v>130</v>
      </c>
      <c r="S304" s="18" t="s">
        <v>131</v>
      </c>
      <c r="T304" s="17"/>
      <c r="U304" s="16" t="str">
        <f t="shared" si="180"/>
        <v>View</v>
      </c>
    </row>
    <row r="305">
      <c r="A305" s="12">
        <v>43509.47667824074</v>
      </c>
      <c r="B305" s="13" t="str">
        <f>HYPERLINK("https://twitter.com/BJP4India","@BJP4India")</f>
        <v>@BJP4India</v>
      </c>
      <c r="C305" s="14" t="s">
        <v>39</v>
      </c>
      <c r="D305" s="15" t="s">
        <v>622</v>
      </c>
      <c r="E305" s="16" t="str">
        <f>HYPERLINK("https://twitter.com/BJP4India/status/1095562317633187840","1095562317633187840")</f>
        <v>1095562317633187840</v>
      </c>
      <c r="F305" s="17"/>
      <c r="G305" s="18" t="s">
        <v>623</v>
      </c>
      <c r="H305" s="17"/>
      <c r="I305" s="19">
        <v>1097.0</v>
      </c>
      <c r="J305" s="19">
        <v>1031.0</v>
      </c>
      <c r="K305" s="20" t="str">
        <f>HYPERLINK("http://twitter.com","Twitter Web Client")</f>
        <v>Twitter Web Client</v>
      </c>
      <c r="L305" s="19">
        <v>1.0503249E7</v>
      </c>
      <c r="M305" s="19">
        <v>2.0</v>
      </c>
      <c r="N305" s="19">
        <v>2477.0</v>
      </c>
      <c r="O305" s="21" t="s">
        <v>29</v>
      </c>
      <c r="P305" s="12">
        <v>40477.32577546296</v>
      </c>
      <c r="Q305" s="22" t="s">
        <v>42</v>
      </c>
      <c r="R305" s="23" t="s">
        <v>43</v>
      </c>
      <c r="S305" s="18" t="s">
        <v>44</v>
      </c>
      <c r="T305" s="17"/>
      <c r="U305" s="16" t="str">
        <f>HYPERLINK("https://pbs.twimg.com/profile_images/812531108092874753/frVON4bm.jpg","View")</f>
        <v>View</v>
      </c>
    </row>
    <row r="306">
      <c r="A306" s="12">
        <v>43509.47560185185</v>
      </c>
      <c r="B306" s="13" t="str">
        <f>HYPERLINK("https://twitter.com/INCIndia","@INCIndia")</f>
        <v>@INCIndia</v>
      </c>
      <c r="C306" s="14" t="s">
        <v>126</v>
      </c>
      <c r="D306" s="15" t="s">
        <v>624</v>
      </c>
      <c r="E306" s="16" t="str">
        <f>HYPERLINK("https://twitter.com/INCIndia/status/1095561928519254016","1095561928519254016")</f>
        <v>1095561928519254016</v>
      </c>
      <c r="F306" s="17"/>
      <c r="G306" s="18" t="s">
        <v>625</v>
      </c>
      <c r="H306" s="17"/>
      <c r="I306" s="19">
        <v>1704.0</v>
      </c>
      <c r="J306" s="19">
        <v>5109.0</v>
      </c>
      <c r="K306" s="20" t="str">
        <f>HYPERLINK("https://about.twitter.com/products/tweetdeck","TweetDeck")</f>
        <v>TweetDeck</v>
      </c>
      <c r="L306" s="19">
        <v>4857086.0</v>
      </c>
      <c r="M306" s="19">
        <v>2496.0</v>
      </c>
      <c r="N306" s="19">
        <v>1632.0</v>
      </c>
      <c r="O306" s="21" t="s">
        <v>29</v>
      </c>
      <c r="P306" s="12">
        <v>41311.4691087963</v>
      </c>
      <c r="Q306" s="22" t="s">
        <v>129</v>
      </c>
      <c r="R306" s="23" t="s">
        <v>130</v>
      </c>
      <c r="S306" s="18" t="s">
        <v>131</v>
      </c>
      <c r="T306" s="17"/>
      <c r="U306" s="16" t="str">
        <f>HYPERLINK("https://pbs.twimg.com/profile_images/928449965134815233/w2JsNWPK.jpg","View")</f>
        <v>View</v>
      </c>
    </row>
    <row r="307">
      <c r="A307" s="12">
        <v>43509.47530092593</v>
      </c>
      <c r="B307" s="13" t="str">
        <f t="shared" ref="B307:B310" si="181">HYPERLINK("https://twitter.com/BJP4India","@BJP4India")</f>
        <v>@BJP4India</v>
      </c>
      <c r="C307" s="14" t="s">
        <v>39</v>
      </c>
      <c r="D307" s="15" t="s">
        <v>626</v>
      </c>
      <c r="E307" s="16" t="str">
        <f>HYPERLINK("https://twitter.com/BJP4India/status/1095561818355916801","1095561818355916801")</f>
        <v>1095561818355916801</v>
      </c>
      <c r="F307" s="17"/>
      <c r="G307" s="18" t="s">
        <v>627</v>
      </c>
      <c r="H307" s="17"/>
      <c r="I307" s="19">
        <v>1263.0</v>
      </c>
      <c r="J307" s="19">
        <v>1071.0</v>
      </c>
      <c r="K307" s="20" t="str">
        <f t="shared" ref="K307:K310" si="182">HYPERLINK("http://twitter.com","Twitter Web Client")</f>
        <v>Twitter Web Client</v>
      </c>
      <c r="L307" s="19">
        <v>1.0503249E7</v>
      </c>
      <c r="M307" s="19">
        <v>2.0</v>
      </c>
      <c r="N307" s="19">
        <v>2477.0</v>
      </c>
      <c r="O307" s="21" t="s">
        <v>29</v>
      </c>
      <c r="P307" s="12">
        <v>40477.32577546296</v>
      </c>
      <c r="Q307" s="22" t="s">
        <v>42</v>
      </c>
      <c r="R307" s="23" t="s">
        <v>43</v>
      </c>
      <c r="S307" s="18" t="s">
        <v>44</v>
      </c>
      <c r="T307" s="17"/>
      <c r="U307" s="16" t="str">
        <f t="shared" ref="U307:U310" si="183">HYPERLINK("https://pbs.twimg.com/profile_images/812531108092874753/frVON4bm.jpg","View")</f>
        <v>View</v>
      </c>
    </row>
    <row r="308">
      <c r="A308" s="12">
        <v>43509.47451388889</v>
      </c>
      <c r="B308" s="13" t="str">
        <f t="shared" si="181"/>
        <v>@BJP4India</v>
      </c>
      <c r="C308" s="14" t="s">
        <v>39</v>
      </c>
      <c r="D308" s="15" t="s">
        <v>628</v>
      </c>
      <c r="E308" s="16" t="str">
        <f>HYPERLINK("https://twitter.com/BJP4India/status/1095561532174266369","1095561532174266369")</f>
        <v>1095561532174266369</v>
      </c>
      <c r="F308" s="17"/>
      <c r="G308" s="18" t="s">
        <v>629</v>
      </c>
      <c r="H308" s="17"/>
      <c r="I308" s="19">
        <v>1140.0</v>
      </c>
      <c r="J308" s="19">
        <v>951.0</v>
      </c>
      <c r="K308" s="20" t="str">
        <f t="shared" si="182"/>
        <v>Twitter Web Client</v>
      </c>
      <c r="L308" s="19">
        <v>1.0503249E7</v>
      </c>
      <c r="M308" s="19">
        <v>2.0</v>
      </c>
      <c r="N308" s="19">
        <v>2477.0</v>
      </c>
      <c r="O308" s="21" t="s">
        <v>29</v>
      </c>
      <c r="P308" s="12">
        <v>40477.32577546296</v>
      </c>
      <c r="Q308" s="22" t="s">
        <v>42</v>
      </c>
      <c r="R308" s="23" t="s">
        <v>43</v>
      </c>
      <c r="S308" s="18" t="s">
        <v>44</v>
      </c>
      <c r="T308" s="17"/>
      <c r="U308" s="16" t="str">
        <f t="shared" si="183"/>
        <v>View</v>
      </c>
    </row>
    <row r="309">
      <c r="A309" s="12">
        <v>43509.47310185185</v>
      </c>
      <c r="B309" s="13" t="str">
        <f t="shared" si="181"/>
        <v>@BJP4India</v>
      </c>
      <c r="C309" s="14" t="s">
        <v>39</v>
      </c>
      <c r="D309" s="15" t="s">
        <v>630</v>
      </c>
      <c r="E309" s="16" t="str">
        <f>HYPERLINK("https://twitter.com/BJP4India/status/1095561019156361217","1095561019156361217")</f>
        <v>1095561019156361217</v>
      </c>
      <c r="F309" s="17"/>
      <c r="G309" s="18" t="s">
        <v>631</v>
      </c>
      <c r="H309" s="17"/>
      <c r="I309" s="19">
        <v>1012.0</v>
      </c>
      <c r="J309" s="19">
        <v>991.0</v>
      </c>
      <c r="K309" s="20" t="str">
        <f t="shared" si="182"/>
        <v>Twitter Web Client</v>
      </c>
      <c r="L309" s="19">
        <v>1.0503249E7</v>
      </c>
      <c r="M309" s="19">
        <v>2.0</v>
      </c>
      <c r="N309" s="19">
        <v>2477.0</v>
      </c>
      <c r="O309" s="21" t="s">
        <v>29</v>
      </c>
      <c r="P309" s="12">
        <v>40477.32577546296</v>
      </c>
      <c r="Q309" s="22" t="s">
        <v>42</v>
      </c>
      <c r="R309" s="23" t="s">
        <v>43</v>
      </c>
      <c r="S309" s="18" t="s">
        <v>44</v>
      </c>
      <c r="T309" s="17"/>
      <c r="U309" s="16" t="str">
        <f t="shared" si="183"/>
        <v>View</v>
      </c>
    </row>
    <row r="310">
      <c r="A310" s="12">
        <v>43509.47135416667</v>
      </c>
      <c r="B310" s="13" t="str">
        <f t="shared" si="181"/>
        <v>@BJP4India</v>
      </c>
      <c r="C310" s="14" t="s">
        <v>39</v>
      </c>
      <c r="D310" s="15" t="s">
        <v>632</v>
      </c>
      <c r="E310" s="16" t="str">
        <f>HYPERLINK("https://twitter.com/BJP4India/status/1095560389251674112","1095560389251674112")</f>
        <v>1095560389251674112</v>
      </c>
      <c r="F310" s="17"/>
      <c r="G310" s="18" t="s">
        <v>633</v>
      </c>
      <c r="H310" s="17"/>
      <c r="I310" s="19">
        <v>1178.0</v>
      </c>
      <c r="J310" s="19">
        <v>1157.0</v>
      </c>
      <c r="K310" s="20" t="str">
        <f t="shared" si="182"/>
        <v>Twitter Web Client</v>
      </c>
      <c r="L310" s="19">
        <v>1.0503249E7</v>
      </c>
      <c r="M310" s="19">
        <v>2.0</v>
      </c>
      <c r="N310" s="19">
        <v>2477.0</v>
      </c>
      <c r="O310" s="21" t="s">
        <v>29</v>
      </c>
      <c r="P310" s="12">
        <v>40477.32577546296</v>
      </c>
      <c r="Q310" s="22" t="s">
        <v>42</v>
      </c>
      <c r="R310" s="23" t="s">
        <v>43</v>
      </c>
      <c r="S310" s="18" t="s">
        <v>44</v>
      </c>
      <c r="T310" s="17"/>
      <c r="U310" s="16" t="str">
        <f t="shared" si="183"/>
        <v>View</v>
      </c>
    </row>
    <row r="311">
      <c r="A311" s="12">
        <v>43509.471087962964</v>
      </c>
      <c r="B311" s="13" t="str">
        <f>HYPERLINK("https://twitter.com/INCIndia","@INCIndia")</f>
        <v>@INCIndia</v>
      </c>
      <c r="C311" s="14" t="s">
        <v>126</v>
      </c>
      <c r="D311" s="15" t="s">
        <v>634</v>
      </c>
      <c r="E311" s="16" t="str">
        <f>HYPERLINK("https://twitter.com/INCIndia/status/1095560290064752641","1095560290064752641")</f>
        <v>1095560290064752641</v>
      </c>
      <c r="F311" s="17"/>
      <c r="G311" s="18" t="s">
        <v>635</v>
      </c>
      <c r="H311" s="17"/>
      <c r="I311" s="19">
        <v>401.0</v>
      </c>
      <c r="J311" s="19">
        <v>926.0</v>
      </c>
      <c r="K311" s="20" t="str">
        <f>HYPERLINK("https://about.twitter.com/products/tweetdeck","TweetDeck")</f>
        <v>TweetDeck</v>
      </c>
      <c r="L311" s="19">
        <v>4857086.0</v>
      </c>
      <c r="M311" s="19">
        <v>2496.0</v>
      </c>
      <c r="N311" s="19">
        <v>1632.0</v>
      </c>
      <c r="O311" s="21" t="s">
        <v>29</v>
      </c>
      <c r="P311" s="12">
        <v>41311.4691087963</v>
      </c>
      <c r="Q311" s="22" t="s">
        <v>129</v>
      </c>
      <c r="R311" s="23" t="s">
        <v>130</v>
      </c>
      <c r="S311" s="18" t="s">
        <v>131</v>
      </c>
      <c r="T311" s="17"/>
      <c r="U311" s="16" t="str">
        <f>HYPERLINK("https://pbs.twimg.com/profile_images/928449965134815233/w2JsNWPK.jpg","View")</f>
        <v>View</v>
      </c>
    </row>
    <row r="312">
      <c r="A312" s="12">
        <v>43509.47016203703</v>
      </c>
      <c r="B312" s="13" t="str">
        <f t="shared" ref="B312:B313" si="184">HYPERLINK("https://twitter.com/BJP4India","@BJP4India")</f>
        <v>@BJP4India</v>
      </c>
      <c r="C312" s="14" t="s">
        <v>39</v>
      </c>
      <c r="D312" s="15" t="s">
        <v>636</v>
      </c>
      <c r="E312" s="16" t="str">
        <f>HYPERLINK("https://twitter.com/BJP4India/status/1095559953371226112","1095559953371226112")</f>
        <v>1095559953371226112</v>
      </c>
      <c r="F312" s="17"/>
      <c r="G312" s="18" t="s">
        <v>637</v>
      </c>
      <c r="H312" s="17"/>
      <c r="I312" s="19">
        <v>853.0</v>
      </c>
      <c r="J312" s="19">
        <v>786.0</v>
      </c>
      <c r="K312" s="20" t="str">
        <f t="shared" ref="K312:K313" si="185">HYPERLINK("http://twitter.com","Twitter Web Client")</f>
        <v>Twitter Web Client</v>
      </c>
      <c r="L312" s="19">
        <v>1.0503249E7</v>
      </c>
      <c r="M312" s="19">
        <v>2.0</v>
      </c>
      <c r="N312" s="19">
        <v>2477.0</v>
      </c>
      <c r="O312" s="21" t="s">
        <v>29</v>
      </c>
      <c r="P312" s="12">
        <v>40477.32577546296</v>
      </c>
      <c r="Q312" s="22" t="s">
        <v>42</v>
      </c>
      <c r="R312" s="23" t="s">
        <v>43</v>
      </c>
      <c r="S312" s="18" t="s">
        <v>44</v>
      </c>
      <c r="T312" s="17"/>
      <c r="U312" s="16" t="str">
        <f t="shared" ref="U312:U313" si="186">HYPERLINK("https://pbs.twimg.com/profile_images/812531108092874753/frVON4bm.jpg","View")</f>
        <v>View</v>
      </c>
    </row>
    <row r="313">
      <c r="A313" s="12">
        <v>43509.46988425926</v>
      </c>
      <c r="B313" s="13" t="str">
        <f t="shared" si="184"/>
        <v>@BJP4India</v>
      </c>
      <c r="C313" s="14" t="s">
        <v>39</v>
      </c>
      <c r="D313" s="15" t="s">
        <v>638</v>
      </c>
      <c r="E313" s="16" t="str">
        <f>HYPERLINK("https://twitter.com/BJP4India/status/1095559852737232896","1095559852737232896")</f>
        <v>1095559852737232896</v>
      </c>
      <c r="F313" s="17"/>
      <c r="G313" s="18" t="s">
        <v>639</v>
      </c>
      <c r="H313" s="17"/>
      <c r="I313" s="19">
        <v>1181.0</v>
      </c>
      <c r="J313" s="19">
        <v>1783.0</v>
      </c>
      <c r="K313" s="20" t="str">
        <f t="shared" si="185"/>
        <v>Twitter Web Client</v>
      </c>
      <c r="L313" s="19">
        <v>1.0503249E7</v>
      </c>
      <c r="M313" s="19">
        <v>2.0</v>
      </c>
      <c r="N313" s="19">
        <v>2477.0</v>
      </c>
      <c r="O313" s="21" t="s">
        <v>29</v>
      </c>
      <c r="P313" s="12">
        <v>40477.32577546296</v>
      </c>
      <c r="Q313" s="22" t="s">
        <v>42</v>
      </c>
      <c r="R313" s="23" t="s">
        <v>43</v>
      </c>
      <c r="S313" s="18" t="s">
        <v>44</v>
      </c>
      <c r="T313" s="17"/>
      <c r="U313" s="16" t="str">
        <f t="shared" si="186"/>
        <v>View</v>
      </c>
    </row>
    <row r="314">
      <c r="A314" s="12">
        <v>43509.46204861111</v>
      </c>
      <c r="B314" s="13" t="str">
        <f>HYPERLINK("https://twitter.com/INCIndia","@INCIndia")</f>
        <v>@INCIndia</v>
      </c>
      <c r="C314" s="14" t="s">
        <v>126</v>
      </c>
      <c r="D314" s="15" t="s">
        <v>640</v>
      </c>
      <c r="E314" s="16" t="str">
        <f>HYPERLINK("https://twitter.com/INCIndia/status/1095557013386362880","1095557013386362880")</f>
        <v>1095557013386362880</v>
      </c>
      <c r="F314" s="17"/>
      <c r="G314" s="18" t="s">
        <v>641</v>
      </c>
      <c r="H314" s="17"/>
      <c r="I314" s="19">
        <v>780.0</v>
      </c>
      <c r="J314" s="19">
        <v>2475.0</v>
      </c>
      <c r="K314" s="20" t="str">
        <f>HYPERLINK("https://about.twitter.com/products/tweetdeck","TweetDeck")</f>
        <v>TweetDeck</v>
      </c>
      <c r="L314" s="19">
        <v>4857086.0</v>
      </c>
      <c r="M314" s="19">
        <v>2496.0</v>
      </c>
      <c r="N314" s="19">
        <v>1632.0</v>
      </c>
      <c r="O314" s="21" t="s">
        <v>29</v>
      </c>
      <c r="P314" s="12">
        <v>41311.4691087963</v>
      </c>
      <c r="Q314" s="22" t="s">
        <v>129</v>
      </c>
      <c r="R314" s="23" t="s">
        <v>130</v>
      </c>
      <c r="S314" s="18" t="s">
        <v>131</v>
      </c>
      <c r="T314" s="17"/>
      <c r="U314" s="16" t="str">
        <f>HYPERLINK("https://pbs.twimg.com/profile_images/928449965134815233/w2JsNWPK.jpg","View")</f>
        <v>View</v>
      </c>
    </row>
    <row r="315">
      <c r="A315" s="12">
        <v>43509.442349537036</v>
      </c>
      <c r="B315" s="13" t="str">
        <f>HYPERLINK("https://twitter.com/AamAadmiParty","@AamAadmiParty")</f>
        <v>@AamAadmiParty</v>
      </c>
      <c r="C315" s="14" t="s">
        <v>51</v>
      </c>
      <c r="D315" s="15" t="s">
        <v>642</v>
      </c>
      <c r="E315" s="16" t="str">
        <f>HYPERLINK("https://twitter.com/AamAadmiParty/status/1095549878078386176","1095549878078386176")</f>
        <v>1095549878078386176</v>
      </c>
      <c r="F315" s="17"/>
      <c r="G315" s="18" t="s">
        <v>643</v>
      </c>
      <c r="H315" s="17"/>
      <c r="I315" s="19">
        <v>271.0</v>
      </c>
      <c r="J315" s="19">
        <v>559.0</v>
      </c>
      <c r="K315" s="20" t="str">
        <f t="shared" ref="K315:K318" si="187">HYPERLINK("https://studio.twitter.com","Twitter Media Studio")</f>
        <v>Twitter Media Studio</v>
      </c>
      <c r="L315" s="19">
        <v>4760642.0</v>
      </c>
      <c r="M315" s="19">
        <v>317.0</v>
      </c>
      <c r="N315" s="19">
        <v>1775.0</v>
      </c>
      <c r="O315" s="21" t="s">
        <v>29</v>
      </c>
      <c r="P315" s="12">
        <v>41113.35650462963</v>
      </c>
      <c r="Q315" s="22" t="s">
        <v>30</v>
      </c>
      <c r="R315" s="23" t="s">
        <v>54</v>
      </c>
      <c r="S315" s="18" t="s">
        <v>55</v>
      </c>
      <c r="T315" s="17"/>
      <c r="U315" s="16" t="str">
        <f>HYPERLINK("https://pbs.twimg.com/profile_images/928455612014280704/Xb5vG_TP.jpg","View")</f>
        <v>View</v>
      </c>
    </row>
    <row r="316">
      <c r="A316" s="12">
        <v>43509.435428240744</v>
      </c>
      <c r="B316" s="13" t="str">
        <f t="shared" ref="B316:B318" si="188">HYPERLINK("https://twitter.com/BJP4India","@BJP4India")</f>
        <v>@BJP4India</v>
      </c>
      <c r="C316" s="14" t="s">
        <v>39</v>
      </c>
      <c r="D316" s="15" t="s">
        <v>644</v>
      </c>
      <c r="E316" s="16" t="str">
        <f>HYPERLINK("https://twitter.com/BJP4India/status/1095547367200178177","1095547367200178177")</f>
        <v>1095547367200178177</v>
      </c>
      <c r="F316" s="17"/>
      <c r="G316" s="18" t="s">
        <v>645</v>
      </c>
      <c r="H316" s="17"/>
      <c r="I316" s="19">
        <v>1361.0</v>
      </c>
      <c r="J316" s="19">
        <v>1651.0</v>
      </c>
      <c r="K316" s="20" t="str">
        <f t="shared" si="187"/>
        <v>Twitter Media Studio</v>
      </c>
      <c r="L316" s="19">
        <v>1.0503249E7</v>
      </c>
      <c r="M316" s="19">
        <v>2.0</v>
      </c>
      <c r="N316" s="19">
        <v>2477.0</v>
      </c>
      <c r="O316" s="21" t="s">
        <v>29</v>
      </c>
      <c r="P316" s="12">
        <v>40477.32577546296</v>
      </c>
      <c r="Q316" s="22" t="s">
        <v>42</v>
      </c>
      <c r="R316" s="23" t="s">
        <v>43</v>
      </c>
      <c r="S316" s="18" t="s">
        <v>44</v>
      </c>
      <c r="T316" s="17"/>
      <c r="U316" s="16" t="str">
        <f t="shared" ref="U316:U318" si="189">HYPERLINK("https://pbs.twimg.com/profile_images/812531108092874753/frVON4bm.jpg","View")</f>
        <v>View</v>
      </c>
    </row>
    <row r="317">
      <c r="A317" s="12">
        <v>43509.43194444444</v>
      </c>
      <c r="B317" s="13" t="str">
        <f t="shared" si="188"/>
        <v>@BJP4India</v>
      </c>
      <c r="C317" s="14" t="s">
        <v>39</v>
      </c>
      <c r="D317" s="15" t="s">
        <v>646</v>
      </c>
      <c r="E317" s="16" t="str">
        <f>HYPERLINK("https://twitter.com/BJP4India/status/1095546104609935361","1095546104609935361")</f>
        <v>1095546104609935361</v>
      </c>
      <c r="F317" s="17"/>
      <c r="G317" s="18" t="s">
        <v>647</v>
      </c>
      <c r="H317" s="17"/>
      <c r="I317" s="19">
        <v>1360.0</v>
      </c>
      <c r="J317" s="19">
        <v>1173.0</v>
      </c>
      <c r="K317" s="20" t="str">
        <f t="shared" si="187"/>
        <v>Twitter Media Studio</v>
      </c>
      <c r="L317" s="19">
        <v>1.0503249E7</v>
      </c>
      <c r="M317" s="19">
        <v>2.0</v>
      </c>
      <c r="N317" s="19">
        <v>2477.0</v>
      </c>
      <c r="O317" s="21" t="s">
        <v>29</v>
      </c>
      <c r="P317" s="12">
        <v>40477.32577546296</v>
      </c>
      <c r="Q317" s="22" t="s">
        <v>42</v>
      </c>
      <c r="R317" s="23" t="s">
        <v>43</v>
      </c>
      <c r="S317" s="18" t="s">
        <v>44</v>
      </c>
      <c r="T317" s="17"/>
      <c r="U317" s="16" t="str">
        <f t="shared" si="189"/>
        <v>View</v>
      </c>
    </row>
    <row r="318">
      <c r="A318" s="12">
        <v>43509.430555555555</v>
      </c>
      <c r="B318" s="13" t="str">
        <f t="shared" si="188"/>
        <v>@BJP4India</v>
      </c>
      <c r="C318" s="14" t="s">
        <v>39</v>
      </c>
      <c r="D318" s="15" t="s">
        <v>648</v>
      </c>
      <c r="E318" s="16" t="str">
        <f>HYPERLINK("https://twitter.com/BJP4India/status/1095545601243045888","1095545601243045888")</f>
        <v>1095545601243045888</v>
      </c>
      <c r="F318" s="17"/>
      <c r="G318" s="18" t="s">
        <v>649</v>
      </c>
      <c r="H318" s="17"/>
      <c r="I318" s="19">
        <v>1001.0</v>
      </c>
      <c r="J318" s="19">
        <v>876.0</v>
      </c>
      <c r="K318" s="20" t="str">
        <f t="shared" si="187"/>
        <v>Twitter Media Studio</v>
      </c>
      <c r="L318" s="19">
        <v>1.0503249E7</v>
      </c>
      <c r="M318" s="19">
        <v>2.0</v>
      </c>
      <c r="N318" s="19">
        <v>2477.0</v>
      </c>
      <c r="O318" s="21" t="s">
        <v>29</v>
      </c>
      <c r="P318" s="12">
        <v>40477.32577546296</v>
      </c>
      <c r="Q318" s="22" t="s">
        <v>42</v>
      </c>
      <c r="R318" s="23" t="s">
        <v>43</v>
      </c>
      <c r="S318" s="18" t="s">
        <v>44</v>
      </c>
      <c r="T318" s="17"/>
      <c r="U318" s="16" t="str">
        <f t="shared" si="189"/>
        <v>View</v>
      </c>
    </row>
    <row r="319">
      <c r="A319" s="12">
        <v>43509.43046296296</v>
      </c>
      <c r="B319" s="13" t="str">
        <f>HYPERLINK("https://twitter.com/INCIndia","@INCIndia")</f>
        <v>@INCIndia</v>
      </c>
      <c r="C319" s="14" t="s">
        <v>126</v>
      </c>
      <c r="D319" s="15" t="s">
        <v>650</v>
      </c>
      <c r="E319" s="16" t="str">
        <f>HYPERLINK("https://twitter.com/INCIndia/status/1095545569794117632","1095545569794117632")</f>
        <v>1095545569794117632</v>
      </c>
      <c r="F319" s="18" t="s">
        <v>651</v>
      </c>
      <c r="G319" s="17"/>
      <c r="H319" s="17"/>
      <c r="I319" s="19">
        <v>947.0</v>
      </c>
      <c r="J319" s="19">
        <v>2493.0</v>
      </c>
      <c r="K319" s="20" t="str">
        <f>HYPERLINK("http://twitter.com","Twitter Web Client")</f>
        <v>Twitter Web Client</v>
      </c>
      <c r="L319" s="19">
        <v>4857086.0</v>
      </c>
      <c r="M319" s="19">
        <v>2496.0</v>
      </c>
      <c r="N319" s="19">
        <v>1632.0</v>
      </c>
      <c r="O319" s="21" t="s">
        <v>29</v>
      </c>
      <c r="P319" s="12">
        <v>41311.4691087963</v>
      </c>
      <c r="Q319" s="22" t="s">
        <v>129</v>
      </c>
      <c r="R319" s="23" t="s">
        <v>130</v>
      </c>
      <c r="S319" s="18" t="s">
        <v>131</v>
      </c>
      <c r="T319" s="17"/>
      <c r="U319" s="16" t="str">
        <f>HYPERLINK("https://pbs.twimg.com/profile_images/928449965134815233/w2JsNWPK.jpg","View")</f>
        <v>View</v>
      </c>
    </row>
    <row r="320">
      <c r="A320" s="12">
        <v>43509.42847222222</v>
      </c>
      <c r="B320" s="13" t="str">
        <f>HYPERLINK("https://twitter.com/BJP4India","@BJP4India")</f>
        <v>@BJP4India</v>
      </c>
      <c r="C320" s="14" t="s">
        <v>39</v>
      </c>
      <c r="D320" s="15" t="s">
        <v>652</v>
      </c>
      <c r="E320" s="16" t="str">
        <f>HYPERLINK("https://twitter.com/BJP4India/status/1095544848159887360","1095544848159887360")</f>
        <v>1095544848159887360</v>
      </c>
      <c r="F320" s="17"/>
      <c r="G320" s="18" t="s">
        <v>653</v>
      </c>
      <c r="H320" s="17"/>
      <c r="I320" s="19">
        <v>979.0</v>
      </c>
      <c r="J320" s="19">
        <v>938.0</v>
      </c>
      <c r="K320" s="20" t="str">
        <f>HYPERLINK("https://studio.twitter.com","Twitter Media Studio")</f>
        <v>Twitter Media Studio</v>
      </c>
      <c r="L320" s="19">
        <v>1.0503249E7</v>
      </c>
      <c r="M320" s="19">
        <v>2.0</v>
      </c>
      <c r="N320" s="19">
        <v>2477.0</v>
      </c>
      <c r="O320" s="21" t="s">
        <v>29</v>
      </c>
      <c r="P320" s="12">
        <v>40477.32577546296</v>
      </c>
      <c r="Q320" s="22" t="s">
        <v>42</v>
      </c>
      <c r="R320" s="23" t="s">
        <v>43</v>
      </c>
      <c r="S320" s="18" t="s">
        <v>44</v>
      </c>
      <c r="T320" s="17"/>
      <c r="U320" s="16" t="str">
        <f>HYPERLINK("https://pbs.twimg.com/profile_images/812531108092874753/frVON4bm.jpg","View")</f>
        <v>View</v>
      </c>
    </row>
    <row r="321">
      <c r="A321" s="12">
        <v>43509.427766203706</v>
      </c>
      <c r="B321" s="13" t="str">
        <f>HYPERLINK("https://twitter.com/RahulGandhi","@RahulGandhi")</f>
        <v>@RahulGandhi</v>
      </c>
      <c r="C321" s="14" t="s">
        <v>120</v>
      </c>
      <c r="D321" s="15" t="s">
        <v>654</v>
      </c>
      <c r="E321" s="16" t="str">
        <f>HYPERLINK("https://twitter.com/RahulGandhi/status/1095544590973714432","1095544590973714432")</f>
        <v>1095544590973714432</v>
      </c>
      <c r="F321" s="18" t="s">
        <v>655</v>
      </c>
      <c r="G321" s="17"/>
      <c r="H321" s="17"/>
      <c r="I321" s="19">
        <v>7849.0</v>
      </c>
      <c r="J321" s="19">
        <v>22179.0</v>
      </c>
      <c r="K321" s="20" t="str">
        <f>HYPERLINK("http://twitter.com/download/iphone","Twitter for iPhone")</f>
        <v>Twitter for iPhone</v>
      </c>
      <c r="L321" s="19">
        <v>8562379.0</v>
      </c>
      <c r="M321" s="19">
        <v>206.0</v>
      </c>
      <c r="N321" s="19">
        <v>2159.0</v>
      </c>
      <c r="O321" s="21" t="s">
        <v>29</v>
      </c>
      <c r="P321" s="12">
        <v>42119.50642361111</v>
      </c>
      <c r="Q321" s="22" t="s">
        <v>123</v>
      </c>
      <c r="R321" s="23" t="s">
        <v>124</v>
      </c>
      <c r="S321" s="18" t="s">
        <v>125</v>
      </c>
      <c r="T321" s="17"/>
      <c r="U321" s="16" t="str">
        <f>HYPERLINK("https://pbs.twimg.com/profile_images/974851878860312582/O-Zn2b72.jpg","View")</f>
        <v>View</v>
      </c>
    </row>
    <row r="322">
      <c r="A322" s="12">
        <v>43509.42708333333</v>
      </c>
      <c r="B322" s="13" t="str">
        <f>HYPERLINK("https://twitter.com/BJP4India","@BJP4India")</f>
        <v>@BJP4India</v>
      </c>
      <c r="C322" s="14" t="s">
        <v>39</v>
      </c>
      <c r="D322" s="15" t="s">
        <v>656</v>
      </c>
      <c r="E322" s="16" t="str">
        <f>HYPERLINK("https://twitter.com/BJP4India/status/1095544343203536896","1095544343203536896")</f>
        <v>1095544343203536896</v>
      </c>
      <c r="F322" s="17"/>
      <c r="G322" s="18" t="s">
        <v>657</v>
      </c>
      <c r="H322" s="17"/>
      <c r="I322" s="19">
        <v>858.0</v>
      </c>
      <c r="J322" s="19">
        <v>782.0</v>
      </c>
      <c r="K322" s="20" t="str">
        <f>HYPERLINK("https://studio.twitter.com","Twitter Media Studio")</f>
        <v>Twitter Media Studio</v>
      </c>
      <c r="L322" s="19">
        <v>1.0503249E7</v>
      </c>
      <c r="M322" s="19">
        <v>2.0</v>
      </c>
      <c r="N322" s="19">
        <v>2477.0</v>
      </c>
      <c r="O322" s="21" t="s">
        <v>29</v>
      </c>
      <c r="P322" s="12">
        <v>40477.32577546296</v>
      </c>
      <c r="Q322" s="22" t="s">
        <v>42</v>
      </c>
      <c r="R322" s="23" t="s">
        <v>43</v>
      </c>
      <c r="S322" s="18" t="s">
        <v>44</v>
      </c>
      <c r="T322" s="17"/>
      <c r="U322" s="16" t="str">
        <f>HYPERLINK("https://pbs.twimg.com/profile_images/812531108092874753/frVON4bm.jpg","View")</f>
        <v>View</v>
      </c>
    </row>
    <row r="323">
      <c r="A323" s="12">
        <v>43509.42708333333</v>
      </c>
      <c r="B323" s="13" t="str">
        <f>HYPERLINK("https://twitter.com/narendramodi","@narendramodi")</f>
        <v>@narendramodi</v>
      </c>
      <c r="C323" s="14" t="s">
        <v>26</v>
      </c>
      <c r="D323" s="15" t="s">
        <v>658</v>
      </c>
      <c r="E323" s="16" t="str">
        <f>HYPERLINK("https://twitter.com/narendramodi/status/1095544342851112960","1095544342851112960")</f>
        <v>1095544342851112960</v>
      </c>
      <c r="F323" s="17"/>
      <c r="G323" s="17"/>
      <c r="H323" s="17"/>
      <c r="I323" s="19">
        <v>9319.0</v>
      </c>
      <c r="J323" s="19">
        <v>29507.0</v>
      </c>
      <c r="K323" s="20" t="str">
        <f>HYPERLINK("http://twitter.com/download/iphone","Twitter for iPhone")</f>
        <v>Twitter for iPhone</v>
      </c>
      <c r="L323" s="19">
        <v>4.5652862E7</v>
      </c>
      <c r="M323" s="19">
        <v>2124.0</v>
      </c>
      <c r="N323" s="19">
        <v>23328.0</v>
      </c>
      <c r="O323" s="21" t="s">
        <v>29</v>
      </c>
      <c r="P323" s="12">
        <v>39823.95064814815</v>
      </c>
      <c r="Q323" s="22" t="s">
        <v>30</v>
      </c>
      <c r="R323" s="23" t="s">
        <v>31</v>
      </c>
      <c r="S323" s="18" t="s">
        <v>32</v>
      </c>
      <c r="T323" s="17"/>
      <c r="U323" s="16" t="str">
        <f>HYPERLINK("https://pbs.twimg.com/profile_images/718314968102367232/ypY1GPCQ.jpg","View")</f>
        <v>View</v>
      </c>
    </row>
    <row r="324">
      <c r="A324" s="12">
        <v>43509.42643518519</v>
      </c>
      <c r="B324" s="13" t="str">
        <f t="shared" ref="B324:B325" si="190">HYPERLINK("https://twitter.com/INCIndia","@INCIndia")</f>
        <v>@INCIndia</v>
      </c>
      <c r="C324" s="14" t="s">
        <v>126</v>
      </c>
      <c r="D324" s="15" t="s">
        <v>659</v>
      </c>
      <c r="E324" s="16" t="str">
        <f>HYPERLINK("https://twitter.com/INCIndia/status/1095544110339870722","1095544110339870722")</f>
        <v>1095544110339870722</v>
      </c>
      <c r="F324" s="17"/>
      <c r="G324" s="18" t="s">
        <v>660</v>
      </c>
      <c r="H324" s="17"/>
      <c r="I324" s="19">
        <v>242.0</v>
      </c>
      <c r="J324" s="19">
        <v>605.0</v>
      </c>
      <c r="K324" s="20" t="str">
        <f t="shared" ref="K324:K325" si="191">HYPERLINK("https://about.twitter.com/products/tweetdeck","TweetDeck")</f>
        <v>TweetDeck</v>
      </c>
      <c r="L324" s="19">
        <v>4857086.0</v>
      </c>
      <c r="M324" s="19">
        <v>2496.0</v>
      </c>
      <c r="N324" s="19">
        <v>1632.0</v>
      </c>
      <c r="O324" s="21" t="s">
        <v>29</v>
      </c>
      <c r="P324" s="12">
        <v>41311.4691087963</v>
      </c>
      <c r="Q324" s="22" t="s">
        <v>129</v>
      </c>
      <c r="R324" s="23" t="s">
        <v>130</v>
      </c>
      <c r="S324" s="18" t="s">
        <v>131</v>
      </c>
      <c r="T324" s="17"/>
      <c r="U324" s="16" t="str">
        <f t="shared" ref="U324:U325" si="192">HYPERLINK("https://pbs.twimg.com/profile_images/928449965134815233/w2JsNWPK.jpg","View")</f>
        <v>View</v>
      </c>
    </row>
    <row r="325">
      <c r="A325" s="12">
        <v>43509.42638888889</v>
      </c>
      <c r="B325" s="13" t="str">
        <f t="shared" si="190"/>
        <v>@INCIndia</v>
      </c>
      <c r="C325" s="14" t="s">
        <v>126</v>
      </c>
      <c r="D325" s="15" t="s">
        <v>661</v>
      </c>
      <c r="E325" s="16" t="str">
        <f>HYPERLINK("https://twitter.com/INCIndia/status/1095544091478237184","1095544091478237184")</f>
        <v>1095544091478237184</v>
      </c>
      <c r="F325" s="17"/>
      <c r="G325" s="18" t="s">
        <v>662</v>
      </c>
      <c r="H325" s="17"/>
      <c r="I325" s="19">
        <v>381.0</v>
      </c>
      <c r="J325" s="19">
        <v>1244.0</v>
      </c>
      <c r="K325" s="20" t="str">
        <f t="shared" si="191"/>
        <v>TweetDeck</v>
      </c>
      <c r="L325" s="19">
        <v>4857086.0</v>
      </c>
      <c r="M325" s="19">
        <v>2496.0</v>
      </c>
      <c r="N325" s="19">
        <v>1632.0</v>
      </c>
      <c r="O325" s="21" t="s">
        <v>29</v>
      </c>
      <c r="P325" s="12">
        <v>41311.4691087963</v>
      </c>
      <c r="Q325" s="22" t="s">
        <v>129</v>
      </c>
      <c r="R325" s="23" t="s">
        <v>130</v>
      </c>
      <c r="S325" s="18" t="s">
        <v>131</v>
      </c>
      <c r="T325" s="17"/>
      <c r="U325" s="16" t="str">
        <f t="shared" si="192"/>
        <v>View</v>
      </c>
    </row>
    <row r="326">
      <c r="A326" s="12">
        <v>43509.42361111111</v>
      </c>
      <c r="B326" s="13" t="str">
        <f t="shared" ref="B326:B335" si="193">HYPERLINK("https://twitter.com/BJP4India","@BJP4India")</f>
        <v>@BJP4India</v>
      </c>
      <c r="C326" s="14" t="s">
        <v>39</v>
      </c>
      <c r="D326" s="15" t="s">
        <v>663</v>
      </c>
      <c r="E326" s="16" t="str">
        <f>HYPERLINK("https://twitter.com/BJP4India/status/1095543084937502720","1095543084937502720")</f>
        <v>1095543084937502720</v>
      </c>
      <c r="F326" s="17"/>
      <c r="G326" s="18" t="s">
        <v>664</v>
      </c>
      <c r="H326" s="17"/>
      <c r="I326" s="19">
        <v>2761.0</v>
      </c>
      <c r="J326" s="19">
        <v>3275.0</v>
      </c>
      <c r="K326" s="20" t="str">
        <f t="shared" ref="K326:K341" si="194">HYPERLINK("https://studio.twitter.com","Twitter Media Studio")</f>
        <v>Twitter Media Studio</v>
      </c>
      <c r="L326" s="19">
        <v>1.0503249E7</v>
      </c>
      <c r="M326" s="19">
        <v>2.0</v>
      </c>
      <c r="N326" s="19">
        <v>2477.0</v>
      </c>
      <c r="O326" s="21" t="s">
        <v>29</v>
      </c>
      <c r="P326" s="12">
        <v>40477.32577546296</v>
      </c>
      <c r="Q326" s="22" t="s">
        <v>42</v>
      </c>
      <c r="R326" s="23" t="s">
        <v>43</v>
      </c>
      <c r="S326" s="18" t="s">
        <v>44</v>
      </c>
      <c r="T326" s="17"/>
      <c r="U326" s="16" t="str">
        <f t="shared" ref="U326:U335" si="195">HYPERLINK("https://pbs.twimg.com/profile_images/812531108092874753/frVON4bm.jpg","View")</f>
        <v>View</v>
      </c>
    </row>
    <row r="327">
      <c r="A327" s="12">
        <v>43509.42013888889</v>
      </c>
      <c r="B327" s="13" t="str">
        <f t="shared" si="193"/>
        <v>@BJP4India</v>
      </c>
      <c r="C327" s="14" t="s">
        <v>39</v>
      </c>
      <c r="D327" s="15" t="s">
        <v>665</v>
      </c>
      <c r="E327" s="16" t="str">
        <f>HYPERLINK("https://twitter.com/BJP4India/status/1095541826814119936","1095541826814119936")</f>
        <v>1095541826814119936</v>
      </c>
      <c r="F327" s="17"/>
      <c r="G327" s="18" t="s">
        <v>666</v>
      </c>
      <c r="H327" s="17"/>
      <c r="I327" s="19">
        <v>1087.0</v>
      </c>
      <c r="J327" s="19">
        <v>1182.0</v>
      </c>
      <c r="K327" s="20" t="str">
        <f t="shared" si="194"/>
        <v>Twitter Media Studio</v>
      </c>
      <c r="L327" s="19">
        <v>1.0503249E7</v>
      </c>
      <c r="M327" s="19">
        <v>2.0</v>
      </c>
      <c r="N327" s="19">
        <v>2477.0</v>
      </c>
      <c r="O327" s="21" t="s">
        <v>29</v>
      </c>
      <c r="P327" s="12">
        <v>40477.32577546296</v>
      </c>
      <c r="Q327" s="22" t="s">
        <v>42</v>
      </c>
      <c r="R327" s="23" t="s">
        <v>43</v>
      </c>
      <c r="S327" s="18" t="s">
        <v>44</v>
      </c>
      <c r="T327" s="17"/>
      <c r="U327" s="16" t="str">
        <f t="shared" si="195"/>
        <v>View</v>
      </c>
    </row>
    <row r="328">
      <c r="A328" s="12">
        <v>43509.418067129634</v>
      </c>
      <c r="B328" s="13" t="str">
        <f t="shared" si="193"/>
        <v>@BJP4India</v>
      </c>
      <c r="C328" s="14" t="s">
        <v>39</v>
      </c>
      <c r="D328" s="15" t="s">
        <v>667</v>
      </c>
      <c r="E328" s="16" t="str">
        <f>HYPERLINK("https://twitter.com/BJP4India/status/1095541075547017217","1095541075547017217")</f>
        <v>1095541075547017217</v>
      </c>
      <c r="F328" s="17"/>
      <c r="G328" s="18" t="s">
        <v>668</v>
      </c>
      <c r="H328" s="17"/>
      <c r="I328" s="19">
        <v>1002.0</v>
      </c>
      <c r="J328" s="19">
        <v>1090.0</v>
      </c>
      <c r="K328" s="20" t="str">
        <f t="shared" si="194"/>
        <v>Twitter Media Studio</v>
      </c>
      <c r="L328" s="19">
        <v>1.0503249E7</v>
      </c>
      <c r="M328" s="19">
        <v>2.0</v>
      </c>
      <c r="N328" s="19">
        <v>2477.0</v>
      </c>
      <c r="O328" s="21" t="s">
        <v>29</v>
      </c>
      <c r="P328" s="12">
        <v>40477.32577546296</v>
      </c>
      <c r="Q328" s="22" t="s">
        <v>42</v>
      </c>
      <c r="R328" s="23" t="s">
        <v>43</v>
      </c>
      <c r="S328" s="18" t="s">
        <v>44</v>
      </c>
      <c r="T328" s="17"/>
      <c r="U328" s="16" t="str">
        <f t="shared" si="195"/>
        <v>View</v>
      </c>
    </row>
    <row r="329">
      <c r="A329" s="12">
        <v>43509.41527777778</v>
      </c>
      <c r="B329" s="13" t="str">
        <f t="shared" si="193"/>
        <v>@BJP4India</v>
      </c>
      <c r="C329" s="14" t="s">
        <v>39</v>
      </c>
      <c r="D329" s="15" t="s">
        <v>669</v>
      </c>
      <c r="E329" s="16" t="str">
        <f>HYPERLINK("https://twitter.com/BJP4India/status/1095540064946475014","1095540064946475014")</f>
        <v>1095540064946475014</v>
      </c>
      <c r="F329" s="17"/>
      <c r="G329" s="18" t="s">
        <v>670</v>
      </c>
      <c r="H329" s="17"/>
      <c r="I329" s="19">
        <v>969.0</v>
      </c>
      <c r="J329" s="19">
        <v>871.0</v>
      </c>
      <c r="K329" s="20" t="str">
        <f t="shared" si="194"/>
        <v>Twitter Media Studio</v>
      </c>
      <c r="L329" s="19">
        <v>1.0503249E7</v>
      </c>
      <c r="M329" s="19">
        <v>2.0</v>
      </c>
      <c r="N329" s="19">
        <v>2477.0</v>
      </c>
      <c r="O329" s="21" t="s">
        <v>29</v>
      </c>
      <c r="P329" s="12">
        <v>40477.32577546296</v>
      </c>
      <c r="Q329" s="22" t="s">
        <v>42</v>
      </c>
      <c r="R329" s="23" t="s">
        <v>43</v>
      </c>
      <c r="S329" s="18" t="s">
        <v>44</v>
      </c>
      <c r="T329" s="17"/>
      <c r="U329" s="16" t="str">
        <f t="shared" si="195"/>
        <v>View</v>
      </c>
    </row>
    <row r="330">
      <c r="A330" s="12">
        <v>43509.4125</v>
      </c>
      <c r="B330" s="13" t="str">
        <f t="shared" si="193"/>
        <v>@BJP4India</v>
      </c>
      <c r="C330" s="14" t="s">
        <v>39</v>
      </c>
      <c r="D330" s="15" t="s">
        <v>671</v>
      </c>
      <c r="E330" s="16" t="str">
        <f>HYPERLINK("https://twitter.com/BJP4India/status/1095539058493845505","1095539058493845505")</f>
        <v>1095539058493845505</v>
      </c>
      <c r="F330" s="17"/>
      <c r="G330" s="18" t="s">
        <v>672</v>
      </c>
      <c r="H330" s="17"/>
      <c r="I330" s="19">
        <v>976.0</v>
      </c>
      <c r="J330" s="19">
        <v>1086.0</v>
      </c>
      <c r="K330" s="20" t="str">
        <f t="shared" si="194"/>
        <v>Twitter Media Studio</v>
      </c>
      <c r="L330" s="19">
        <v>1.0503249E7</v>
      </c>
      <c r="M330" s="19">
        <v>2.0</v>
      </c>
      <c r="N330" s="19">
        <v>2477.0</v>
      </c>
      <c r="O330" s="21" t="s">
        <v>29</v>
      </c>
      <c r="P330" s="12">
        <v>40477.32577546296</v>
      </c>
      <c r="Q330" s="22" t="s">
        <v>42</v>
      </c>
      <c r="R330" s="23" t="s">
        <v>43</v>
      </c>
      <c r="S330" s="18" t="s">
        <v>44</v>
      </c>
      <c r="T330" s="17"/>
      <c r="U330" s="16" t="str">
        <f t="shared" si="195"/>
        <v>View</v>
      </c>
    </row>
    <row r="331">
      <c r="A331" s="12">
        <v>43509.40972222222</v>
      </c>
      <c r="B331" s="13" t="str">
        <f t="shared" si="193"/>
        <v>@BJP4India</v>
      </c>
      <c r="C331" s="14" t="s">
        <v>39</v>
      </c>
      <c r="D331" s="15" t="s">
        <v>673</v>
      </c>
      <c r="E331" s="16" t="str">
        <f>HYPERLINK("https://twitter.com/BJP4India/status/1095538051902713856","1095538051902713856")</f>
        <v>1095538051902713856</v>
      </c>
      <c r="F331" s="17"/>
      <c r="G331" s="18" t="s">
        <v>674</v>
      </c>
      <c r="H331" s="17"/>
      <c r="I331" s="19">
        <v>918.0</v>
      </c>
      <c r="J331" s="19">
        <v>781.0</v>
      </c>
      <c r="K331" s="20" t="str">
        <f t="shared" si="194"/>
        <v>Twitter Media Studio</v>
      </c>
      <c r="L331" s="19">
        <v>1.0503249E7</v>
      </c>
      <c r="M331" s="19">
        <v>2.0</v>
      </c>
      <c r="N331" s="19">
        <v>2477.0</v>
      </c>
      <c r="O331" s="21" t="s">
        <v>29</v>
      </c>
      <c r="P331" s="12">
        <v>40477.32577546296</v>
      </c>
      <c r="Q331" s="22" t="s">
        <v>42</v>
      </c>
      <c r="R331" s="23" t="s">
        <v>43</v>
      </c>
      <c r="S331" s="18" t="s">
        <v>44</v>
      </c>
      <c r="T331" s="17"/>
      <c r="U331" s="16" t="str">
        <f t="shared" si="195"/>
        <v>View</v>
      </c>
    </row>
    <row r="332">
      <c r="A332" s="12">
        <v>43509.40625</v>
      </c>
      <c r="B332" s="13" t="str">
        <f t="shared" si="193"/>
        <v>@BJP4India</v>
      </c>
      <c r="C332" s="14" t="s">
        <v>39</v>
      </c>
      <c r="D332" s="15" t="s">
        <v>675</v>
      </c>
      <c r="E332" s="16" t="str">
        <f>HYPERLINK("https://twitter.com/BJP4India/status/1095536793473044480","1095536793473044480")</f>
        <v>1095536793473044480</v>
      </c>
      <c r="F332" s="17"/>
      <c r="G332" s="18" t="s">
        <v>676</v>
      </c>
      <c r="H332" s="17"/>
      <c r="I332" s="19">
        <v>948.0</v>
      </c>
      <c r="J332" s="19">
        <v>1086.0</v>
      </c>
      <c r="K332" s="20" t="str">
        <f t="shared" si="194"/>
        <v>Twitter Media Studio</v>
      </c>
      <c r="L332" s="19">
        <v>1.0503249E7</v>
      </c>
      <c r="M332" s="19">
        <v>2.0</v>
      </c>
      <c r="N332" s="19">
        <v>2477.0</v>
      </c>
      <c r="O332" s="21" t="s">
        <v>29</v>
      </c>
      <c r="P332" s="12">
        <v>40477.32577546296</v>
      </c>
      <c r="Q332" s="22" t="s">
        <v>42</v>
      </c>
      <c r="R332" s="23" t="s">
        <v>43</v>
      </c>
      <c r="S332" s="18" t="s">
        <v>44</v>
      </c>
      <c r="T332" s="17"/>
      <c r="U332" s="16" t="str">
        <f t="shared" si="195"/>
        <v>View</v>
      </c>
    </row>
    <row r="333">
      <c r="A333" s="12">
        <v>43509.399305555555</v>
      </c>
      <c r="B333" s="13" t="str">
        <f t="shared" si="193"/>
        <v>@BJP4India</v>
      </c>
      <c r="C333" s="14" t="s">
        <v>39</v>
      </c>
      <c r="D333" s="15" t="s">
        <v>677</v>
      </c>
      <c r="E333" s="16" t="str">
        <f>HYPERLINK("https://twitter.com/BJP4India/status/1095534277096280065","1095534277096280065")</f>
        <v>1095534277096280065</v>
      </c>
      <c r="F333" s="17"/>
      <c r="G333" s="18" t="s">
        <v>678</v>
      </c>
      <c r="H333" s="17"/>
      <c r="I333" s="19">
        <v>3309.0</v>
      </c>
      <c r="J333" s="19">
        <v>6232.0</v>
      </c>
      <c r="K333" s="20" t="str">
        <f t="shared" si="194"/>
        <v>Twitter Media Studio</v>
      </c>
      <c r="L333" s="19">
        <v>1.0503249E7</v>
      </c>
      <c r="M333" s="19">
        <v>2.0</v>
      </c>
      <c r="N333" s="19">
        <v>2477.0</v>
      </c>
      <c r="O333" s="21" t="s">
        <v>29</v>
      </c>
      <c r="P333" s="12">
        <v>40477.32577546296</v>
      </c>
      <c r="Q333" s="22" t="s">
        <v>42</v>
      </c>
      <c r="R333" s="23" t="s">
        <v>43</v>
      </c>
      <c r="S333" s="18" t="s">
        <v>44</v>
      </c>
      <c r="T333" s="17"/>
      <c r="U333" s="16" t="str">
        <f t="shared" si="195"/>
        <v>View</v>
      </c>
    </row>
    <row r="334">
      <c r="A334" s="12">
        <v>43509.39236111111</v>
      </c>
      <c r="B334" s="13" t="str">
        <f t="shared" si="193"/>
        <v>@BJP4India</v>
      </c>
      <c r="C334" s="14" t="s">
        <v>39</v>
      </c>
      <c r="D334" s="15" t="s">
        <v>679</v>
      </c>
      <c r="E334" s="16" t="str">
        <f>HYPERLINK("https://twitter.com/BJP4India/status/1095531760174153729","1095531760174153729")</f>
        <v>1095531760174153729</v>
      </c>
      <c r="F334" s="17"/>
      <c r="G334" s="18" t="s">
        <v>680</v>
      </c>
      <c r="H334" s="17"/>
      <c r="I334" s="19">
        <v>913.0</v>
      </c>
      <c r="J334" s="19">
        <v>917.0</v>
      </c>
      <c r="K334" s="20" t="str">
        <f t="shared" si="194"/>
        <v>Twitter Media Studio</v>
      </c>
      <c r="L334" s="19">
        <v>1.0503249E7</v>
      </c>
      <c r="M334" s="19">
        <v>2.0</v>
      </c>
      <c r="N334" s="19">
        <v>2477.0</v>
      </c>
      <c r="O334" s="21" t="s">
        <v>29</v>
      </c>
      <c r="P334" s="12">
        <v>40477.32577546296</v>
      </c>
      <c r="Q334" s="22" t="s">
        <v>42</v>
      </c>
      <c r="R334" s="23" t="s">
        <v>43</v>
      </c>
      <c r="S334" s="18" t="s">
        <v>44</v>
      </c>
      <c r="T334" s="17"/>
      <c r="U334" s="16" t="str">
        <f t="shared" si="195"/>
        <v>View</v>
      </c>
    </row>
    <row r="335">
      <c r="A335" s="12">
        <v>43509.39027777778</v>
      </c>
      <c r="B335" s="13" t="str">
        <f t="shared" si="193"/>
        <v>@BJP4India</v>
      </c>
      <c r="C335" s="14" t="s">
        <v>39</v>
      </c>
      <c r="D335" s="15" t="s">
        <v>681</v>
      </c>
      <c r="E335" s="16" t="str">
        <f>HYPERLINK("https://twitter.com/BJP4India/status/1095531005203537921","1095531005203537921")</f>
        <v>1095531005203537921</v>
      </c>
      <c r="F335" s="17"/>
      <c r="G335" s="18" t="s">
        <v>682</v>
      </c>
      <c r="H335" s="17"/>
      <c r="I335" s="19">
        <v>1418.0</v>
      </c>
      <c r="J335" s="19">
        <v>1506.0</v>
      </c>
      <c r="K335" s="20" t="str">
        <f t="shared" si="194"/>
        <v>Twitter Media Studio</v>
      </c>
      <c r="L335" s="19">
        <v>1.0503249E7</v>
      </c>
      <c r="M335" s="19">
        <v>2.0</v>
      </c>
      <c r="N335" s="19">
        <v>2477.0</v>
      </c>
      <c r="O335" s="21" t="s">
        <v>29</v>
      </c>
      <c r="P335" s="12">
        <v>40477.32577546296</v>
      </c>
      <c r="Q335" s="22" t="s">
        <v>42</v>
      </c>
      <c r="R335" s="23" t="s">
        <v>43</v>
      </c>
      <c r="S335" s="18" t="s">
        <v>44</v>
      </c>
      <c r="T335" s="17"/>
      <c r="U335" s="16" t="str">
        <f t="shared" si="195"/>
        <v>View</v>
      </c>
    </row>
    <row r="336">
      <c r="A336" s="12">
        <v>43509.3865625</v>
      </c>
      <c r="B336" s="13" t="str">
        <f>HYPERLINK("https://twitter.com/AamAadmiParty","@AamAadmiParty")</f>
        <v>@AamAadmiParty</v>
      </c>
      <c r="C336" s="14" t="s">
        <v>51</v>
      </c>
      <c r="D336" s="15" t="s">
        <v>683</v>
      </c>
      <c r="E336" s="16" t="str">
        <f>HYPERLINK("https://twitter.com/AamAadmiParty/status/1095529661449162752","1095529661449162752")</f>
        <v>1095529661449162752</v>
      </c>
      <c r="F336" s="17"/>
      <c r="G336" s="18" t="s">
        <v>684</v>
      </c>
      <c r="H336" s="17"/>
      <c r="I336" s="19">
        <v>323.0</v>
      </c>
      <c r="J336" s="19">
        <v>745.0</v>
      </c>
      <c r="K336" s="20" t="str">
        <f t="shared" si="194"/>
        <v>Twitter Media Studio</v>
      </c>
      <c r="L336" s="19">
        <v>4760642.0</v>
      </c>
      <c r="M336" s="19">
        <v>317.0</v>
      </c>
      <c r="N336" s="19">
        <v>1775.0</v>
      </c>
      <c r="O336" s="21" t="s">
        <v>29</v>
      </c>
      <c r="P336" s="12">
        <v>41113.35650462963</v>
      </c>
      <c r="Q336" s="22" t="s">
        <v>30</v>
      </c>
      <c r="R336" s="23" t="s">
        <v>54</v>
      </c>
      <c r="S336" s="18" t="s">
        <v>55</v>
      </c>
      <c r="T336" s="17"/>
      <c r="U336" s="16" t="str">
        <f>HYPERLINK("https://pbs.twimg.com/profile_images/928455612014280704/Xb5vG_TP.jpg","View")</f>
        <v>View</v>
      </c>
    </row>
    <row r="337">
      <c r="A337" s="12">
        <v>43509.38611111111</v>
      </c>
      <c r="B337" s="13" t="str">
        <f t="shared" ref="B337:B341" si="196">HYPERLINK("https://twitter.com/BJP4India","@BJP4India")</f>
        <v>@BJP4India</v>
      </c>
      <c r="C337" s="14" t="s">
        <v>39</v>
      </c>
      <c r="D337" s="15" t="s">
        <v>685</v>
      </c>
      <c r="E337" s="16" t="str">
        <f>HYPERLINK("https://twitter.com/BJP4India/status/1095529495275147264","1095529495275147264")</f>
        <v>1095529495275147264</v>
      </c>
      <c r="F337" s="17"/>
      <c r="G337" s="18" t="s">
        <v>686</v>
      </c>
      <c r="H337" s="17"/>
      <c r="I337" s="19">
        <v>2033.0</v>
      </c>
      <c r="J337" s="19">
        <v>4105.0</v>
      </c>
      <c r="K337" s="20" t="str">
        <f t="shared" si="194"/>
        <v>Twitter Media Studio</v>
      </c>
      <c r="L337" s="19">
        <v>1.0503249E7</v>
      </c>
      <c r="M337" s="19">
        <v>2.0</v>
      </c>
      <c r="N337" s="19">
        <v>2477.0</v>
      </c>
      <c r="O337" s="21" t="s">
        <v>29</v>
      </c>
      <c r="P337" s="12">
        <v>40477.32577546296</v>
      </c>
      <c r="Q337" s="22" t="s">
        <v>42</v>
      </c>
      <c r="R337" s="23" t="s">
        <v>43</v>
      </c>
      <c r="S337" s="18" t="s">
        <v>44</v>
      </c>
      <c r="T337" s="17"/>
      <c r="U337" s="16" t="str">
        <f t="shared" ref="U337:U341" si="197">HYPERLINK("https://pbs.twimg.com/profile_images/812531108092874753/frVON4bm.jpg","View")</f>
        <v>View</v>
      </c>
    </row>
    <row r="338">
      <c r="A338" s="12">
        <v>43509.38541666667</v>
      </c>
      <c r="B338" s="13" t="str">
        <f t="shared" si="196"/>
        <v>@BJP4India</v>
      </c>
      <c r="C338" s="14" t="s">
        <v>39</v>
      </c>
      <c r="D338" s="15" t="s">
        <v>687</v>
      </c>
      <c r="E338" s="16" t="str">
        <f>HYPERLINK("https://twitter.com/BJP4India/status/1095529243709186048","1095529243709186048")</f>
        <v>1095529243709186048</v>
      </c>
      <c r="F338" s="17"/>
      <c r="G338" s="18" t="s">
        <v>688</v>
      </c>
      <c r="H338" s="17"/>
      <c r="I338" s="19">
        <v>1110.0</v>
      </c>
      <c r="J338" s="19">
        <v>1344.0</v>
      </c>
      <c r="K338" s="20" t="str">
        <f t="shared" si="194"/>
        <v>Twitter Media Studio</v>
      </c>
      <c r="L338" s="19">
        <v>1.0503249E7</v>
      </c>
      <c r="M338" s="19">
        <v>2.0</v>
      </c>
      <c r="N338" s="19">
        <v>2477.0</v>
      </c>
      <c r="O338" s="21" t="s">
        <v>29</v>
      </c>
      <c r="P338" s="12">
        <v>40477.32577546296</v>
      </c>
      <c r="Q338" s="22" t="s">
        <v>42</v>
      </c>
      <c r="R338" s="23" t="s">
        <v>43</v>
      </c>
      <c r="S338" s="18" t="s">
        <v>44</v>
      </c>
      <c r="T338" s="17"/>
      <c r="U338" s="16" t="str">
        <f t="shared" si="197"/>
        <v>View</v>
      </c>
    </row>
    <row r="339">
      <c r="A339" s="12">
        <v>43509.381944444445</v>
      </c>
      <c r="B339" s="13" t="str">
        <f t="shared" si="196"/>
        <v>@BJP4India</v>
      </c>
      <c r="C339" s="14" t="s">
        <v>39</v>
      </c>
      <c r="D339" s="15" t="s">
        <v>689</v>
      </c>
      <c r="E339" s="16" t="str">
        <f>HYPERLINK("https://twitter.com/BJP4India/status/1095527985359183874","1095527985359183874")</f>
        <v>1095527985359183874</v>
      </c>
      <c r="F339" s="17"/>
      <c r="G339" s="18" t="s">
        <v>690</v>
      </c>
      <c r="H339" s="17"/>
      <c r="I339" s="19">
        <v>2111.0</v>
      </c>
      <c r="J339" s="19">
        <v>4074.0</v>
      </c>
      <c r="K339" s="20" t="str">
        <f t="shared" si="194"/>
        <v>Twitter Media Studio</v>
      </c>
      <c r="L339" s="19">
        <v>1.0503249E7</v>
      </c>
      <c r="M339" s="19">
        <v>2.0</v>
      </c>
      <c r="N339" s="19">
        <v>2477.0</v>
      </c>
      <c r="O339" s="21" t="s">
        <v>29</v>
      </c>
      <c r="P339" s="12">
        <v>40477.32577546296</v>
      </c>
      <c r="Q339" s="22" t="s">
        <v>42</v>
      </c>
      <c r="R339" s="23" t="s">
        <v>43</v>
      </c>
      <c r="S339" s="18" t="s">
        <v>44</v>
      </c>
      <c r="T339" s="17"/>
      <c r="U339" s="16" t="str">
        <f t="shared" si="197"/>
        <v>View</v>
      </c>
    </row>
    <row r="340">
      <c r="A340" s="12">
        <v>43509.37986111111</v>
      </c>
      <c r="B340" s="13" t="str">
        <f t="shared" si="196"/>
        <v>@BJP4India</v>
      </c>
      <c r="C340" s="14" t="s">
        <v>39</v>
      </c>
      <c r="D340" s="15" t="s">
        <v>691</v>
      </c>
      <c r="E340" s="16" t="str">
        <f>HYPERLINK("https://twitter.com/BJP4India/status/1095527230418182144","1095527230418182144")</f>
        <v>1095527230418182144</v>
      </c>
      <c r="F340" s="17"/>
      <c r="G340" s="18" t="s">
        <v>692</v>
      </c>
      <c r="H340" s="17"/>
      <c r="I340" s="19">
        <v>1115.0</v>
      </c>
      <c r="J340" s="19">
        <v>1070.0</v>
      </c>
      <c r="K340" s="20" t="str">
        <f t="shared" si="194"/>
        <v>Twitter Media Studio</v>
      </c>
      <c r="L340" s="19">
        <v>1.0503249E7</v>
      </c>
      <c r="M340" s="19">
        <v>2.0</v>
      </c>
      <c r="N340" s="19">
        <v>2477.0</v>
      </c>
      <c r="O340" s="21" t="s">
        <v>29</v>
      </c>
      <c r="P340" s="12">
        <v>40477.32577546296</v>
      </c>
      <c r="Q340" s="22" t="s">
        <v>42</v>
      </c>
      <c r="R340" s="23" t="s">
        <v>43</v>
      </c>
      <c r="S340" s="18" t="s">
        <v>44</v>
      </c>
      <c r="T340" s="17"/>
      <c r="U340" s="16" t="str">
        <f t="shared" si="197"/>
        <v>View</v>
      </c>
    </row>
    <row r="341">
      <c r="A341" s="12">
        <v>43509.37708333333</v>
      </c>
      <c r="B341" s="13" t="str">
        <f t="shared" si="196"/>
        <v>@BJP4India</v>
      </c>
      <c r="C341" s="14" t="s">
        <v>39</v>
      </c>
      <c r="D341" s="15" t="s">
        <v>693</v>
      </c>
      <c r="E341" s="16" t="str">
        <f>HYPERLINK("https://twitter.com/BJP4India/status/1095526224028291073","1095526224028291073")</f>
        <v>1095526224028291073</v>
      </c>
      <c r="F341" s="17"/>
      <c r="G341" s="18" t="s">
        <v>694</v>
      </c>
      <c r="H341" s="17"/>
      <c r="I341" s="19">
        <v>1100.0</v>
      </c>
      <c r="J341" s="19">
        <v>1401.0</v>
      </c>
      <c r="K341" s="20" t="str">
        <f t="shared" si="194"/>
        <v>Twitter Media Studio</v>
      </c>
      <c r="L341" s="19">
        <v>1.0503249E7</v>
      </c>
      <c r="M341" s="19">
        <v>2.0</v>
      </c>
      <c r="N341" s="19">
        <v>2477.0</v>
      </c>
      <c r="O341" s="21" t="s">
        <v>29</v>
      </c>
      <c r="P341" s="12">
        <v>40477.32577546296</v>
      </c>
      <c r="Q341" s="22" t="s">
        <v>42</v>
      </c>
      <c r="R341" s="23" t="s">
        <v>43</v>
      </c>
      <c r="S341" s="18" t="s">
        <v>44</v>
      </c>
      <c r="T341" s="17"/>
      <c r="U341" s="16" t="str">
        <f t="shared" si="197"/>
        <v>View</v>
      </c>
    </row>
    <row r="342">
      <c r="A342" s="12">
        <v>43509.37652777778</v>
      </c>
      <c r="B342" s="13" t="str">
        <f>HYPERLINK("https://twitter.com/ArvindKejriwal","@ArvindKejriwal")</f>
        <v>@ArvindKejriwal</v>
      </c>
      <c r="C342" s="14" t="s">
        <v>108</v>
      </c>
      <c r="D342" s="15" t="s">
        <v>695</v>
      </c>
      <c r="E342" s="16" t="str">
        <f>HYPERLINK("https://twitter.com/ArvindKejriwal/status/1095526024392134656","1095526024392134656")</f>
        <v>1095526024392134656</v>
      </c>
      <c r="F342" s="17"/>
      <c r="G342" s="17"/>
      <c r="H342" s="17"/>
      <c r="I342" s="19">
        <v>1993.0</v>
      </c>
      <c r="J342" s="19">
        <v>8718.0</v>
      </c>
      <c r="K342" s="20" t="str">
        <f>HYPERLINK("http://twitter.com/download/iphone","Twitter for iPhone")</f>
        <v>Twitter for iPhone</v>
      </c>
      <c r="L342" s="19">
        <v>1.4449081E7</v>
      </c>
      <c r="M342" s="19">
        <v>209.0</v>
      </c>
      <c r="N342" s="19">
        <v>5858.0</v>
      </c>
      <c r="O342" s="21" t="s">
        <v>29</v>
      </c>
      <c r="P342" s="12">
        <v>40852.61467592593</v>
      </c>
      <c r="Q342" s="22" t="s">
        <v>30</v>
      </c>
      <c r="R342" s="23" t="s">
        <v>111</v>
      </c>
      <c r="S342" s="18" t="s">
        <v>112</v>
      </c>
      <c r="T342" s="17"/>
      <c r="U342" s="16" t="str">
        <f>HYPERLINK("https://pbs.twimg.com/profile_images/945853608389574656/REH_LpUJ.jpg","View")</f>
        <v>View</v>
      </c>
    </row>
    <row r="343">
      <c r="A343" s="12">
        <v>43509.37569444445</v>
      </c>
      <c r="B343" s="13" t="str">
        <f>HYPERLINK("https://twitter.com/BJP4India","@BJP4India")</f>
        <v>@BJP4India</v>
      </c>
      <c r="C343" s="14" t="s">
        <v>39</v>
      </c>
      <c r="D343" s="15" t="s">
        <v>696</v>
      </c>
      <c r="E343" s="16" t="str">
        <f>HYPERLINK("https://twitter.com/BJP4India/status/1095525720585957376","1095525720585957376")</f>
        <v>1095525720585957376</v>
      </c>
      <c r="F343" s="17"/>
      <c r="G343" s="18" t="s">
        <v>697</v>
      </c>
      <c r="H343" s="17"/>
      <c r="I343" s="19">
        <v>989.0</v>
      </c>
      <c r="J343" s="19">
        <v>1166.0</v>
      </c>
      <c r="K343" s="20" t="str">
        <f>HYPERLINK("https://studio.twitter.com","Twitter Media Studio")</f>
        <v>Twitter Media Studio</v>
      </c>
      <c r="L343" s="19">
        <v>1.0503249E7</v>
      </c>
      <c r="M343" s="19">
        <v>2.0</v>
      </c>
      <c r="N343" s="19">
        <v>2477.0</v>
      </c>
      <c r="O343" s="21" t="s">
        <v>29</v>
      </c>
      <c r="P343" s="12">
        <v>40477.32577546296</v>
      </c>
      <c r="Q343" s="22" t="s">
        <v>42</v>
      </c>
      <c r="R343" s="23" t="s">
        <v>43</v>
      </c>
      <c r="S343" s="18" t="s">
        <v>44</v>
      </c>
      <c r="T343" s="17"/>
      <c r="U343" s="16" t="str">
        <f>HYPERLINK("https://pbs.twimg.com/profile_images/812531108092874753/frVON4bm.jpg","View")</f>
        <v>View</v>
      </c>
    </row>
    <row r="344">
      <c r="A344" s="12">
        <v>43509.350381944445</v>
      </c>
      <c r="B344" s="13" t="str">
        <f>HYPERLINK("https://twitter.com/AamAadmiParty","@AamAadmiParty")</f>
        <v>@AamAadmiParty</v>
      </c>
      <c r="C344" s="14" t="s">
        <v>51</v>
      </c>
      <c r="D344" s="15" t="s">
        <v>698</v>
      </c>
      <c r="E344" s="16" t="str">
        <f>HYPERLINK("https://twitter.com/AamAadmiParty/status/1095516549027262465","1095516549027262465")</f>
        <v>1095516549027262465</v>
      </c>
      <c r="F344" s="17"/>
      <c r="G344" s="18" t="s">
        <v>699</v>
      </c>
      <c r="H344" s="17"/>
      <c r="I344" s="19">
        <v>157.0</v>
      </c>
      <c r="J344" s="19">
        <v>509.0</v>
      </c>
      <c r="K344" s="20" t="str">
        <f>HYPERLINK("http://twitter.com/download/android","Twitter for Android")</f>
        <v>Twitter for Android</v>
      </c>
      <c r="L344" s="19">
        <v>4760642.0</v>
      </c>
      <c r="M344" s="19">
        <v>317.0</v>
      </c>
      <c r="N344" s="19">
        <v>1775.0</v>
      </c>
      <c r="O344" s="21" t="s">
        <v>29</v>
      </c>
      <c r="P344" s="12">
        <v>41113.35650462963</v>
      </c>
      <c r="Q344" s="22" t="s">
        <v>30</v>
      </c>
      <c r="R344" s="23" t="s">
        <v>54</v>
      </c>
      <c r="S344" s="18" t="s">
        <v>55</v>
      </c>
      <c r="T344" s="17"/>
      <c r="U344" s="16" t="str">
        <f>HYPERLINK("https://pbs.twimg.com/profile_images/928455612014280704/Xb5vG_TP.jpg","View")</f>
        <v>View</v>
      </c>
    </row>
    <row r="345">
      <c r="A345" s="12">
        <v>43508.94791666667</v>
      </c>
      <c r="B345" s="13" t="str">
        <f t="shared" ref="B345:B349" si="198">HYPERLINK("https://twitter.com/BJP4India","@BJP4India")</f>
        <v>@BJP4India</v>
      </c>
      <c r="C345" s="14" t="s">
        <v>39</v>
      </c>
      <c r="D345" s="15" t="s">
        <v>700</v>
      </c>
      <c r="E345" s="16" t="str">
        <f>HYPERLINK("https://twitter.com/BJP4India/status/1095370700154535936","1095370700154535936")</f>
        <v>1095370700154535936</v>
      </c>
      <c r="F345" s="18" t="s">
        <v>701</v>
      </c>
      <c r="G345" s="18" t="s">
        <v>702</v>
      </c>
      <c r="H345" s="17"/>
      <c r="I345" s="19">
        <v>746.0</v>
      </c>
      <c r="J345" s="19">
        <v>869.0</v>
      </c>
      <c r="K345" s="20" t="str">
        <f>HYPERLINK("https://studio.twitter.com","Twitter Media Studio")</f>
        <v>Twitter Media Studio</v>
      </c>
      <c r="L345" s="19">
        <v>1.0503249E7</v>
      </c>
      <c r="M345" s="19">
        <v>2.0</v>
      </c>
      <c r="N345" s="19">
        <v>2477.0</v>
      </c>
      <c r="O345" s="21" t="s">
        <v>29</v>
      </c>
      <c r="P345" s="12">
        <v>40477.32577546296</v>
      </c>
      <c r="Q345" s="22" t="s">
        <v>42</v>
      </c>
      <c r="R345" s="23" t="s">
        <v>43</v>
      </c>
      <c r="S345" s="18" t="s">
        <v>44</v>
      </c>
      <c r="T345" s="17"/>
      <c r="U345" s="16" t="str">
        <f t="shared" ref="U345:U349" si="199">HYPERLINK("https://pbs.twimg.com/profile_images/812531108092874753/frVON4bm.jpg","View")</f>
        <v>View</v>
      </c>
    </row>
    <row r="346">
      <c r="A346" s="12">
        <v>43508.944444444445</v>
      </c>
      <c r="B346" s="13" t="str">
        <f t="shared" si="198"/>
        <v>@BJP4India</v>
      </c>
      <c r="C346" s="14" t="s">
        <v>39</v>
      </c>
      <c r="D346" s="15" t="s">
        <v>703</v>
      </c>
      <c r="E346" s="16" t="str">
        <f>HYPERLINK("https://twitter.com/BJP4India/status/1095369441116909570","1095369441116909570")</f>
        <v>1095369441116909570</v>
      </c>
      <c r="F346" s="18" t="s">
        <v>701</v>
      </c>
      <c r="G346" s="18" t="s">
        <v>704</v>
      </c>
      <c r="H346" s="17"/>
      <c r="I346" s="19">
        <v>787.0</v>
      </c>
      <c r="J346" s="19">
        <v>959.0</v>
      </c>
      <c r="K346" s="20" t="str">
        <f t="shared" ref="K346:K348" si="200">HYPERLINK("https://about.twitter.com/products/tweetdeck","TweetDeck")</f>
        <v>TweetDeck</v>
      </c>
      <c r="L346" s="19">
        <v>1.0503249E7</v>
      </c>
      <c r="M346" s="19">
        <v>2.0</v>
      </c>
      <c r="N346" s="19">
        <v>2477.0</v>
      </c>
      <c r="O346" s="21" t="s">
        <v>29</v>
      </c>
      <c r="P346" s="12">
        <v>40477.32577546296</v>
      </c>
      <c r="Q346" s="22" t="s">
        <v>42</v>
      </c>
      <c r="R346" s="23" t="s">
        <v>43</v>
      </c>
      <c r="S346" s="18" t="s">
        <v>44</v>
      </c>
      <c r="T346" s="17"/>
      <c r="U346" s="16" t="str">
        <f t="shared" si="199"/>
        <v>View</v>
      </c>
    </row>
    <row r="347">
      <c r="A347" s="12">
        <v>43508.94097222222</v>
      </c>
      <c r="B347" s="13" t="str">
        <f t="shared" si="198"/>
        <v>@BJP4India</v>
      </c>
      <c r="C347" s="14" t="s">
        <v>39</v>
      </c>
      <c r="D347" s="15" t="s">
        <v>705</v>
      </c>
      <c r="E347" s="16" t="str">
        <f>HYPERLINK("https://twitter.com/BJP4India/status/1095368183521988610","1095368183521988610")</f>
        <v>1095368183521988610</v>
      </c>
      <c r="F347" s="18" t="s">
        <v>701</v>
      </c>
      <c r="G347" s="18" t="s">
        <v>706</v>
      </c>
      <c r="H347" s="17"/>
      <c r="I347" s="19">
        <v>823.0</v>
      </c>
      <c r="J347" s="19">
        <v>975.0</v>
      </c>
      <c r="K347" s="20" t="str">
        <f t="shared" si="200"/>
        <v>TweetDeck</v>
      </c>
      <c r="L347" s="19">
        <v>1.0503249E7</v>
      </c>
      <c r="M347" s="19">
        <v>2.0</v>
      </c>
      <c r="N347" s="19">
        <v>2477.0</v>
      </c>
      <c r="O347" s="21" t="s">
        <v>29</v>
      </c>
      <c r="P347" s="12">
        <v>40477.32577546296</v>
      </c>
      <c r="Q347" s="22" t="s">
        <v>42</v>
      </c>
      <c r="R347" s="23" t="s">
        <v>43</v>
      </c>
      <c r="S347" s="18" t="s">
        <v>44</v>
      </c>
      <c r="T347" s="17"/>
      <c r="U347" s="16" t="str">
        <f t="shared" si="199"/>
        <v>View</v>
      </c>
    </row>
    <row r="348">
      <c r="A348" s="12">
        <v>43508.93888888889</v>
      </c>
      <c r="B348" s="13" t="str">
        <f t="shared" si="198"/>
        <v>@BJP4India</v>
      </c>
      <c r="C348" s="14" t="s">
        <v>39</v>
      </c>
      <c r="D348" s="15" t="s">
        <v>707</v>
      </c>
      <c r="E348" s="16" t="str">
        <f>HYPERLINK("https://twitter.com/BJP4India/status/1095367427708182529","1095367427708182529")</f>
        <v>1095367427708182529</v>
      </c>
      <c r="F348" s="18" t="s">
        <v>701</v>
      </c>
      <c r="G348" s="18" t="s">
        <v>708</v>
      </c>
      <c r="H348" s="17"/>
      <c r="I348" s="19">
        <v>746.0</v>
      </c>
      <c r="J348" s="19">
        <v>873.0</v>
      </c>
      <c r="K348" s="20" t="str">
        <f t="shared" si="200"/>
        <v>TweetDeck</v>
      </c>
      <c r="L348" s="19">
        <v>1.0503249E7</v>
      </c>
      <c r="M348" s="19">
        <v>2.0</v>
      </c>
      <c r="N348" s="19">
        <v>2477.0</v>
      </c>
      <c r="O348" s="21" t="s">
        <v>29</v>
      </c>
      <c r="P348" s="12">
        <v>40477.32577546296</v>
      </c>
      <c r="Q348" s="22" t="s">
        <v>42</v>
      </c>
      <c r="R348" s="23" t="s">
        <v>43</v>
      </c>
      <c r="S348" s="18" t="s">
        <v>44</v>
      </c>
      <c r="T348" s="17"/>
      <c r="U348" s="16" t="str">
        <f t="shared" si="199"/>
        <v>View</v>
      </c>
    </row>
    <row r="349">
      <c r="A349" s="12">
        <v>43508.935428240744</v>
      </c>
      <c r="B349" s="13" t="str">
        <f t="shared" si="198"/>
        <v>@BJP4India</v>
      </c>
      <c r="C349" s="14" t="s">
        <v>39</v>
      </c>
      <c r="D349" s="15" t="s">
        <v>709</v>
      </c>
      <c r="E349" s="16" t="str">
        <f>HYPERLINK("https://twitter.com/BJP4India/status/1095366172835545088","1095366172835545088")</f>
        <v>1095366172835545088</v>
      </c>
      <c r="F349" s="18" t="s">
        <v>701</v>
      </c>
      <c r="G349" s="18" t="s">
        <v>710</v>
      </c>
      <c r="H349" s="17"/>
      <c r="I349" s="19">
        <v>823.0</v>
      </c>
      <c r="J349" s="19">
        <v>1178.0</v>
      </c>
      <c r="K349" s="20" t="str">
        <f>HYPERLINK("http://twitter.com","Twitter Web Client")</f>
        <v>Twitter Web Client</v>
      </c>
      <c r="L349" s="19">
        <v>1.0503249E7</v>
      </c>
      <c r="M349" s="19">
        <v>2.0</v>
      </c>
      <c r="N349" s="19">
        <v>2477.0</v>
      </c>
      <c r="O349" s="21" t="s">
        <v>29</v>
      </c>
      <c r="P349" s="12">
        <v>40477.32577546296</v>
      </c>
      <c r="Q349" s="22" t="s">
        <v>42</v>
      </c>
      <c r="R349" s="23" t="s">
        <v>43</v>
      </c>
      <c r="S349" s="18" t="s">
        <v>44</v>
      </c>
      <c r="T349" s="17"/>
      <c r="U349" s="16" t="str">
        <f t="shared" si="199"/>
        <v>View</v>
      </c>
    </row>
    <row r="350">
      <c r="A350" s="12">
        <v>43508.92215277778</v>
      </c>
      <c r="B350" s="13" t="str">
        <f t="shared" ref="B350:B351" si="201">HYPERLINK("https://twitter.com/narendramodi","@narendramodi")</f>
        <v>@narendramodi</v>
      </c>
      <c r="C350" s="14" t="s">
        <v>26</v>
      </c>
      <c r="D350" s="15" t="s">
        <v>711</v>
      </c>
      <c r="E350" s="16" t="str">
        <f>HYPERLINK("https://twitter.com/narendramodi/status/1095361362757206017","1095361362757206017")</f>
        <v>1095361362757206017</v>
      </c>
      <c r="F350" s="17"/>
      <c r="G350" s="18" t="s">
        <v>712</v>
      </c>
      <c r="H350" s="17"/>
      <c r="I350" s="19">
        <v>6680.0</v>
      </c>
      <c r="J350" s="19">
        <v>20243.0</v>
      </c>
      <c r="K350" s="20" t="str">
        <f t="shared" ref="K350:K351" si="202">HYPERLINK("http://twitter.com/download/iphone","Twitter for iPhone")</f>
        <v>Twitter for iPhone</v>
      </c>
      <c r="L350" s="19">
        <v>4.5652862E7</v>
      </c>
      <c r="M350" s="19">
        <v>2124.0</v>
      </c>
      <c r="N350" s="19">
        <v>23328.0</v>
      </c>
      <c r="O350" s="21" t="s">
        <v>29</v>
      </c>
      <c r="P350" s="12">
        <v>39823.95064814815</v>
      </c>
      <c r="Q350" s="22" t="s">
        <v>30</v>
      </c>
      <c r="R350" s="23" t="s">
        <v>31</v>
      </c>
      <c r="S350" s="18" t="s">
        <v>32</v>
      </c>
      <c r="T350" s="17"/>
      <c r="U350" s="16" t="str">
        <f t="shared" ref="U350:U351" si="203">HYPERLINK("https://pbs.twimg.com/profile_images/718314968102367232/ypY1GPCQ.jpg","View")</f>
        <v>View</v>
      </c>
    </row>
    <row r="351">
      <c r="A351" s="12">
        <v>43508.9215625</v>
      </c>
      <c r="B351" s="13" t="str">
        <f t="shared" si="201"/>
        <v>@narendramodi</v>
      </c>
      <c r="C351" s="14" t="s">
        <v>26</v>
      </c>
      <c r="D351" s="15" t="s">
        <v>713</v>
      </c>
      <c r="E351" s="16" t="str">
        <f>HYPERLINK("https://twitter.com/narendramodi/status/1095361150504452096","1095361150504452096")</f>
        <v>1095361150504452096</v>
      </c>
      <c r="F351" s="17"/>
      <c r="G351" s="17"/>
      <c r="H351" s="17"/>
      <c r="I351" s="19">
        <v>7183.0</v>
      </c>
      <c r="J351" s="19">
        <v>27605.0</v>
      </c>
      <c r="K351" s="20" t="str">
        <f t="shared" si="202"/>
        <v>Twitter for iPhone</v>
      </c>
      <c r="L351" s="19">
        <v>4.5652862E7</v>
      </c>
      <c r="M351" s="19">
        <v>2124.0</v>
      </c>
      <c r="N351" s="19">
        <v>23328.0</v>
      </c>
      <c r="O351" s="21" t="s">
        <v>29</v>
      </c>
      <c r="P351" s="12">
        <v>39823.95064814815</v>
      </c>
      <c r="Q351" s="22" t="s">
        <v>30</v>
      </c>
      <c r="R351" s="23" t="s">
        <v>31</v>
      </c>
      <c r="S351" s="18" t="s">
        <v>32</v>
      </c>
      <c r="T351" s="17"/>
      <c r="U351" s="16" t="str">
        <f t="shared" si="203"/>
        <v>View</v>
      </c>
    </row>
    <row r="352">
      <c r="A352" s="12">
        <v>43508.89645833333</v>
      </c>
      <c r="B352" s="13" t="str">
        <f t="shared" ref="B352:B353" si="204">HYPERLINK("https://twitter.com/BJP4India","@BJP4India")</f>
        <v>@BJP4India</v>
      </c>
      <c r="C352" s="14" t="s">
        <v>39</v>
      </c>
      <c r="D352" s="15" t="s">
        <v>714</v>
      </c>
      <c r="E352" s="16" t="str">
        <f>HYPERLINK("https://twitter.com/BJP4India/status/1095352050966237184","1095352050966237184")</f>
        <v>1095352050966237184</v>
      </c>
      <c r="F352" s="17"/>
      <c r="G352" s="18" t="s">
        <v>715</v>
      </c>
      <c r="H352" s="17"/>
      <c r="I352" s="19">
        <v>2567.0</v>
      </c>
      <c r="J352" s="19">
        <v>4556.0</v>
      </c>
      <c r="K352" s="20" t="str">
        <f>HYPERLINK("http://twitter.com","Twitter Web Client")</f>
        <v>Twitter Web Client</v>
      </c>
      <c r="L352" s="19">
        <v>1.0503249E7</v>
      </c>
      <c r="M352" s="19">
        <v>2.0</v>
      </c>
      <c r="N352" s="19">
        <v>2477.0</v>
      </c>
      <c r="O352" s="21" t="s">
        <v>29</v>
      </c>
      <c r="P352" s="12">
        <v>40477.32577546296</v>
      </c>
      <c r="Q352" s="22" t="s">
        <v>42</v>
      </c>
      <c r="R352" s="23" t="s">
        <v>43</v>
      </c>
      <c r="S352" s="18" t="s">
        <v>44</v>
      </c>
      <c r="T352" s="17"/>
      <c r="U352" s="16" t="str">
        <f t="shared" ref="U352:U353" si="205">HYPERLINK("https://pbs.twimg.com/profile_images/812531108092874753/frVON4bm.jpg","View")</f>
        <v>View</v>
      </c>
    </row>
    <row r="353">
      <c r="A353" s="12">
        <v>43508.84027777778</v>
      </c>
      <c r="B353" s="13" t="str">
        <f t="shared" si="204"/>
        <v>@BJP4India</v>
      </c>
      <c r="C353" s="14" t="s">
        <v>39</v>
      </c>
      <c r="D353" s="15" t="s">
        <v>716</v>
      </c>
      <c r="E353" s="16" t="str">
        <f>HYPERLINK("https://twitter.com/BJP4India/status/1095331692645093378","1095331692645093378")</f>
        <v>1095331692645093378</v>
      </c>
      <c r="F353" s="18" t="s">
        <v>717</v>
      </c>
      <c r="G353" s="17"/>
      <c r="H353" s="17"/>
      <c r="I353" s="19">
        <v>1197.0</v>
      </c>
      <c r="J353" s="19">
        <v>2236.0</v>
      </c>
      <c r="K353" s="20" t="str">
        <f>HYPERLINK("https://about.twitter.com/products/tweetdeck","TweetDeck")</f>
        <v>TweetDeck</v>
      </c>
      <c r="L353" s="19">
        <v>1.0503249E7</v>
      </c>
      <c r="M353" s="19">
        <v>2.0</v>
      </c>
      <c r="N353" s="19">
        <v>2477.0</v>
      </c>
      <c r="O353" s="21" t="s">
        <v>29</v>
      </c>
      <c r="P353" s="12">
        <v>40477.32577546296</v>
      </c>
      <c r="Q353" s="22" t="s">
        <v>42</v>
      </c>
      <c r="R353" s="23" t="s">
        <v>43</v>
      </c>
      <c r="S353" s="18" t="s">
        <v>44</v>
      </c>
      <c r="T353" s="17"/>
      <c r="U353" s="16" t="str">
        <f t="shared" si="205"/>
        <v>View</v>
      </c>
    </row>
    <row r="354">
      <c r="A354" s="12">
        <v>43508.80974537037</v>
      </c>
      <c r="B354" s="13" t="str">
        <f t="shared" ref="B354:B355" si="206">HYPERLINK("https://twitter.com/AamAadmiParty","@AamAadmiParty")</f>
        <v>@AamAadmiParty</v>
      </c>
      <c r="C354" s="14" t="s">
        <v>51</v>
      </c>
      <c r="D354" s="15" t="s">
        <v>718</v>
      </c>
      <c r="E354" s="16" t="str">
        <f>HYPERLINK("https://twitter.com/AamAadmiParty/status/1095320627680964609","1095320627680964609")</f>
        <v>1095320627680964609</v>
      </c>
      <c r="F354" s="17"/>
      <c r="G354" s="18" t="s">
        <v>719</v>
      </c>
      <c r="H354" s="17"/>
      <c r="I354" s="19">
        <v>316.0</v>
      </c>
      <c r="J354" s="19">
        <v>995.0</v>
      </c>
      <c r="K354" s="20" t="str">
        <f>HYPERLINK("https://studio.twitter.com","Twitter Media Studio")</f>
        <v>Twitter Media Studio</v>
      </c>
      <c r="L354" s="19">
        <v>4760642.0</v>
      </c>
      <c r="M354" s="19">
        <v>317.0</v>
      </c>
      <c r="N354" s="19">
        <v>1775.0</v>
      </c>
      <c r="O354" s="21" t="s">
        <v>29</v>
      </c>
      <c r="P354" s="12">
        <v>41113.35650462963</v>
      </c>
      <c r="Q354" s="22" t="s">
        <v>30</v>
      </c>
      <c r="R354" s="23" t="s">
        <v>54</v>
      </c>
      <c r="S354" s="18" t="s">
        <v>55</v>
      </c>
      <c r="T354" s="17"/>
      <c r="U354" s="16" t="str">
        <f t="shared" ref="U354:U355" si="207">HYPERLINK("https://pbs.twimg.com/profile_images/928455612014280704/Xb5vG_TP.jpg","View")</f>
        <v>View</v>
      </c>
    </row>
    <row r="355">
      <c r="A355" s="12">
        <v>43508.78056712963</v>
      </c>
      <c r="B355" s="13" t="str">
        <f t="shared" si="206"/>
        <v>@AamAadmiParty</v>
      </c>
      <c r="C355" s="14" t="s">
        <v>51</v>
      </c>
      <c r="D355" s="15" t="s">
        <v>720</v>
      </c>
      <c r="E355" s="16" t="str">
        <f>HYPERLINK("https://twitter.com/AamAadmiParty/status/1095310053198901248","1095310053198901248")</f>
        <v>1095310053198901248</v>
      </c>
      <c r="F355" s="17"/>
      <c r="G355" s="18" t="s">
        <v>721</v>
      </c>
      <c r="H355" s="17"/>
      <c r="I355" s="19">
        <v>119.0</v>
      </c>
      <c r="J355" s="19">
        <v>356.0</v>
      </c>
      <c r="K355" s="20" t="str">
        <f>HYPERLINK("http://twitter.com/download/android","Twitter for Android")</f>
        <v>Twitter for Android</v>
      </c>
      <c r="L355" s="19">
        <v>4760642.0</v>
      </c>
      <c r="M355" s="19">
        <v>317.0</v>
      </c>
      <c r="N355" s="19">
        <v>1775.0</v>
      </c>
      <c r="O355" s="21" t="s">
        <v>29</v>
      </c>
      <c r="P355" s="12">
        <v>41113.35650462963</v>
      </c>
      <c r="Q355" s="22" t="s">
        <v>30</v>
      </c>
      <c r="R355" s="23" t="s">
        <v>54</v>
      </c>
      <c r="S355" s="18" t="s">
        <v>55</v>
      </c>
      <c r="T355" s="17"/>
      <c r="U355" s="16" t="str">
        <f t="shared" si="207"/>
        <v>View</v>
      </c>
    </row>
    <row r="356">
      <c r="A356" s="12">
        <v>43508.76621527778</v>
      </c>
      <c r="B356" s="13" t="str">
        <f t="shared" ref="B356:B362" si="208">HYPERLINK("https://twitter.com/narendramodi","@narendramodi")</f>
        <v>@narendramodi</v>
      </c>
      <c r="C356" s="14" t="s">
        <v>26</v>
      </c>
      <c r="D356" s="15" t="s">
        <v>722</v>
      </c>
      <c r="E356" s="16" t="str">
        <f>HYPERLINK("https://twitter.com/narendramodi/status/1095304855504150528","1095304855504150528")</f>
        <v>1095304855504150528</v>
      </c>
      <c r="F356" s="17"/>
      <c r="G356" s="17"/>
      <c r="H356" s="17"/>
      <c r="I356" s="19">
        <v>10859.0</v>
      </c>
      <c r="J356" s="19">
        <v>38918.0</v>
      </c>
      <c r="K356" s="20" t="str">
        <f t="shared" ref="K356:K357" si="209">HYPERLINK("http://twitter.com","Twitter Web Client")</f>
        <v>Twitter Web Client</v>
      </c>
      <c r="L356" s="19">
        <v>4.5652862E7</v>
      </c>
      <c r="M356" s="19">
        <v>2124.0</v>
      </c>
      <c r="N356" s="19">
        <v>23328.0</v>
      </c>
      <c r="O356" s="21" t="s">
        <v>29</v>
      </c>
      <c r="P356" s="12">
        <v>39823.95064814815</v>
      </c>
      <c r="Q356" s="22" t="s">
        <v>30</v>
      </c>
      <c r="R356" s="23" t="s">
        <v>31</v>
      </c>
      <c r="S356" s="18" t="s">
        <v>32</v>
      </c>
      <c r="T356" s="17"/>
      <c r="U356" s="16" t="str">
        <f t="shared" ref="U356:U362" si="210">HYPERLINK("https://pbs.twimg.com/profile_images/718314968102367232/ypY1GPCQ.jpg","View")</f>
        <v>View</v>
      </c>
    </row>
    <row r="357">
      <c r="A357" s="12">
        <v>43508.76584490741</v>
      </c>
      <c r="B357" s="13" t="str">
        <f t="shared" si="208"/>
        <v>@narendramodi</v>
      </c>
      <c r="C357" s="14" t="s">
        <v>26</v>
      </c>
      <c r="D357" s="15" t="s">
        <v>723</v>
      </c>
      <c r="E357" s="16" t="str">
        <f>HYPERLINK("https://twitter.com/narendramodi/status/1095304720229355521","1095304720229355521")</f>
        <v>1095304720229355521</v>
      </c>
      <c r="F357" s="17"/>
      <c r="G357" s="18" t="s">
        <v>724</v>
      </c>
      <c r="H357" s="17"/>
      <c r="I357" s="19">
        <v>5139.0</v>
      </c>
      <c r="J357" s="19">
        <v>14222.0</v>
      </c>
      <c r="K357" s="20" t="str">
        <f t="shared" si="209"/>
        <v>Twitter Web Client</v>
      </c>
      <c r="L357" s="19">
        <v>4.5652862E7</v>
      </c>
      <c r="M357" s="19">
        <v>2124.0</v>
      </c>
      <c r="N357" s="19">
        <v>23328.0</v>
      </c>
      <c r="O357" s="21" t="s">
        <v>29</v>
      </c>
      <c r="P357" s="12">
        <v>39823.95064814815</v>
      </c>
      <c r="Q357" s="22" t="s">
        <v>30</v>
      </c>
      <c r="R357" s="23" t="s">
        <v>31</v>
      </c>
      <c r="S357" s="18" t="s">
        <v>32</v>
      </c>
      <c r="T357" s="17"/>
      <c r="U357" s="16" t="str">
        <f t="shared" si="210"/>
        <v>View</v>
      </c>
    </row>
    <row r="358">
      <c r="A358" s="12">
        <v>43508.76421296297</v>
      </c>
      <c r="B358" s="13" t="str">
        <f t="shared" si="208"/>
        <v>@narendramodi</v>
      </c>
      <c r="C358" s="14" t="s">
        <v>26</v>
      </c>
      <c r="D358" s="15" t="s">
        <v>725</v>
      </c>
      <c r="E358" s="16" t="str">
        <f>HYPERLINK("https://twitter.com/narendramodi/status/1095304128991903745","1095304128991903745")</f>
        <v>1095304128991903745</v>
      </c>
      <c r="F358" s="17"/>
      <c r="G358" s="18" t="s">
        <v>726</v>
      </c>
      <c r="H358" s="17"/>
      <c r="I358" s="19">
        <v>11434.0</v>
      </c>
      <c r="J358" s="19">
        <v>33814.0</v>
      </c>
      <c r="K358" s="20" t="str">
        <f t="shared" ref="K358:K360" si="211">HYPERLINK("https://studio.twitter.com","Twitter Media Studio")</f>
        <v>Twitter Media Studio</v>
      </c>
      <c r="L358" s="19">
        <v>4.5652862E7</v>
      </c>
      <c r="M358" s="19">
        <v>2124.0</v>
      </c>
      <c r="N358" s="19">
        <v>23328.0</v>
      </c>
      <c r="O358" s="21" t="s">
        <v>29</v>
      </c>
      <c r="P358" s="12">
        <v>39823.95064814815</v>
      </c>
      <c r="Q358" s="22" t="s">
        <v>30</v>
      </c>
      <c r="R358" s="23" t="s">
        <v>31</v>
      </c>
      <c r="S358" s="18" t="s">
        <v>32</v>
      </c>
      <c r="T358" s="17"/>
      <c r="U358" s="16" t="str">
        <f t="shared" si="210"/>
        <v>View</v>
      </c>
    </row>
    <row r="359">
      <c r="A359" s="12">
        <v>43508.764085648145</v>
      </c>
      <c r="B359" s="13" t="str">
        <f t="shared" si="208"/>
        <v>@narendramodi</v>
      </c>
      <c r="C359" s="14" t="s">
        <v>26</v>
      </c>
      <c r="D359" s="15" t="s">
        <v>727</v>
      </c>
      <c r="E359" s="16" t="str">
        <f>HYPERLINK("https://twitter.com/narendramodi/status/1095304082762346496","1095304082762346496")</f>
        <v>1095304082762346496</v>
      </c>
      <c r="F359" s="17"/>
      <c r="G359" s="18" t="s">
        <v>728</v>
      </c>
      <c r="H359" s="17"/>
      <c r="I359" s="19">
        <v>3998.0</v>
      </c>
      <c r="J359" s="19">
        <v>8548.0</v>
      </c>
      <c r="K359" s="20" t="str">
        <f t="shared" si="211"/>
        <v>Twitter Media Studio</v>
      </c>
      <c r="L359" s="19">
        <v>4.5652862E7</v>
      </c>
      <c r="M359" s="19">
        <v>2124.0</v>
      </c>
      <c r="N359" s="19">
        <v>23328.0</v>
      </c>
      <c r="O359" s="21" t="s">
        <v>29</v>
      </c>
      <c r="P359" s="12">
        <v>39823.95064814815</v>
      </c>
      <c r="Q359" s="22" t="s">
        <v>30</v>
      </c>
      <c r="R359" s="23" t="s">
        <v>31</v>
      </c>
      <c r="S359" s="18" t="s">
        <v>32</v>
      </c>
      <c r="T359" s="17"/>
      <c r="U359" s="16" t="str">
        <f t="shared" si="210"/>
        <v>View</v>
      </c>
    </row>
    <row r="360">
      <c r="A360" s="12">
        <v>43508.76375</v>
      </c>
      <c r="B360" s="13" t="str">
        <f t="shared" si="208"/>
        <v>@narendramodi</v>
      </c>
      <c r="C360" s="14" t="s">
        <v>26</v>
      </c>
      <c r="D360" s="15" t="s">
        <v>729</v>
      </c>
      <c r="E360" s="16" t="str">
        <f>HYPERLINK("https://twitter.com/narendramodi/status/1095303958925533184","1095303958925533184")</f>
        <v>1095303958925533184</v>
      </c>
      <c r="F360" s="17"/>
      <c r="G360" s="18" t="s">
        <v>730</v>
      </c>
      <c r="H360" s="17"/>
      <c r="I360" s="19">
        <v>4218.0</v>
      </c>
      <c r="J360" s="19">
        <v>9111.0</v>
      </c>
      <c r="K360" s="20" t="str">
        <f t="shared" si="211"/>
        <v>Twitter Media Studio</v>
      </c>
      <c r="L360" s="19">
        <v>4.5652862E7</v>
      </c>
      <c r="M360" s="19">
        <v>2124.0</v>
      </c>
      <c r="N360" s="19">
        <v>23328.0</v>
      </c>
      <c r="O360" s="21" t="s">
        <v>29</v>
      </c>
      <c r="P360" s="12">
        <v>39823.95064814815</v>
      </c>
      <c r="Q360" s="22" t="s">
        <v>30</v>
      </c>
      <c r="R360" s="23" t="s">
        <v>31</v>
      </c>
      <c r="S360" s="18" t="s">
        <v>32</v>
      </c>
      <c r="T360" s="17"/>
      <c r="U360" s="16" t="str">
        <f t="shared" si="210"/>
        <v>View</v>
      </c>
    </row>
    <row r="361">
      <c r="A361" s="12">
        <v>43508.7632175926</v>
      </c>
      <c r="B361" s="13" t="str">
        <f t="shared" si="208"/>
        <v>@narendramodi</v>
      </c>
      <c r="C361" s="14" t="s">
        <v>26</v>
      </c>
      <c r="D361" s="15" t="s">
        <v>731</v>
      </c>
      <c r="E361" s="16" t="str">
        <f>HYPERLINK("https://twitter.com/narendramodi/status/1095303765458968576","1095303765458968576")</f>
        <v>1095303765458968576</v>
      </c>
      <c r="F361" s="17"/>
      <c r="G361" s="18" t="s">
        <v>732</v>
      </c>
      <c r="H361" s="17"/>
      <c r="I361" s="19">
        <v>4094.0</v>
      </c>
      <c r="J361" s="19">
        <v>9241.0</v>
      </c>
      <c r="K361" s="20" t="str">
        <f t="shared" ref="K361:K362" si="212">HYPERLINK("http://twitter.com","Twitter Web Client")</f>
        <v>Twitter Web Client</v>
      </c>
      <c r="L361" s="19">
        <v>4.5652862E7</v>
      </c>
      <c r="M361" s="19">
        <v>2124.0</v>
      </c>
      <c r="N361" s="19">
        <v>23328.0</v>
      </c>
      <c r="O361" s="21" t="s">
        <v>29</v>
      </c>
      <c r="P361" s="12">
        <v>39823.95064814815</v>
      </c>
      <c r="Q361" s="22" t="s">
        <v>30</v>
      </c>
      <c r="R361" s="23" t="s">
        <v>31</v>
      </c>
      <c r="S361" s="18" t="s">
        <v>32</v>
      </c>
      <c r="T361" s="17"/>
      <c r="U361" s="16" t="str">
        <f t="shared" si="210"/>
        <v>View</v>
      </c>
    </row>
    <row r="362">
      <c r="A362" s="12">
        <v>43508.761770833335</v>
      </c>
      <c r="B362" s="13" t="str">
        <f t="shared" si="208"/>
        <v>@narendramodi</v>
      </c>
      <c r="C362" s="14" t="s">
        <v>26</v>
      </c>
      <c r="D362" s="15" t="s">
        <v>733</v>
      </c>
      <c r="E362" s="16" t="str">
        <f>HYPERLINK("https://twitter.com/narendramodi/status/1095303244836876290","1095303244836876290")</f>
        <v>1095303244836876290</v>
      </c>
      <c r="F362" s="17"/>
      <c r="G362" s="18" t="s">
        <v>734</v>
      </c>
      <c r="H362" s="17"/>
      <c r="I362" s="19">
        <v>4588.0</v>
      </c>
      <c r="J362" s="19">
        <v>11992.0</v>
      </c>
      <c r="K362" s="20" t="str">
        <f t="shared" si="212"/>
        <v>Twitter Web Client</v>
      </c>
      <c r="L362" s="19">
        <v>4.5652862E7</v>
      </c>
      <c r="M362" s="19">
        <v>2124.0</v>
      </c>
      <c r="N362" s="19">
        <v>23328.0</v>
      </c>
      <c r="O362" s="21" t="s">
        <v>29</v>
      </c>
      <c r="P362" s="12">
        <v>39823.95064814815</v>
      </c>
      <c r="Q362" s="22" t="s">
        <v>30</v>
      </c>
      <c r="R362" s="23" t="s">
        <v>31</v>
      </c>
      <c r="S362" s="18" t="s">
        <v>32</v>
      </c>
      <c r="T362" s="17"/>
      <c r="U362" s="16" t="str">
        <f t="shared" si="210"/>
        <v>View</v>
      </c>
    </row>
    <row r="363">
      <c r="A363" s="12">
        <v>43508.755578703705</v>
      </c>
      <c r="B363" s="13" t="str">
        <f t="shared" ref="B363:B364" si="213">HYPERLINK("https://twitter.com/INCIndia","@INCIndia")</f>
        <v>@INCIndia</v>
      </c>
      <c r="C363" s="14" t="s">
        <v>126</v>
      </c>
      <c r="D363" s="15" t="s">
        <v>735</v>
      </c>
      <c r="E363" s="16" t="str">
        <f>HYPERLINK("https://twitter.com/INCIndia/status/1095300997944172544","1095300997944172544")</f>
        <v>1095300997944172544</v>
      </c>
      <c r="F363" s="17"/>
      <c r="G363" s="18" t="s">
        <v>736</v>
      </c>
      <c r="H363" s="17"/>
      <c r="I363" s="19">
        <v>3078.0</v>
      </c>
      <c r="J363" s="19">
        <v>11450.0</v>
      </c>
      <c r="K363" s="20" t="str">
        <f>HYPERLINK("https://studio.twitter.com","Twitter Media Studio")</f>
        <v>Twitter Media Studio</v>
      </c>
      <c r="L363" s="19">
        <v>4857086.0</v>
      </c>
      <c r="M363" s="19">
        <v>2496.0</v>
      </c>
      <c r="N363" s="19">
        <v>1632.0</v>
      </c>
      <c r="O363" s="21" t="s">
        <v>29</v>
      </c>
      <c r="P363" s="12">
        <v>41311.4691087963</v>
      </c>
      <c r="Q363" s="22" t="s">
        <v>129</v>
      </c>
      <c r="R363" s="23" t="s">
        <v>130</v>
      </c>
      <c r="S363" s="18" t="s">
        <v>131</v>
      </c>
      <c r="T363" s="17"/>
      <c r="U363" s="16" t="str">
        <f t="shared" ref="U363:U364" si="214">HYPERLINK("https://pbs.twimg.com/profile_images/928449965134815233/w2JsNWPK.jpg","View")</f>
        <v>View</v>
      </c>
    </row>
    <row r="364">
      <c r="A364" s="12">
        <v>43508.75</v>
      </c>
      <c r="B364" s="13" t="str">
        <f t="shared" si="213"/>
        <v>@INCIndia</v>
      </c>
      <c r="C364" s="14" t="s">
        <v>126</v>
      </c>
      <c r="D364" s="15" t="s">
        <v>737</v>
      </c>
      <c r="E364" s="16" t="str">
        <f>HYPERLINK("https://twitter.com/INCIndia/status/1095298978118356993","1095298978118356993")</f>
        <v>1095298978118356993</v>
      </c>
      <c r="F364" s="17"/>
      <c r="G364" s="18" t="s">
        <v>738</v>
      </c>
      <c r="H364" s="17"/>
      <c r="I364" s="19">
        <v>957.0</v>
      </c>
      <c r="J364" s="19">
        <v>2748.0</v>
      </c>
      <c r="K364" s="20" t="str">
        <f>HYPERLINK("https://about.twitter.com/products/tweetdeck","TweetDeck")</f>
        <v>TweetDeck</v>
      </c>
      <c r="L364" s="19">
        <v>4857086.0</v>
      </c>
      <c r="M364" s="19">
        <v>2496.0</v>
      </c>
      <c r="N364" s="19">
        <v>1632.0</v>
      </c>
      <c r="O364" s="21" t="s">
        <v>29</v>
      </c>
      <c r="P364" s="12">
        <v>41311.4691087963</v>
      </c>
      <c r="Q364" s="22" t="s">
        <v>129</v>
      </c>
      <c r="R364" s="23" t="s">
        <v>130</v>
      </c>
      <c r="S364" s="18" t="s">
        <v>131</v>
      </c>
      <c r="T364" s="17"/>
      <c r="U364" s="16" t="str">
        <f t="shared" si="214"/>
        <v>View</v>
      </c>
    </row>
    <row r="365">
      <c r="A365" s="12">
        <v>43508.74623842593</v>
      </c>
      <c r="B365" s="13" t="str">
        <f t="shared" ref="B365:B369" si="215">HYPERLINK("https://twitter.com/BJP4India","@BJP4India")</f>
        <v>@BJP4India</v>
      </c>
      <c r="C365" s="14" t="s">
        <v>39</v>
      </c>
      <c r="D365" s="15" t="s">
        <v>739</v>
      </c>
      <c r="E365" s="16" t="str">
        <f>HYPERLINK("https://twitter.com/BJP4India/status/1095297615405604864","1095297615405604864")</f>
        <v>1095297615405604864</v>
      </c>
      <c r="F365" s="17"/>
      <c r="G365" s="18" t="s">
        <v>740</v>
      </c>
      <c r="H365" s="17"/>
      <c r="I365" s="19">
        <v>4699.0</v>
      </c>
      <c r="J365" s="19">
        <v>12555.0</v>
      </c>
      <c r="K365" s="20" t="str">
        <f t="shared" ref="K365:K366" si="216">HYPERLINK("http://twitter.com","Twitter Web Client")</f>
        <v>Twitter Web Client</v>
      </c>
      <c r="L365" s="19">
        <v>1.0503249E7</v>
      </c>
      <c r="M365" s="19">
        <v>2.0</v>
      </c>
      <c r="N365" s="19">
        <v>2477.0</v>
      </c>
      <c r="O365" s="21" t="s">
        <v>29</v>
      </c>
      <c r="P365" s="12">
        <v>40477.32577546296</v>
      </c>
      <c r="Q365" s="22" t="s">
        <v>42</v>
      </c>
      <c r="R365" s="23" t="s">
        <v>43</v>
      </c>
      <c r="S365" s="18" t="s">
        <v>44</v>
      </c>
      <c r="T365" s="17"/>
      <c r="U365" s="16" t="str">
        <f t="shared" ref="U365:U369" si="217">HYPERLINK("https://pbs.twimg.com/profile_images/812531108092874753/frVON4bm.jpg","View")</f>
        <v>View</v>
      </c>
    </row>
    <row r="366">
      <c r="A366" s="12">
        <v>43508.742268518516</v>
      </c>
      <c r="B366" s="13" t="str">
        <f t="shared" si="215"/>
        <v>@BJP4India</v>
      </c>
      <c r="C366" s="14" t="s">
        <v>39</v>
      </c>
      <c r="D366" s="15" t="s">
        <v>741</v>
      </c>
      <c r="E366" s="16" t="str">
        <f>HYPERLINK("https://twitter.com/BJP4India/status/1095296173575790592","1095296173575790592")</f>
        <v>1095296173575790592</v>
      </c>
      <c r="F366" s="17"/>
      <c r="G366" s="18" t="s">
        <v>742</v>
      </c>
      <c r="H366" s="17"/>
      <c r="I366" s="19">
        <v>1080.0</v>
      </c>
      <c r="J366" s="19">
        <v>1350.0</v>
      </c>
      <c r="K366" s="20" t="str">
        <f t="shared" si="216"/>
        <v>Twitter Web Client</v>
      </c>
      <c r="L366" s="19">
        <v>1.0503249E7</v>
      </c>
      <c r="M366" s="19">
        <v>2.0</v>
      </c>
      <c r="N366" s="19">
        <v>2477.0</v>
      </c>
      <c r="O366" s="21" t="s">
        <v>29</v>
      </c>
      <c r="P366" s="12">
        <v>40477.32577546296</v>
      </c>
      <c r="Q366" s="22" t="s">
        <v>42</v>
      </c>
      <c r="R366" s="23" t="s">
        <v>43</v>
      </c>
      <c r="S366" s="18" t="s">
        <v>44</v>
      </c>
      <c r="T366" s="17"/>
      <c r="U366" s="16" t="str">
        <f t="shared" si="217"/>
        <v>View</v>
      </c>
    </row>
    <row r="367">
      <c r="A367" s="12">
        <v>43508.72236111111</v>
      </c>
      <c r="B367" s="13" t="str">
        <f t="shared" si="215"/>
        <v>@BJP4India</v>
      </c>
      <c r="C367" s="14" t="s">
        <v>39</v>
      </c>
      <c r="D367" s="15" t="s">
        <v>743</v>
      </c>
      <c r="E367" s="16" t="str">
        <f>HYPERLINK("https://twitter.com/BJP4India/status/1095288963068178432","1095288963068178432")</f>
        <v>1095288963068178432</v>
      </c>
      <c r="F367" s="17"/>
      <c r="G367" s="18" t="s">
        <v>744</v>
      </c>
      <c r="H367" s="17"/>
      <c r="I367" s="19">
        <v>1546.0</v>
      </c>
      <c r="J367" s="19">
        <v>2590.0</v>
      </c>
      <c r="K367" s="20" t="str">
        <f t="shared" ref="K367:K369" si="218">HYPERLINK("https://studio.twitter.com","Twitter Media Studio")</f>
        <v>Twitter Media Studio</v>
      </c>
      <c r="L367" s="19">
        <v>1.0503249E7</v>
      </c>
      <c r="M367" s="19">
        <v>2.0</v>
      </c>
      <c r="N367" s="19">
        <v>2477.0</v>
      </c>
      <c r="O367" s="21" t="s">
        <v>29</v>
      </c>
      <c r="P367" s="12">
        <v>40477.32577546296</v>
      </c>
      <c r="Q367" s="22" t="s">
        <v>42</v>
      </c>
      <c r="R367" s="23" t="s">
        <v>43</v>
      </c>
      <c r="S367" s="18" t="s">
        <v>44</v>
      </c>
      <c r="T367" s="17"/>
      <c r="U367" s="16" t="str">
        <f t="shared" si="217"/>
        <v>View</v>
      </c>
    </row>
    <row r="368">
      <c r="A368" s="12">
        <v>43508.72079861111</v>
      </c>
      <c r="B368" s="13" t="str">
        <f t="shared" si="215"/>
        <v>@BJP4India</v>
      </c>
      <c r="C368" s="14" t="s">
        <v>39</v>
      </c>
      <c r="D368" s="15" t="s">
        <v>745</v>
      </c>
      <c r="E368" s="16" t="str">
        <f>HYPERLINK("https://twitter.com/BJP4India/status/1095288392953155584","1095288392953155584")</f>
        <v>1095288392953155584</v>
      </c>
      <c r="F368" s="17"/>
      <c r="G368" s="18" t="s">
        <v>746</v>
      </c>
      <c r="H368" s="17"/>
      <c r="I368" s="19">
        <v>1316.0</v>
      </c>
      <c r="J368" s="19">
        <v>1957.0</v>
      </c>
      <c r="K368" s="20" t="str">
        <f t="shared" si="218"/>
        <v>Twitter Media Studio</v>
      </c>
      <c r="L368" s="19">
        <v>1.0503249E7</v>
      </c>
      <c r="M368" s="19">
        <v>2.0</v>
      </c>
      <c r="N368" s="19">
        <v>2477.0</v>
      </c>
      <c r="O368" s="21" t="s">
        <v>29</v>
      </c>
      <c r="P368" s="12">
        <v>40477.32577546296</v>
      </c>
      <c r="Q368" s="22" t="s">
        <v>42</v>
      </c>
      <c r="R368" s="23" t="s">
        <v>43</v>
      </c>
      <c r="S368" s="18" t="s">
        <v>44</v>
      </c>
      <c r="T368" s="17"/>
      <c r="U368" s="16" t="str">
        <f t="shared" si="217"/>
        <v>View</v>
      </c>
    </row>
    <row r="369">
      <c r="A369" s="12">
        <v>43508.719930555555</v>
      </c>
      <c r="B369" s="13" t="str">
        <f t="shared" si="215"/>
        <v>@BJP4India</v>
      </c>
      <c r="C369" s="14" t="s">
        <v>39</v>
      </c>
      <c r="D369" s="15" t="s">
        <v>747</v>
      </c>
      <c r="E369" s="16" t="str">
        <f>HYPERLINK("https://twitter.com/BJP4India/status/1095288082092290049","1095288082092290049")</f>
        <v>1095288082092290049</v>
      </c>
      <c r="F369" s="17"/>
      <c r="G369" s="18" t="s">
        <v>748</v>
      </c>
      <c r="H369" s="17"/>
      <c r="I369" s="19">
        <v>1189.0</v>
      </c>
      <c r="J369" s="19">
        <v>1825.0</v>
      </c>
      <c r="K369" s="20" t="str">
        <f t="shared" si="218"/>
        <v>Twitter Media Studio</v>
      </c>
      <c r="L369" s="19">
        <v>1.0503249E7</v>
      </c>
      <c r="M369" s="19">
        <v>2.0</v>
      </c>
      <c r="N369" s="19">
        <v>2477.0</v>
      </c>
      <c r="O369" s="21" t="s">
        <v>29</v>
      </c>
      <c r="P369" s="12">
        <v>40477.32577546296</v>
      </c>
      <c r="Q369" s="22" t="s">
        <v>42</v>
      </c>
      <c r="R369" s="23" t="s">
        <v>43</v>
      </c>
      <c r="S369" s="18" t="s">
        <v>44</v>
      </c>
      <c r="T369" s="17"/>
      <c r="U369" s="16" t="str">
        <f t="shared" si="217"/>
        <v>View</v>
      </c>
    </row>
    <row r="370">
      <c r="A370" s="12">
        <v>43508.719930555555</v>
      </c>
      <c r="B370" s="13" t="str">
        <f>HYPERLINK("https://twitter.com/INCIndia","@INCIndia")</f>
        <v>@INCIndia</v>
      </c>
      <c r="C370" s="14" t="s">
        <v>126</v>
      </c>
      <c r="D370" s="15" t="s">
        <v>749</v>
      </c>
      <c r="E370" s="16" t="str">
        <f>HYPERLINK("https://twitter.com/INCIndia/status/1095288079412211712","1095288079412211712")</f>
        <v>1095288079412211712</v>
      </c>
      <c r="F370" s="18" t="s">
        <v>750</v>
      </c>
      <c r="G370" s="17"/>
      <c r="H370" s="17"/>
      <c r="I370" s="19">
        <v>723.0</v>
      </c>
      <c r="J370" s="19">
        <v>1729.0</v>
      </c>
      <c r="K370" s="20" t="str">
        <f>HYPERLINK("https://about.twitter.com/products/tweetdeck","TweetDeck")</f>
        <v>TweetDeck</v>
      </c>
      <c r="L370" s="19">
        <v>4857086.0</v>
      </c>
      <c r="M370" s="19">
        <v>2496.0</v>
      </c>
      <c r="N370" s="19">
        <v>1632.0</v>
      </c>
      <c r="O370" s="21" t="s">
        <v>29</v>
      </c>
      <c r="P370" s="12">
        <v>41311.4691087963</v>
      </c>
      <c r="Q370" s="22" t="s">
        <v>129</v>
      </c>
      <c r="R370" s="23" t="s">
        <v>130</v>
      </c>
      <c r="S370" s="18" t="s">
        <v>131</v>
      </c>
      <c r="T370" s="17"/>
      <c r="U370" s="16" t="str">
        <f>HYPERLINK("https://pbs.twimg.com/profile_images/928449965134815233/w2JsNWPK.jpg","View")</f>
        <v>View</v>
      </c>
    </row>
    <row r="371">
      <c r="A371" s="12">
        <v>43508.71841435185</v>
      </c>
      <c r="B371" s="13" t="str">
        <f t="shared" ref="B371:B372" si="219">HYPERLINK("https://twitter.com/BJP4India","@BJP4India")</f>
        <v>@BJP4India</v>
      </c>
      <c r="C371" s="14" t="s">
        <v>39</v>
      </c>
      <c r="D371" s="15" t="s">
        <v>751</v>
      </c>
      <c r="E371" s="16" t="str">
        <f>HYPERLINK("https://twitter.com/BJP4India/status/1095287530516172801","1095287530516172801")</f>
        <v>1095287530516172801</v>
      </c>
      <c r="F371" s="17"/>
      <c r="G371" s="18" t="s">
        <v>752</v>
      </c>
      <c r="H371" s="17"/>
      <c r="I371" s="19">
        <v>1649.0</v>
      </c>
      <c r="J371" s="19">
        <v>3017.0</v>
      </c>
      <c r="K371" s="20" t="str">
        <f t="shared" ref="K371:K372" si="220">HYPERLINK("https://studio.twitter.com","Twitter Media Studio")</f>
        <v>Twitter Media Studio</v>
      </c>
      <c r="L371" s="19">
        <v>1.0503249E7</v>
      </c>
      <c r="M371" s="19">
        <v>2.0</v>
      </c>
      <c r="N371" s="19">
        <v>2477.0</v>
      </c>
      <c r="O371" s="21" t="s">
        <v>29</v>
      </c>
      <c r="P371" s="12">
        <v>40477.32577546296</v>
      </c>
      <c r="Q371" s="22" t="s">
        <v>42</v>
      </c>
      <c r="R371" s="23" t="s">
        <v>43</v>
      </c>
      <c r="S371" s="18" t="s">
        <v>44</v>
      </c>
      <c r="T371" s="17"/>
      <c r="U371" s="16" t="str">
        <f t="shared" ref="U371:U372" si="221">HYPERLINK("https://pbs.twimg.com/profile_images/812531108092874753/frVON4bm.jpg","View")</f>
        <v>View</v>
      </c>
    </row>
    <row r="372">
      <c r="A372" s="12">
        <v>43508.6896412037</v>
      </c>
      <c r="B372" s="13" t="str">
        <f t="shared" si="219"/>
        <v>@BJP4India</v>
      </c>
      <c r="C372" s="14" t="s">
        <v>39</v>
      </c>
      <c r="D372" s="15" t="s">
        <v>753</v>
      </c>
      <c r="E372" s="16" t="str">
        <f>HYPERLINK("https://twitter.com/BJP4India/status/1095277104529170432","1095277104529170432")</f>
        <v>1095277104529170432</v>
      </c>
      <c r="F372" s="17"/>
      <c r="G372" s="18" t="s">
        <v>754</v>
      </c>
      <c r="H372" s="17"/>
      <c r="I372" s="19">
        <v>3215.0</v>
      </c>
      <c r="J372" s="19">
        <v>4448.0</v>
      </c>
      <c r="K372" s="20" t="str">
        <f t="shared" si="220"/>
        <v>Twitter Media Studio</v>
      </c>
      <c r="L372" s="19">
        <v>1.0503249E7</v>
      </c>
      <c r="M372" s="19">
        <v>2.0</v>
      </c>
      <c r="N372" s="19">
        <v>2477.0</v>
      </c>
      <c r="O372" s="21" t="s">
        <v>29</v>
      </c>
      <c r="P372" s="12">
        <v>40477.32577546296</v>
      </c>
      <c r="Q372" s="22" t="s">
        <v>42</v>
      </c>
      <c r="R372" s="23" t="s">
        <v>43</v>
      </c>
      <c r="S372" s="18" t="s">
        <v>44</v>
      </c>
      <c r="T372" s="17"/>
      <c r="U372" s="16" t="str">
        <f t="shared" si="221"/>
        <v>View</v>
      </c>
    </row>
    <row r="373">
      <c r="A373" s="12">
        <v>43508.6850462963</v>
      </c>
      <c r="B373" s="13" t="str">
        <f>HYPERLINK("https://twitter.com/INCIndia","@INCIndia")</f>
        <v>@INCIndia</v>
      </c>
      <c r="C373" s="14" t="s">
        <v>126</v>
      </c>
      <c r="D373" s="15" t="s">
        <v>755</v>
      </c>
      <c r="E373" s="16" t="str">
        <f>HYPERLINK("https://twitter.com/INCIndia/status/1095275440585900033","1095275440585900033")</f>
        <v>1095275440585900033</v>
      </c>
      <c r="F373" s="17"/>
      <c r="G373" s="18" t="s">
        <v>756</v>
      </c>
      <c r="H373" s="17"/>
      <c r="I373" s="19">
        <v>767.0</v>
      </c>
      <c r="J373" s="19">
        <v>2593.0</v>
      </c>
      <c r="K373" s="20" t="str">
        <f>HYPERLINK("https://about.twitter.com/products/tweetdeck","TweetDeck")</f>
        <v>TweetDeck</v>
      </c>
      <c r="L373" s="19">
        <v>4857086.0</v>
      </c>
      <c r="M373" s="19">
        <v>2496.0</v>
      </c>
      <c r="N373" s="19">
        <v>1632.0</v>
      </c>
      <c r="O373" s="21" t="s">
        <v>29</v>
      </c>
      <c r="P373" s="12">
        <v>41311.4691087963</v>
      </c>
      <c r="Q373" s="22" t="s">
        <v>129</v>
      </c>
      <c r="R373" s="23" t="s">
        <v>130</v>
      </c>
      <c r="S373" s="18" t="s">
        <v>131</v>
      </c>
      <c r="T373" s="17"/>
      <c r="U373" s="16" t="str">
        <f>HYPERLINK("https://pbs.twimg.com/profile_images/928449965134815233/w2JsNWPK.jpg","View")</f>
        <v>View</v>
      </c>
    </row>
    <row r="374">
      <c r="A374" s="12">
        <v>43508.67380787037</v>
      </c>
      <c r="B374" s="13" t="str">
        <f>HYPERLINK("https://twitter.com/AamAadmiParty","@AamAadmiParty")</f>
        <v>@AamAadmiParty</v>
      </c>
      <c r="C374" s="14" t="s">
        <v>51</v>
      </c>
      <c r="D374" s="15" t="s">
        <v>757</v>
      </c>
      <c r="E374" s="16" t="str">
        <f>HYPERLINK("https://twitter.com/AamAadmiParty/status/1095271365303848960","1095271365303848960")</f>
        <v>1095271365303848960</v>
      </c>
      <c r="F374" s="18" t="s">
        <v>758</v>
      </c>
      <c r="G374" s="17"/>
      <c r="H374" s="17"/>
      <c r="I374" s="19">
        <v>267.0</v>
      </c>
      <c r="J374" s="19">
        <v>958.0</v>
      </c>
      <c r="K374" s="20" t="str">
        <f>HYPERLINK("http://twitter.com/download/android","Twitter for Android")</f>
        <v>Twitter for Android</v>
      </c>
      <c r="L374" s="19">
        <v>4760642.0</v>
      </c>
      <c r="M374" s="19">
        <v>317.0</v>
      </c>
      <c r="N374" s="19">
        <v>1775.0</v>
      </c>
      <c r="O374" s="21" t="s">
        <v>29</v>
      </c>
      <c r="P374" s="12">
        <v>41113.35650462963</v>
      </c>
      <c r="Q374" s="22" t="s">
        <v>30</v>
      </c>
      <c r="R374" s="23" t="s">
        <v>54</v>
      </c>
      <c r="S374" s="18" t="s">
        <v>55</v>
      </c>
      <c r="T374" s="17"/>
      <c r="U374" s="16" t="str">
        <f>HYPERLINK("https://pbs.twimg.com/profile_images/928455612014280704/Xb5vG_TP.jpg","View")</f>
        <v>View</v>
      </c>
    </row>
    <row r="375">
      <c r="A375" s="12">
        <v>43508.66285879629</v>
      </c>
      <c r="B375" s="13" t="str">
        <f>HYPERLINK("https://twitter.com/ArvindKejriwal","@ArvindKejriwal")</f>
        <v>@ArvindKejriwal</v>
      </c>
      <c r="C375" s="14" t="s">
        <v>108</v>
      </c>
      <c r="D375" s="15" t="s">
        <v>759</v>
      </c>
      <c r="E375" s="16" t="str">
        <f>HYPERLINK("https://twitter.com/ArvindKejriwal/status/1095267396892409858","1095267396892409858")</f>
        <v>1095267396892409858</v>
      </c>
      <c r="F375" s="22" t="s">
        <v>760</v>
      </c>
      <c r="G375" s="18" t="s">
        <v>761</v>
      </c>
      <c r="H375" s="17"/>
      <c r="I375" s="19">
        <v>2028.0</v>
      </c>
      <c r="J375" s="19">
        <v>7200.0</v>
      </c>
      <c r="K375" s="20" t="str">
        <f>HYPERLINK("http://twitter.com/download/iphone","Twitter for iPhone")</f>
        <v>Twitter for iPhone</v>
      </c>
      <c r="L375" s="19">
        <v>1.4449081E7</v>
      </c>
      <c r="M375" s="19">
        <v>209.0</v>
      </c>
      <c r="N375" s="19">
        <v>5858.0</v>
      </c>
      <c r="O375" s="21" t="s">
        <v>29</v>
      </c>
      <c r="P375" s="12">
        <v>40852.61467592593</v>
      </c>
      <c r="Q375" s="22" t="s">
        <v>30</v>
      </c>
      <c r="R375" s="23" t="s">
        <v>111</v>
      </c>
      <c r="S375" s="18" t="s">
        <v>112</v>
      </c>
      <c r="T375" s="17"/>
      <c r="U375" s="16" t="str">
        <f>HYPERLINK("https://pbs.twimg.com/profile_images/945853608389574656/REH_LpUJ.jpg","View")</f>
        <v>View</v>
      </c>
    </row>
    <row r="376">
      <c r="A376" s="12">
        <v>43508.65688657407</v>
      </c>
      <c r="B376" s="13" t="str">
        <f>HYPERLINK("https://twitter.com/BJP4India","@BJP4India")</f>
        <v>@BJP4India</v>
      </c>
      <c r="C376" s="14" t="s">
        <v>39</v>
      </c>
      <c r="D376" s="15" t="s">
        <v>762</v>
      </c>
      <c r="E376" s="16" t="str">
        <f>HYPERLINK("https://twitter.com/BJP4India/status/1095265235944927232","1095265235944927232")</f>
        <v>1095265235944927232</v>
      </c>
      <c r="F376" s="18" t="s">
        <v>763</v>
      </c>
      <c r="G376" s="17"/>
      <c r="H376" s="17"/>
      <c r="I376" s="19">
        <v>1349.0</v>
      </c>
      <c r="J376" s="19">
        <v>1922.0</v>
      </c>
      <c r="K376" s="20" t="str">
        <f>HYPERLINK("https://about.twitter.com/products/tweetdeck","TweetDeck")</f>
        <v>TweetDeck</v>
      </c>
      <c r="L376" s="19">
        <v>1.0503249E7</v>
      </c>
      <c r="M376" s="19">
        <v>2.0</v>
      </c>
      <c r="N376" s="19">
        <v>2477.0</v>
      </c>
      <c r="O376" s="21" t="s">
        <v>29</v>
      </c>
      <c r="P376" s="12">
        <v>40477.32577546296</v>
      </c>
      <c r="Q376" s="22" t="s">
        <v>42</v>
      </c>
      <c r="R376" s="23" t="s">
        <v>43</v>
      </c>
      <c r="S376" s="18" t="s">
        <v>44</v>
      </c>
      <c r="T376" s="17"/>
      <c r="U376" s="16" t="str">
        <f>HYPERLINK("https://pbs.twimg.com/profile_images/812531108092874753/frVON4bm.jpg","View")</f>
        <v>View</v>
      </c>
    </row>
    <row r="377">
      <c r="A377" s="12">
        <v>43508.65193287037</v>
      </c>
      <c r="B377" s="13" t="str">
        <f>HYPERLINK("https://twitter.com/INCIndia","@INCIndia")</f>
        <v>@INCIndia</v>
      </c>
      <c r="C377" s="14" t="s">
        <v>126</v>
      </c>
      <c r="D377" s="15" t="s">
        <v>764</v>
      </c>
      <c r="E377" s="16" t="str">
        <f>HYPERLINK("https://twitter.com/INCIndia/status/1095263438262026240","1095263438262026240")</f>
        <v>1095263438262026240</v>
      </c>
      <c r="F377" s="17"/>
      <c r="G377" s="18" t="s">
        <v>765</v>
      </c>
      <c r="H377" s="17"/>
      <c r="I377" s="19">
        <v>2767.0</v>
      </c>
      <c r="J377" s="19">
        <v>8625.0</v>
      </c>
      <c r="K377" s="20" t="str">
        <f>HYPERLINK("http://twitter.com","Twitter Web Client")</f>
        <v>Twitter Web Client</v>
      </c>
      <c r="L377" s="19">
        <v>4857086.0</v>
      </c>
      <c r="M377" s="19">
        <v>2496.0</v>
      </c>
      <c r="N377" s="19">
        <v>1632.0</v>
      </c>
      <c r="O377" s="21" t="s">
        <v>29</v>
      </c>
      <c r="P377" s="12">
        <v>41311.4691087963</v>
      </c>
      <c r="Q377" s="22" t="s">
        <v>129</v>
      </c>
      <c r="R377" s="23" t="s">
        <v>130</v>
      </c>
      <c r="S377" s="18" t="s">
        <v>131</v>
      </c>
      <c r="T377" s="17"/>
      <c r="U377" s="16" t="str">
        <f>HYPERLINK("https://pbs.twimg.com/profile_images/928449965134815233/w2JsNWPK.jpg","View")</f>
        <v>View</v>
      </c>
    </row>
    <row r="378">
      <c r="A378" s="12">
        <v>43508.646631944444</v>
      </c>
      <c r="B378" s="13" t="str">
        <f>HYPERLINK("https://twitter.com/RahulGandhi","@RahulGandhi")</f>
        <v>@RahulGandhi</v>
      </c>
      <c r="C378" s="14" t="s">
        <v>120</v>
      </c>
      <c r="D378" s="15" t="s">
        <v>766</v>
      </c>
      <c r="E378" s="16" t="str">
        <f>HYPERLINK("https://twitter.com/RahulGandhi/status/1095261516054646784","1095261516054646784")</f>
        <v>1095261516054646784</v>
      </c>
      <c r="F378" s="17"/>
      <c r="G378" s="18" t="s">
        <v>767</v>
      </c>
      <c r="H378" s="17"/>
      <c r="I378" s="19">
        <v>9219.0</v>
      </c>
      <c r="J378" s="19">
        <v>26038.0</v>
      </c>
      <c r="K378" s="20" t="str">
        <f>HYPERLINK("https://studio.twitter.com","Twitter Media Studio")</f>
        <v>Twitter Media Studio</v>
      </c>
      <c r="L378" s="19">
        <v>8562379.0</v>
      </c>
      <c r="M378" s="19">
        <v>206.0</v>
      </c>
      <c r="N378" s="19">
        <v>2159.0</v>
      </c>
      <c r="O378" s="21" t="s">
        <v>29</v>
      </c>
      <c r="P378" s="12">
        <v>42119.50642361111</v>
      </c>
      <c r="Q378" s="22" t="s">
        <v>123</v>
      </c>
      <c r="R378" s="23" t="s">
        <v>124</v>
      </c>
      <c r="S378" s="18" t="s">
        <v>125</v>
      </c>
      <c r="T378" s="17"/>
      <c r="U378" s="16" t="str">
        <f>HYPERLINK("https://pbs.twimg.com/profile_images/974851878860312582/O-Zn2b72.jpg","View")</f>
        <v>View</v>
      </c>
    </row>
    <row r="379">
      <c r="A379" s="12">
        <v>43508.60971064815</v>
      </c>
      <c r="B379" s="13" t="str">
        <f>HYPERLINK("https://twitter.com/AamAadmiParty","@AamAadmiParty")</f>
        <v>@AamAadmiParty</v>
      </c>
      <c r="C379" s="14" t="s">
        <v>51</v>
      </c>
      <c r="D379" s="15" t="s">
        <v>768</v>
      </c>
      <c r="E379" s="16" t="str">
        <f>HYPERLINK("https://twitter.com/AamAadmiParty/status/1095248140159004672","1095248140159004672")</f>
        <v>1095248140159004672</v>
      </c>
      <c r="F379" s="17"/>
      <c r="G379" s="18" t="s">
        <v>769</v>
      </c>
      <c r="H379" s="17"/>
      <c r="I379" s="19">
        <v>154.0</v>
      </c>
      <c r="J379" s="19">
        <v>370.0</v>
      </c>
      <c r="K379" s="20" t="str">
        <f>HYPERLINK("http://twitter.com/download/android","Twitter for Android")</f>
        <v>Twitter for Android</v>
      </c>
      <c r="L379" s="19">
        <v>4760642.0</v>
      </c>
      <c r="M379" s="19">
        <v>317.0</v>
      </c>
      <c r="N379" s="19">
        <v>1775.0</v>
      </c>
      <c r="O379" s="21" t="s">
        <v>29</v>
      </c>
      <c r="P379" s="12">
        <v>41113.35650462963</v>
      </c>
      <c r="Q379" s="22" t="s">
        <v>30</v>
      </c>
      <c r="R379" s="23" t="s">
        <v>54</v>
      </c>
      <c r="S379" s="18" t="s">
        <v>55</v>
      </c>
      <c r="T379" s="17"/>
      <c r="U379" s="16" t="str">
        <f>HYPERLINK("https://pbs.twimg.com/profile_images/928455612014280704/Xb5vG_TP.jpg","View")</f>
        <v>View</v>
      </c>
    </row>
    <row r="380">
      <c r="A380" s="12">
        <v>43508.608460648145</v>
      </c>
      <c r="B380" s="13" t="str">
        <f t="shared" ref="B380:B393" si="222">HYPERLINK("https://twitter.com/BJP4India","@BJP4India")</f>
        <v>@BJP4India</v>
      </c>
      <c r="C380" s="14" t="s">
        <v>39</v>
      </c>
      <c r="D380" s="15" t="s">
        <v>770</v>
      </c>
      <c r="E380" s="16" t="str">
        <f>HYPERLINK("https://twitter.com/BJP4India/status/1095247684254855168","1095247684254855168")</f>
        <v>1095247684254855168</v>
      </c>
      <c r="F380" s="17"/>
      <c r="G380" s="18" t="s">
        <v>771</v>
      </c>
      <c r="H380" s="17"/>
      <c r="I380" s="19">
        <v>1492.0</v>
      </c>
      <c r="J380" s="19">
        <v>2739.0</v>
      </c>
      <c r="K380" s="20" t="str">
        <f t="shared" ref="K380:K381" si="223">HYPERLINK("http://twitter.com","Twitter Web Client")</f>
        <v>Twitter Web Client</v>
      </c>
      <c r="L380" s="19">
        <v>1.0503249E7</v>
      </c>
      <c r="M380" s="19">
        <v>2.0</v>
      </c>
      <c r="N380" s="19">
        <v>2477.0</v>
      </c>
      <c r="O380" s="21" t="s">
        <v>29</v>
      </c>
      <c r="P380" s="12">
        <v>40477.32577546296</v>
      </c>
      <c r="Q380" s="22" t="s">
        <v>42</v>
      </c>
      <c r="R380" s="23" t="s">
        <v>43</v>
      </c>
      <c r="S380" s="18" t="s">
        <v>44</v>
      </c>
      <c r="T380" s="17"/>
      <c r="U380" s="16" t="str">
        <f t="shared" ref="U380:U393" si="224">HYPERLINK("https://pbs.twimg.com/profile_images/812531108092874753/frVON4bm.jpg","View")</f>
        <v>View</v>
      </c>
    </row>
    <row r="381">
      <c r="A381" s="12">
        <v>43508.60607638889</v>
      </c>
      <c r="B381" s="13" t="str">
        <f t="shared" si="222"/>
        <v>@BJP4India</v>
      </c>
      <c r="C381" s="14" t="s">
        <v>39</v>
      </c>
      <c r="D381" s="15" t="s">
        <v>772</v>
      </c>
      <c r="E381" s="16" t="str">
        <f>HYPERLINK("https://twitter.com/BJP4India/status/1095246820052103168","1095246820052103168")</f>
        <v>1095246820052103168</v>
      </c>
      <c r="F381" s="17"/>
      <c r="G381" s="17"/>
      <c r="H381" s="17"/>
      <c r="I381" s="19">
        <v>1064.0</v>
      </c>
      <c r="J381" s="19">
        <v>2220.0</v>
      </c>
      <c r="K381" s="20" t="str">
        <f t="shared" si="223"/>
        <v>Twitter Web Client</v>
      </c>
      <c r="L381" s="19">
        <v>1.0503249E7</v>
      </c>
      <c r="M381" s="19">
        <v>2.0</v>
      </c>
      <c r="N381" s="19">
        <v>2477.0</v>
      </c>
      <c r="O381" s="21" t="s">
        <v>29</v>
      </c>
      <c r="P381" s="12">
        <v>40477.32577546296</v>
      </c>
      <c r="Q381" s="22" t="s">
        <v>42</v>
      </c>
      <c r="R381" s="23" t="s">
        <v>43</v>
      </c>
      <c r="S381" s="18" t="s">
        <v>44</v>
      </c>
      <c r="T381" s="17"/>
      <c r="U381" s="16" t="str">
        <f t="shared" si="224"/>
        <v>View</v>
      </c>
    </row>
    <row r="382">
      <c r="A382" s="12">
        <v>43508.60559027777</v>
      </c>
      <c r="B382" s="13" t="str">
        <f t="shared" si="222"/>
        <v>@BJP4India</v>
      </c>
      <c r="C382" s="14" t="s">
        <v>39</v>
      </c>
      <c r="D382" s="15" t="s">
        <v>773</v>
      </c>
      <c r="E382" s="16" t="str">
        <f>HYPERLINK("https://twitter.com/BJP4India/status/1095246644252008449","1095246644252008449")</f>
        <v>1095246644252008449</v>
      </c>
      <c r="F382" s="17"/>
      <c r="G382" s="17"/>
      <c r="H382" s="17"/>
      <c r="I382" s="19">
        <v>822.0</v>
      </c>
      <c r="J382" s="19">
        <v>1312.0</v>
      </c>
      <c r="K382" s="20" t="str">
        <f>HYPERLINK("https://about.twitter.com/products/tweetdeck","TweetDeck")</f>
        <v>TweetDeck</v>
      </c>
      <c r="L382" s="19">
        <v>1.0503249E7</v>
      </c>
      <c r="M382" s="19">
        <v>2.0</v>
      </c>
      <c r="N382" s="19">
        <v>2477.0</v>
      </c>
      <c r="O382" s="21" t="s">
        <v>29</v>
      </c>
      <c r="P382" s="12">
        <v>40477.32577546296</v>
      </c>
      <c r="Q382" s="22" t="s">
        <v>42</v>
      </c>
      <c r="R382" s="23" t="s">
        <v>43</v>
      </c>
      <c r="S382" s="18" t="s">
        <v>44</v>
      </c>
      <c r="T382" s="17"/>
      <c r="U382" s="16" t="str">
        <f t="shared" si="224"/>
        <v>View</v>
      </c>
    </row>
    <row r="383">
      <c r="A383" s="12">
        <v>43508.60502314815</v>
      </c>
      <c r="B383" s="13" t="str">
        <f t="shared" si="222"/>
        <v>@BJP4India</v>
      </c>
      <c r="C383" s="14" t="s">
        <v>39</v>
      </c>
      <c r="D383" s="15" t="s">
        <v>774</v>
      </c>
      <c r="E383" s="16" t="str">
        <f>HYPERLINK("https://twitter.com/BJP4India/status/1095246437888061440","1095246437888061440")</f>
        <v>1095246437888061440</v>
      </c>
      <c r="F383" s="18" t="s">
        <v>775</v>
      </c>
      <c r="G383" s="18" t="s">
        <v>776</v>
      </c>
      <c r="H383" s="17"/>
      <c r="I383" s="19">
        <v>967.0</v>
      </c>
      <c r="J383" s="19">
        <v>1098.0</v>
      </c>
      <c r="K383" s="20" t="str">
        <f t="shared" ref="K383:K390" si="225">HYPERLINK("http://twitter.com","Twitter Web Client")</f>
        <v>Twitter Web Client</v>
      </c>
      <c r="L383" s="19">
        <v>1.0503249E7</v>
      </c>
      <c r="M383" s="19">
        <v>2.0</v>
      </c>
      <c r="N383" s="19">
        <v>2477.0</v>
      </c>
      <c r="O383" s="21" t="s">
        <v>29</v>
      </c>
      <c r="P383" s="12">
        <v>40477.32577546296</v>
      </c>
      <c r="Q383" s="22" t="s">
        <v>42</v>
      </c>
      <c r="R383" s="23" t="s">
        <v>43</v>
      </c>
      <c r="S383" s="18" t="s">
        <v>44</v>
      </c>
      <c r="T383" s="17"/>
      <c r="U383" s="16" t="str">
        <f t="shared" si="224"/>
        <v>View</v>
      </c>
    </row>
    <row r="384">
      <c r="A384" s="12">
        <v>43508.599328703705</v>
      </c>
      <c r="B384" s="13" t="str">
        <f t="shared" si="222"/>
        <v>@BJP4India</v>
      </c>
      <c r="C384" s="14" t="s">
        <v>39</v>
      </c>
      <c r="D384" s="15" t="s">
        <v>777</v>
      </c>
      <c r="E384" s="16" t="str">
        <f>HYPERLINK("https://twitter.com/BJP4India/status/1095244374722506752","1095244374722506752")</f>
        <v>1095244374722506752</v>
      </c>
      <c r="F384" s="17"/>
      <c r="G384" s="17"/>
      <c r="H384" s="17"/>
      <c r="I384" s="19">
        <v>808.0</v>
      </c>
      <c r="J384" s="19">
        <v>1484.0</v>
      </c>
      <c r="K384" s="20" t="str">
        <f t="shared" si="225"/>
        <v>Twitter Web Client</v>
      </c>
      <c r="L384" s="19">
        <v>1.0503249E7</v>
      </c>
      <c r="M384" s="19">
        <v>2.0</v>
      </c>
      <c r="N384" s="19">
        <v>2477.0</v>
      </c>
      <c r="O384" s="21" t="s">
        <v>29</v>
      </c>
      <c r="P384" s="12">
        <v>40477.32577546296</v>
      </c>
      <c r="Q384" s="22" t="s">
        <v>42</v>
      </c>
      <c r="R384" s="23" t="s">
        <v>43</v>
      </c>
      <c r="S384" s="18" t="s">
        <v>44</v>
      </c>
      <c r="T384" s="17"/>
      <c r="U384" s="16" t="str">
        <f t="shared" si="224"/>
        <v>View</v>
      </c>
    </row>
    <row r="385">
      <c r="A385" s="12">
        <v>43508.599120370374</v>
      </c>
      <c r="B385" s="13" t="str">
        <f t="shared" si="222"/>
        <v>@BJP4India</v>
      </c>
      <c r="C385" s="14" t="s">
        <v>39</v>
      </c>
      <c r="D385" s="15" t="s">
        <v>778</v>
      </c>
      <c r="E385" s="16" t="str">
        <f>HYPERLINK("https://twitter.com/BJP4India/status/1095244300416311296","1095244300416311296")</f>
        <v>1095244300416311296</v>
      </c>
      <c r="F385" s="17"/>
      <c r="G385" s="17"/>
      <c r="H385" s="17"/>
      <c r="I385" s="19">
        <v>865.0</v>
      </c>
      <c r="J385" s="19">
        <v>1432.0</v>
      </c>
      <c r="K385" s="20" t="str">
        <f t="shared" si="225"/>
        <v>Twitter Web Client</v>
      </c>
      <c r="L385" s="19">
        <v>1.0503249E7</v>
      </c>
      <c r="M385" s="19">
        <v>2.0</v>
      </c>
      <c r="N385" s="19">
        <v>2477.0</v>
      </c>
      <c r="O385" s="21" t="s">
        <v>29</v>
      </c>
      <c r="P385" s="12">
        <v>40477.32577546296</v>
      </c>
      <c r="Q385" s="22" t="s">
        <v>42</v>
      </c>
      <c r="R385" s="23" t="s">
        <v>43</v>
      </c>
      <c r="S385" s="18" t="s">
        <v>44</v>
      </c>
      <c r="T385" s="17"/>
      <c r="U385" s="16" t="str">
        <f t="shared" si="224"/>
        <v>View</v>
      </c>
    </row>
    <row r="386">
      <c r="A386" s="12">
        <v>43508.59710648148</v>
      </c>
      <c r="B386" s="13" t="str">
        <f t="shared" si="222"/>
        <v>@BJP4India</v>
      </c>
      <c r="C386" s="14" t="s">
        <v>39</v>
      </c>
      <c r="D386" s="15" t="s">
        <v>779</v>
      </c>
      <c r="E386" s="16" t="str">
        <f>HYPERLINK("https://twitter.com/BJP4India/status/1095243572226404352","1095243572226404352")</f>
        <v>1095243572226404352</v>
      </c>
      <c r="F386" s="18" t="s">
        <v>775</v>
      </c>
      <c r="G386" s="18" t="s">
        <v>780</v>
      </c>
      <c r="H386" s="17"/>
      <c r="I386" s="19">
        <v>1051.0</v>
      </c>
      <c r="J386" s="19">
        <v>1510.0</v>
      </c>
      <c r="K386" s="20" t="str">
        <f t="shared" si="225"/>
        <v>Twitter Web Client</v>
      </c>
      <c r="L386" s="19">
        <v>1.0503249E7</v>
      </c>
      <c r="M386" s="19">
        <v>2.0</v>
      </c>
      <c r="N386" s="19">
        <v>2477.0</v>
      </c>
      <c r="O386" s="21" t="s">
        <v>29</v>
      </c>
      <c r="P386" s="12">
        <v>40477.32577546296</v>
      </c>
      <c r="Q386" s="22" t="s">
        <v>42</v>
      </c>
      <c r="R386" s="23" t="s">
        <v>43</v>
      </c>
      <c r="S386" s="18" t="s">
        <v>44</v>
      </c>
      <c r="T386" s="17"/>
      <c r="U386" s="16" t="str">
        <f t="shared" si="224"/>
        <v>View</v>
      </c>
    </row>
    <row r="387">
      <c r="A387" s="12">
        <v>43508.59648148148</v>
      </c>
      <c r="B387" s="13" t="str">
        <f t="shared" si="222"/>
        <v>@BJP4India</v>
      </c>
      <c r="C387" s="14" t="s">
        <v>39</v>
      </c>
      <c r="D387" s="15" t="s">
        <v>781</v>
      </c>
      <c r="E387" s="16" t="str">
        <f>HYPERLINK("https://twitter.com/BJP4India/status/1095243345943683073","1095243345943683073")</f>
        <v>1095243345943683073</v>
      </c>
      <c r="F387" s="18" t="s">
        <v>775</v>
      </c>
      <c r="G387" s="17"/>
      <c r="H387" s="17"/>
      <c r="I387" s="19">
        <v>745.0</v>
      </c>
      <c r="J387" s="19">
        <v>1065.0</v>
      </c>
      <c r="K387" s="20" t="str">
        <f t="shared" si="225"/>
        <v>Twitter Web Client</v>
      </c>
      <c r="L387" s="19">
        <v>1.0503249E7</v>
      </c>
      <c r="M387" s="19">
        <v>2.0</v>
      </c>
      <c r="N387" s="19">
        <v>2477.0</v>
      </c>
      <c r="O387" s="21" t="s">
        <v>29</v>
      </c>
      <c r="P387" s="12">
        <v>40477.32577546296</v>
      </c>
      <c r="Q387" s="22" t="s">
        <v>42</v>
      </c>
      <c r="R387" s="23" t="s">
        <v>43</v>
      </c>
      <c r="S387" s="18" t="s">
        <v>44</v>
      </c>
      <c r="T387" s="17"/>
      <c r="U387" s="16" t="str">
        <f t="shared" si="224"/>
        <v>View</v>
      </c>
    </row>
    <row r="388">
      <c r="A388" s="12">
        <v>43508.5958912037</v>
      </c>
      <c r="B388" s="13" t="str">
        <f t="shared" si="222"/>
        <v>@BJP4India</v>
      </c>
      <c r="C388" s="14" t="s">
        <v>39</v>
      </c>
      <c r="D388" s="15" t="s">
        <v>782</v>
      </c>
      <c r="E388" s="16" t="str">
        <f>HYPERLINK("https://twitter.com/BJP4India/status/1095243129395896321","1095243129395896321")</f>
        <v>1095243129395896321</v>
      </c>
      <c r="F388" s="18" t="s">
        <v>775</v>
      </c>
      <c r="G388" s="18" t="s">
        <v>783</v>
      </c>
      <c r="H388" s="17"/>
      <c r="I388" s="19">
        <v>854.0</v>
      </c>
      <c r="J388" s="19">
        <v>876.0</v>
      </c>
      <c r="K388" s="20" t="str">
        <f t="shared" si="225"/>
        <v>Twitter Web Client</v>
      </c>
      <c r="L388" s="19">
        <v>1.0503249E7</v>
      </c>
      <c r="M388" s="19">
        <v>2.0</v>
      </c>
      <c r="N388" s="19">
        <v>2477.0</v>
      </c>
      <c r="O388" s="21" t="s">
        <v>29</v>
      </c>
      <c r="P388" s="12">
        <v>40477.32577546296</v>
      </c>
      <c r="Q388" s="22" t="s">
        <v>42</v>
      </c>
      <c r="R388" s="23" t="s">
        <v>43</v>
      </c>
      <c r="S388" s="18" t="s">
        <v>44</v>
      </c>
      <c r="T388" s="17"/>
      <c r="U388" s="16" t="str">
        <f t="shared" si="224"/>
        <v>View</v>
      </c>
    </row>
    <row r="389">
      <c r="A389" s="12">
        <v>43508.595405092594</v>
      </c>
      <c r="B389" s="13" t="str">
        <f t="shared" si="222"/>
        <v>@BJP4India</v>
      </c>
      <c r="C389" s="14" t="s">
        <v>39</v>
      </c>
      <c r="D389" s="15" t="s">
        <v>784</v>
      </c>
      <c r="E389" s="16" t="str">
        <f>HYPERLINK("https://twitter.com/BJP4India/status/1095242954195709952","1095242954195709952")</f>
        <v>1095242954195709952</v>
      </c>
      <c r="F389" s="17"/>
      <c r="G389" s="17"/>
      <c r="H389" s="17"/>
      <c r="I389" s="19">
        <v>1240.0</v>
      </c>
      <c r="J389" s="19">
        <v>2965.0</v>
      </c>
      <c r="K389" s="20" t="str">
        <f t="shared" si="225"/>
        <v>Twitter Web Client</v>
      </c>
      <c r="L389" s="19">
        <v>1.0503249E7</v>
      </c>
      <c r="M389" s="19">
        <v>2.0</v>
      </c>
      <c r="N389" s="19">
        <v>2477.0</v>
      </c>
      <c r="O389" s="21" t="s">
        <v>29</v>
      </c>
      <c r="P389" s="12">
        <v>40477.32577546296</v>
      </c>
      <c r="Q389" s="22" t="s">
        <v>42</v>
      </c>
      <c r="R389" s="23" t="s">
        <v>43</v>
      </c>
      <c r="S389" s="18" t="s">
        <v>44</v>
      </c>
      <c r="T389" s="17"/>
      <c r="U389" s="16" t="str">
        <f t="shared" si="224"/>
        <v>View</v>
      </c>
    </row>
    <row r="390">
      <c r="A390" s="12">
        <v>43508.59516203703</v>
      </c>
      <c r="B390" s="13" t="str">
        <f t="shared" si="222"/>
        <v>@BJP4India</v>
      </c>
      <c r="C390" s="14" t="s">
        <v>39</v>
      </c>
      <c r="D390" s="15" t="s">
        <v>785</v>
      </c>
      <c r="E390" s="16" t="str">
        <f>HYPERLINK("https://twitter.com/BJP4India/status/1095242867797155841","1095242867797155841")</f>
        <v>1095242867797155841</v>
      </c>
      <c r="F390" s="17"/>
      <c r="G390" s="17"/>
      <c r="H390" s="17"/>
      <c r="I390" s="19">
        <v>831.0</v>
      </c>
      <c r="J390" s="19">
        <v>1502.0</v>
      </c>
      <c r="K390" s="20" t="str">
        <f t="shared" si="225"/>
        <v>Twitter Web Client</v>
      </c>
      <c r="L390" s="19">
        <v>1.0503249E7</v>
      </c>
      <c r="M390" s="19">
        <v>2.0</v>
      </c>
      <c r="N390" s="19">
        <v>2477.0</v>
      </c>
      <c r="O390" s="21" t="s">
        <v>29</v>
      </c>
      <c r="P390" s="12">
        <v>40477.32577546296</v>
      </c>
      <c r="Q390" s="22" t="s">
        <v>42</v>
      </c>
      <c r="R390" s="23" t="s">
        <v>43</v>
      </c>
      <c r="S390" s="18" t="s">
        <v>44</v>
      </c>
      <c r="T390" s="17"/>
      <c r="U390" s="16" t="str">
        <f t="shared" si="224"/>
        <v>View</v>
      </c>
    </row>
    <row r="391">
      <c r="A391" s="12">
        <v>43508.59016203704</v>
      </c>
      <c r="B391" s="13" t="str">
        <f t="shared" si="222"/>
        <v>@BJP4India</v>
      </c>
      <c r="C391" s="14" t="s">
        <v>39</v>
      </c>
      <c r="D391" s="15" t="s">
        <v>786</v>
      </c>
      <c r="E391" s="16" t="str">
        <f>HYPERLINK("https://twitter.com/BJP4India/status/1095241053718736896","1095241053718736896")</f>
        <v>1095241053718736896</v>
      </c>
      <c r="F391" s="17"/>
      <c r="G391" s="18" t="s">
        <v>787</v>
      </c>
      <c r="H391" s="17"/>
      <c r="I391" s="19">
        <v>1084.0</v>
      </c>
      <c r="J391" s="19">
        <v>1449.0</v>
      </c>
      <c r="K391" s="20" t="str">
        <f t="shared" ref="K391:K393" si="226">HYPERLINK("https://about.twitter.com/products/tweetdeck","TweetDeck")</f>
        <v>TweetDeck</v>
      </c>
      <c r="L391" s="19">
        <v>1.0503249E7</v>
      </c>
      <c r="M391" s="19">
        <v>2.0</v>
      </c>
      <c r="N391" s="19">
        <v>2477.0</v>
      </c>
      <c r="O391" s="21" t="s">
        <v>29</v>
      </c>
      <c r="P391" s="12">
        <v>40477.32577546296</v>
      </c>
      <c r="Q391" s="22" t="s">
        <v>42</v>
      </c>
      <c r="R391" s="23" t="s">
        <v>43</v>
      </c>
      <c r="S391" s="18" t="s">
        <v>44</v>
      </c>
      <c r="T391" s="17"/>
      <c r="U391" s="16" t="str">
        <f t="shared" si="224"/>
        <v>View</v>
      </c>
    </row>
    <row r="392">
      <c r="A392" s="12">
        <v>43508.58864583333</v>
      </c>
      <c r="B392" s="13" t="str">
        <f t="shared" si="222"/>
        <v>@BJP4India</v>
      </c>
      <c r="C392" s="14" t="s">
        <v>39</v>
      </c>
      <c r="D392" s="15" t="s">
        <v>788</v>
      </c>
      <c r="E392" s="16" t="str">
        <f>HYPERLINK("https://twitter.com/BJP4India/status/1095240506089455616","1095240506089455616")</f>
        <v>1095240506089455616</v>
      </c>
      <c r="F392" s="18" t="s">
        <v>775</v>
      </c>
      <c r="G392" s="17"/>
      <c r="H392" s="17"/>
      <c r="I392" s="19">
        <v>683.0</v>
      </c>
      <c r="J392" s="19">
        <v>1031.0</v>
      </c>
      <c r="K392" s="20" t="str">
        <f t="shared" si="226"/>
        <v>TweetDeck</v>
      </c>
      <c r="L392" s="19">
        <v>1.0503249E7</v>
      </c>
      <c r="M392" s="19">
        <v>2.0</v>
      </c>
      <c r="N392" s="19">
        <v>2477.0</v>
      </c>
      <c r="O392" s="21" t="s">
        <v>29</v>
      </c>
      <c r="P392" s="12">
        <v>40477.32577546296</v>
      </c>
      <c r="Q392" s="22" t="s">
        <v>42</v>
      </c>
      <c r="R392" s="23" t="s">
        <v>43</v>
      </c>
      <c r="S392" s="18" t="s">
        <v>44</v>
      </c>
      <c r="T392" s="17"/>
      <c r="U392" s="16" t="str">
        <f t="shared" si="224"/>
        <v>View</v>
      </c>
    </row>
    <row r="393">
      <c r="A393" s="12">
        <v>43508.58591435185</v>
      </c>
      <c r="B393" s="13" t="str">
        <f t="shared" si="222"/>
        <v>@BJP4India</v>
      </c>
      <c r="C393" s="14" t="s">
        <v>39</v>
      </c>
      <c r="D393" s="15" t="s">
        <v>789</v>
      </c>
      <c r="E393" s="16" t="str">
        <f>HYPERLINK("https://twitter.com/BJP4India/status/1095239513188646912","1095239513188646912")</f>
        <v>1095239513188646912</v>
      </c>
      <c r="F393" s="17"/>
      <c r="G393" s="18" t="s">
        <v>790</v>
      </c>
      <c r="H393" s="17"/>
      <c r="I393" s="19">
        <v>1019.0</v>
      </c>
      <c r="J393" s="19">
        <v>1458.0</v>
      </c>
      <c r="K393" s="20" t="str">
        <f t="shared" si="226"/>
        <v>TweetDeck</v>
      </c>
      <c r="L393" s="19">
        <v>1.0503249E7</v>
      </c>
      <c r="M393" s="19">
        <v>2.0</v>
      </c>
      <c r="N393" s="19">
        <v>2477.0</v>
      </c>
      <c r="O393" s="21" t="s">
        <v>29</v>
      </c>
      <c r="P393" s="12">
        <v>40477.32577546296</v>
      </c>
      <c r="Q393" s="22" t="s">
        <v>42</v>
      </c>
      <c r="R393" s="23" t="s">
        <v>43</v>
      </c>
      <c r="S393" s="18" t="s">
        <v>44</v>
      </c>
      <c r="T393" s="17"/>
      <c r="U393" s="16" t="str">
        <f t="shared" si="224"/>
        <v>View</v>
      </c>
    </row>
    <row r="394">
      <c r="A394" s="12">
        <v>43508.57945601852</v>
      </c>
      <c r="B394" s="13" t="str">
        <f>HYPERLINK("https://twitter.com/narendramodi","@narendramodi")</f>
        <v>@narendramodi</v>
      </c>
      <c r="C394" s="14" t="s">
        <v>26</v>
      </c>
      <c r="D394" s="15" t="s">
        <v>791</v>
      </c>
      <c r="E394" s="16" t="str">
        <f>HYPERLINK("https://twitter.com/narendramodi/status/1095237174893539328","1095237174893539328")</f>
        <v>1095237174893539328</v>
      </c>
      <c r="F394" s="18" t="s">
        <v>792</v>
      </c>
      <c r="G394" s="17"/>
      <c r="H394" s="17"/>
      <c r="I394" s="19">
        <v>5766.0</v>
      </c>
      <c r="J394" s="19">
        <v>15758.0</v>
      </c>
      <c r="K394" s="20" t="str">
        <f>HYPERLINK("https://periscope.tv","Periscope")</f>
        <v>Periscope</v>
      </c>
      <c r="L394" s="19">
        <v>4.5652862E7</v>
      </c>
      <c r="M394" s="19">
        <v>2124.0</v>
      </c>
      <c r="N394" s="19">
        <v>23328.0</v>
      </c>
      <c r="O394" s="21" t="s">
        <v>29</v>
      </c>
      <c r="P394" s="12">
        <v>39823.95064814815</v>
      </c>
      <c r="Q394" s="22" t="s">
        <v>30</v>
      </c>
      <c r="R394" s="23" t="s">
        <v>31</v>
      </c>
      <c r="S394" s="18" t="s">
        <v>32</v>
      </c>
      <c r="T394" s="17"/>
      <c r="U394" s="16" t="str">
        <f>HYPERLINK("https://pbs.twimg.com/profile_images/718314968102367232/ypY1GPCQ.jpg","View")</f>
        <v>View</v>
      </c>
    </row>
    <row r="395">
      <c r="A395" s="12">
        <v>43508.572060185186</v>
      </c>
      <c r="B395" s="13" t="str">
        <f>HYPERLINK("https://twitter.com/BJP4India","@BJP4India")</f>
        <v>@BJP4India</v>
      </c>
      <c r="C395" s="14" t="s">
        <v>39</v>
      </c>
      <c r="D395" s="15" t="s">
        <v>793</v>
      </c>
      <c r="E395" s="16" t="str">
        <f>HYPERLINK("https://twitter.com/BJP4India/status/1095234494116782080","1095234494116782080")</f>
        <v>1095234494116782080</v>
      </c>
      <c r="F395" s="17"/>
      <c r="G395" s="18" t="s">
        <v>794</v>
      </c>
      <c r="H395" s="17"/>
      <c r="I395" s="19">
        <v>901.0</v>
      </c>
      <c r="J395" s="19">
        <v>984.0</v>
      </c>
      <c r="K395" s="20" t="str">
        <f>HYPERLINK("https://about.twitter.com/products/tweetdeck","TweetDeck")</f>
        <v>TweetDeck</v>
      </c>
      <c r="L395" s="19">
        <v>1.0503249E7</v>
      </c>
      <c r="M395" s="19">
        <v>2.0</v>
      </c>
      <c r="N395" s="19">
        <v>2477.0</v>
      </c>
      <c r="O395" s="21" t="s">
        <v>29</v>
      </c>
      <c r="P395" s="12">
        <v>40477.32577546296</v>
      </c>
      <c r="Q395" s="22" t="s">
        <v>42</v>
      </c>
      <c r="R395" s="23" t="s">
        <v>43</v>
      </c>
      <c r="S395" s="18" t="s">
        <v>44</v>
      </c>
      <c r="T395" s="17"/>
      <c r="U395" s="16" t="str">
        <f>HYPERLINK("https://pbs.twimg.com/profile_images/812531108092874753/frVON4bm.jpg","View")</f>
        <v>View</v>
      </c>
    </row>
    <row r="396">
      <c r="A396" s="12">
        <v>43508.56280092592</v>
      </c>
      <c r="B396" s="13" t="str">
        <f>HYPERLINK("https://twitter.com/AamAadmiParty","@AamAadmiParty")</f>
        <v>@AamAadmiParty</v>
      </c>
      <c r="C396" s="14" t="s">
        <v>51</v>
      </c>
      <c r="D396" s="15" t="s">
        <v>795</v>
      </c>
      <c r="E396" s="16" t="str">
        <f>HYPERLINK("https://twitter.com/AamAadmiParty/status/1095231137167953920","1095231137167953920")</f>
        <v>1095231137167953920</v>
      </c>
      <c r="F396" s="17"/>
      <c r="G396" s="18" t="s">
        <v>796</v>
      </c>
      <c r="H396" s="17"/>
      <c r="I396" s="19">
        <v>123.0</v>
      </c>
      <c r="J396" s="19">
        <v>263.0</v>
      </c>
      <c r="K396" s="20" t="str">
        <f t="shared" ref="K396:K397" si="227">HYPERLINK("http://twitter.com/download/android","Twitter for Android")</f>
        <v>Twitter for Android</v>
      </c>
      <c r="L396" s="19">
        <v>4760642.0</v>
      </c>
      <c r="M396" s="19">
        <v>317.0</v>
      </c>
      <c r="N396" s="19">
        <v>1775.0</v>
      </c>
      <c r="O396" s="21" t="s">
        <v>29</v>
      </c>
      <c r="P396" s="12">
        <v>41113.35650462963</v>
      </c>
      <c r="Q396" s="22" t="s">
        <v>30</v>
      </c>
      <c r="R396" s="23" t="s">
        <v>54</v>
      </c>
      <c r="S396" s="18" t="s">
        <v>55</v>
      </c>
      <c r="T396" s="17"/>
      <c r="U396" s="16" t="str">
        <f>HYPERLINK("https://pbs.twimg.com/profile_images/928455612014280704/Xb5vG_TP.jpg","View")</f>
        <v>View</v>
      </c>
    </row>
    <row r="397">
      <c r="A397" s="12">
        <v>43508.55436342592</v>
      </c>
      <c r="B397" s="13" t="str">
        <f>HYPERLINK("https://twitter.com/INCIndia","@INCIndia")</f>
        <v>@INCIndia</v>
      </c>
      <c r="C397" s="14" t="s">
        <v>126</v>
      </c>
      <c r="D397" s="15" t="s">
        <v>797</v>
      </c>
      <c r="E397" s="16" t="str">
        <f>HYPERLINK("https://twitter.com/INCIndia/status/1095228082791665664","1095228082791665664")</f>
        <v>1095228082791665664</v>
      </c>
      <c r="F397" s="17"/>
      <c r="G397" s="18" t="s">
        <v>798</v>
      </c>
      <c r="H397" s="17"/>
      <c r="I397" s="19">
        <v>989.0</v>
      </c>
      <c r="J397" s="19">
        <v>2513.0</v>
      </c>
      <c r="K397" s="20" t="str">
        <f t="shared" si="227"/>
        <v>Twitter for Android</v>
      </c>
      <c r="L397" s="19">
        <v>4857086.0</v>
      </c>
      <c r="M397" s="19">
        <v>2496.0</v>
      </c>
      <c r="N397" s="19">
        <v>1632.0</v>
      </c>
      <c r="O397" s="21" t="s">
        <v>29</v>
      </c>
      <c r="P397" s="12">
        <v>41311.4691087963</v>
      </c>
      <c r="Q397" s="22" t="s">
        <v>129</v>
      </c>
      <c r="R397" s="23" t="s">
        <v>130</v>
      </c>
      <c r="S397" s="18" t="s">
        <v>131</v>
      </c>
      <c r="T397" s="17"/>
      <c r="U397" s="16" t="str">
        <f>HYPERLINK("https://pbs.twimg.com/profile_images/928449965134815233/w2JsNWPK.jpg","View")</f>
        <v>View</v>
      </c>
    </row>
    <row r="398">
      <c r="A398" s="12">
        <v>43508.54328703704</v>
      </c>
      <c r="B398" s="13" t="str">
        <f t="shared" ref="B398:B399" si="228">HYPERLINK("https://twitter.com/BJP4India","@BJP4India")</f>
        <v>@BJP4India</v>
      </c>
      <c r="C398" s="14" t="s">
        <v>39</v>
      </c>
      <c r="D398" s="15" t="s">
        <v>799</v>
      </c>
      <c r="E398" s="16" t="str">
        <f>HYPERLINK("https://twitter.com/BJP4India/status/1095224066548461568","1095224066548461568")</f>
        <v>1095224066548461568</v>
      </c>
      <c r="F398" s="18" t="s">
        <v>800</v>
      </c>
      <c r="G398" s="17"/>
      <c r="H398" s="17"/>
      <c r="I398" s="19">
        <v>1070.0</v>
      </c>
      <c r="J398" s="19">
        <v>1903.0</v>
      </c>
      <c r="K398" s="20" t="str">
        <f>HYPERLINK("http://twitter.com","Twitter Web Client")</f>
        <v>Twitter Web Client</v>
      </c>
      <c r="L398" s="19">
        <v>1.0503249E7</v>
      </c>
      <c r="M398" s="19">
        <v>2.0</v>
      </c>
      <c r="N398" s="19">
        <v>2477.0</v>
      </c>
      <c r="O398" s="21" t="s">
        <v>29</v>
      </c>
      <c r="P398" s="12">
        <v>40477.32577546296</v>
      </c>
      <c r="Q398" s="22" t="s">
        <v>42</v>
      </c>
      <c r="R398" s="23" t="s">
        <v>43</v>
      </c>
      <c r="S398" s="18" t="s">
        <v>44</v>
      </c>
      <c r="T398" s="17"/>
      <c r="U398" s="16" t="str">
        <f t="shared" ref="U398:U399" si="229">HYPERLINK("https://pbs.twimg.com/profile_images/812531108092874753/frVON4bm.jpg","View")</f>
        <v>View</v>
      </c>
    </row>
    <row r="399">
      <c r="A399" s="12">
        <v>43508.53125</v>
      </c>
      <c r="B399" s="13" t="str">
        <f t="shared" si="228"/>
        <v>@BJP4India</v>
      </c>
      <c r="C399" s="14" t="s">
        <v>39</v>
      </c>
      <c r="D399" s="15" t="s">
        <v>801</v>
      </c>
      <c r="E399" s="16" t="str">
        <f>HYPERLINK("https://twitter.com/BJP4India/status/1095219703847346182","1095219703847346182")</f>
        <v>1095219703847346182</v>
      </c>
      <c r="F399" s="17"/>
      <c r="G399" s="18" t="s">
        <v>802</v>
      </c>
      <c r="H399" s="17"/>
      <c r="I399" s="19">
        <v>1448.0</v>
      </c>
      <c r="J399" s="19">
        <v>2206.0</v>
      </c>
      <c r="K399" s="20" t="str">
        <f>HYPERLINK("https://studio.twitter.com","Twitter Media Studio")</f>
        <v>Twitter Media Studio</v>
      </c>
      <c r="L399" s="19">
        <v>1.0503249E7</v>
      </c>
      <c r="M399" s="19">
        <v>2.0</v>
      </c>
      <c r="N399" s="19">
        <v>2477.0</v>
      </c>
      <c r="O399" s="21" t="s">
        <v>29</v>
      </c>
      <c r="P399" s="12">
        <v>40477.32577546296</v>
      </c>
      <c r="Q399" s="22" t="s">
        <v>42</v>
      </c>
      <c r="R399" s="23" t="s">
        <v>43</v>
      </c>
      <c r="S399" s="18" t="s">
        <v>44</v>
      </c>
      <c r="T399" s="17"/>
      <c r="U399" s="16" t="str">
        <f t="shared" si="229"/>
        <v>View</v>
      </c>
    </row>
    <row r="400">
      <c r="A400" s="12">
        <v>43508.52607638889</v>
      </c>
      <c r="B400" s="13" t="str">
        <f>HYPERLINK("https://twitter.com/AamAadmiParty","@AamAadmiParty")</f>
        <v>@AamAadmiParty</v>
      </c>
      <c r="C400" s="14" t="s">
        <v>51</v>
      </c>
      <c r="D400" s="15" t="s">
        <v>803</v>
      </c>
      <c r="E400" s="16" t="str">
        <f>HYPERLINK("https://twitter.com/AamAadmiParty/status/1095217828850892801","1095217828850892801")</f>
        <v>1095217828850892801</v>
      </c>
      <c r="F400" s="17"/>
      <c r="G400" s="18" t="s">
        <v>804</v>
      </c>
      <c r="H400" s="17"/>
      <c r="I400" s="19">
        <v>109.0</v>
      </c>
      <c r="J400" s="19">
        <v>345.0</v>
      </c>
      <c r="K400" s="20" t="str">
        <f>HYPERLINK("http://twitter.com/download/android","Twitter for Android")</f>
        <v>Twitter for Android</v>
      </c>
      <c r="L400" s="19">
        <v>4760642.0</v>
      </c>
      <c r="M400" s="19">
        <v>317.0</v>
      </c>
      <c r="N400" s="19">
        <v>1775.0</v>
      </c>
      <c r="O400" s="21" t="s">
        <v>29</v>
      </c>
      <c r="P400" s="12">
        <v>41113.35650462963</v>
      </c>
      <c r="Q400" s="22" t="s">
        <v>30</v>
      </c>
      <c r="R400" s="23" t="s">
        <v>54</v>
      </c>
      <c r="S400" s="18" t="s">
        <v>55</v>
      </c>
      <c r="T400" s="17"/>
      <c r="U400" s="16" t="str">
        <f>HYPERLINK("https://pbs.twimg.com/profile_images/928455612014280704/Xb5vG_TP.jpg","View")</f>
        <v>View</v>
      </c>
    </row>
    <row r="401">
      <c r="A401" s="12">
        <v>43508.49722222222</v>
      </c>
      <c r="B401" s="13" t="str">
        <f>HYPERLINK("https://twitter.com/ArvindKejriwal","@ArvindKejriwal")</f>
        <v>@ArvindKejriwal</v>
      </c>
      <c r="C401" s="14" t="s">
        <v>108</v>
      </c>
      <c r="D401" s="15" t="s">
        <v>805</v>
      </c>
      <c r="E401" s="16" t="str">
        <f>HYPERLINK("https://twitter.com/ArvindKejriwal/status/1095207374112083968","1095207374112083968")</f>
        <v>1095207374112083968</v>
      </c>
      <c r="F401" s="18" t="s">
        <v>806</v>
      </c>
      <c r="G401" s="18" t="s">
        <v>807</v>
      </c>
      <c r="H401" s="17"/>
      <c r="I401" s="19">
        <v>708.0</v>
      </c>
      <c r="J401" s="19">
        <v>3559.0</v>
      </c>
      <c r="K401" s="20" t="str">
        <f>HYPERLINK("http://twitter.com/download/iphone","Twitter for iPhone")</f>
        <v>Twitter for iPhone</v>
      </c>
      <c r="L401" s="19">
        <v>1.4449081E7</v>
      </c>
      <c r="M401" s="19">
        <v>209.0</v>
      </c>
      <c r="N401" s="19">
        <v>5858.0</v>
      </c>
      <c r="O401" s="21" t="s">
        <v>29</v>
      </c>
      <c r="P401" s="12">
        <v>40852.61467592593</v>
      </c>
      <c r="Q401" s="22" t="s">
        <v>30</v>
      </c>
      <c r="R401" s="23" t="s">
        <v>111</v>
      </c>
      <c r="S401" s="18" t="s">
        <v>112</v>
      </c>
      <c r="T401" s="17"/>
      <c r="U401" s="16" t="str">
        <f>HYPERLINK("https://pbs.twimg.com/profile_images/945853608389574656/REH_LpUJ.jpg","View")</f>
        <v>View</v>
      </c>
    </row>
    <row r="402">
      <c r="A402" s="12">
        <v>43508.48711805556</v>
      </c>
      <c r="B402" s="13" t="str">
        <f>HYPERLINK("https://twitter.com/BJP4India","@BJP4India")</f>
        <v>@BJP4India</v>
      </c>
      <c r="C402" s="14" t="s">
        <v>39</v>
      </c>
      <c r="D402" s="15" t="s">
        <v>808</v>
      </c>
      <c r="E402" s="16" t="str">
        <f>HYPERLINK("https://twitter.com/BJP4India/status/1095203713013112832","1095203713013112832")</f>
        <v>1095203713013112832</v>
      </c>
      <c r="F402" s="22" t="s">
        <v>809</v>
      </c>
      <c r="G402" s="18" t="s">
        <v>810</v>
      </c>
      <c r="H402" s="17"/>
      <c r="I402" s="19">
        <v>1058.0</v>
      </c>
      <c r="J402" s="19">
        <v>1671.0</v>
      </c>
      <c r="K402" s="20" t="str">
        <f>HYPERLINK("http://twitter.com","Twitter Web Client")</f>
        <v>Twitter Web Client</v>
      </c>
      <c r="L402" s="19">
        <v>1.0503249E7</v>
      </c>
      <c r="M402" s="19">
        <v>2.0</v>
      </c>
      <c r="N402" s="19">
        <v>2477.0</v>
      </c>
      <c r="O402" s="21" t="s">
        <v>29</v>
      </c>
      <c r="P402" s="12">
        <v>40477.32577546296</v>
      </c>
      <c r="Q402" s="22" t="s">
        <v>42</v>
      </c>
      <c r="R402" s="23" t="s">
        <v>43</v>
      </c>
      <c r="S402" s="18" t="s">
        <v>44</v>
      </c>
      <c r="T402" s="17"/>
      <c r="U402" s="16" t="str">
        <f>HYPERLINK("https://pbs.twimg.com/profile_images/812531108092874753/frVON4bm.jpg","View")</f>
        <v>View</v>
      </c>
    </row>
    <row r="403">
      <c r="A403" s="12">
        <v>43508.486342592594</v>
      </c>
      <c r="B403" s="13" t="str">
        <f>HYPERLINK("https://twitter.com/INCIndia","@INCIndia")</f>
        <v>@INCIndia</v>
      </c>
      <c r="C403" s="14" t="s">
        <v>126</v>
      </c>
      <c r="D403" s="15" t="s">
        <v>811</v>
      </c>
      <c r="E403" s="16" t="str">
        <f>HYPERLINK("https://twitter.com/INCIndia/status/1095203431227117569","1095203431227117569")</f>
        <v>1095203431227117569</v>
      </c>
      <c r="F403" s="18" t="s">
        <v>812</v>
      </c>
      <c r="G403" s="17"/>
      <c r="H403" s="17"/>
      <c r="I403" s="19">
        <v>1973.0</v>
      </c>
      <c r="J403" s="19">
        <v>4785.0</v>
      </c>
      <c r="K403" s="20" t="str">
        <f>HYPERLINK("https://periscope.tv","Periscope")</f>
        <v>Periscope</v>
      </c>
      <c r="L403" s="19">
        <v>4857086.0</v>
      </c>
      <c r="M403" s="19">
        <v>2496.0</v>
      </c>
      <c r="N403" s="19">
        <v>1632.0</v>
      </c>
      <c r="O403" s="21" t="s">
        <v>29</v>
      </c>
      <c r="P403" s="12">
        <v>41311.4691087963</v>
      </c>
      <c r="Q403" s="22" t="s">
        <v>129</v>
      </c>
      <c r="R403" s="23" t="s">
        <v>130</v>
      </c>
      <c r="S403" s="18" t="s">
        <v>131</v>
      </c>
      <c r="T403" s="17"/>
      <c r="U403" s="16" t="str">
        <f>HYPERLINK("https://pbs.twimg.com/profile_images/928449965134815233/w2JsNWPK.jpg","View")</f>
        <v>View</v>
      </c>
    </row>
    <row r="404">
      <c r="A404" s="12">
        <v>43508.462743055556</v>
      </c>
      <c r="B404" s="13" t="str">
        <f t="shared" ref="B404:B410" si="230">HYPERLINK("https://twitter.com/BJP4India","@BJP4India")</f>
        <v>@BJP4India</v>
      </c>
      <c r="C404" s="14" t="s">
        <v>39</v>
      </c>
      <c r="D404" s="15" t="s">
        <v>813</v>
      </c>
      <c r="E404" s="16" t="str">
        <f>HYPERLINK("https://twitter.com/BJP4India/status/1095194879431401472","1095194879431401472")</f>
        <v>1095194879431401472</v>
      </c>
      <c r="F404" s="18" t="s">
        <v>814</v>
      </c>
      <c r="G404" s="17"/>
      <c r="H404" s="17"/>
      <c r="I404" s="19">
        <v>957.0</v>
      </c>
      <c r="J404" s="19">
        <v>1798.0</v>
      </c>
      <c r="K404" s="20" t="str">
        <f t="shared" ref="K404:K410" si="231">HYPERLINK("https://about.twitter.com/products/tweetdeck","TweetDeck")</f>
        <v>TweetDeck</v>
      </c>
      <c r="L404" s="19">
        <v>1.0503249E7</v>
      </c>
      <c r="M404" s="19">
        <v>2.0</v>
      </c>
      <c r="N404" s="19">
        <v>2477.0</v>
      </c>
      <c r="O404" s="21" t="s">
        <v>29</v>
      </c>
      <c r="P404" s="12">
        <v>40477.32577546296</v>
      </c>
      <c r="Q404" s="22" t="s">
        <v>42</v>
      </c>
      <c r="R404" s="23" t="s">
        <v>43</v>
      </c>
      <c r="S404" s="18" t="s">
        <v>44</v>
      </c>
      <c r="T404" s="17"/>
      <c r="U404" s="16" t="str">
        <f t="shared" ref="U404:U410" si="232">HYPERLINK("https://pbs.twimg.com/profile_images/812531108092874753/frVON4bm.jpg","View")</f>
        <v>View</v>
      </c>
    </row>
    <row r="405">
      <c r="A405" s="12">
        <v>43508.46082175926</v>
      </c>
      <c r="B405" s="13" t="str">
        <f t="shared" si="230"/>
        <v>@BJP4India</v>
      </c>
      <c r="C405" s="14" t="s">
        <v>39</v>
      </c>
      <c r="D405" s="15" t="s">
        <v>815</v>
      </c>
      <c r="E405" s="16" t="str">
        <f>HYPERLINK("https://twitter.com/BJP4India/status/1095194181696290817","1095194181696290817")</f>
        <v>1095194181696290817</v>
      </c>
      <c r="F405" s="17"/>
      <c r="G405" s="18" t="s">
        <v>816</v>
      </c>
      <c r="H405" s="17"/>
      <c r="I405" s="19">
        <v>1163.0</v>
      </c>
      <c r="J405" s="19">
        <v>1251.0</v>
      </c>
      <c r="K405" s="20" t="str">
        <f t="shared" si="231"/>
        <v>TweetDeck</v>
      </c>
      <c r="L405" s="19">
        <v>1.0503249E7</v>
      </c>
      <c r="M405" s="19">
        <v>2.0</v>
      </c>
      <c r="N405" s="19">
        <v>2477.0</v>
      </c>
      <c r="O405" s="21" t="s">
        <v>29</v>
      </c>
      <c r="P405" s="12">
        <v>40477.32577546296</v>
      </c>
      <c r="Q405" s="22" t="s">
        <v>42</v>
      </c>
      <c r="R405" s="23" t="s">
        <v>43</v>
      </c>
      <c r="S405" s="18" t="s">
        <v>44</v>
      </c>
      <c r="T405" s="17"/>
      <c r="U405" s="16" t="str">
        <f t="shared" si="232"/>
        <v>View</v>
      </c>
    </row>
    <row r="406">
      <c r="A406" s="12">
        <v>43508.45959490741</v>
      </c>
      <c r="B406" s="13" t="str">
        <f t="shared" si="230"/>
        <v>@BJP4India</v>
      </c>
      <c r="C406" s="14" t="s">
        <v>39</v>
      </c>
      <c r="D406" s="15" t="s">
        <v>817</v>
      </c>
      <c r="E406" s="16" t="str">
        <f>HYPERLINK("https://twitter.com/BJP4India/status/1095193738970722304","1095193738970722304")</f>
        <v>1095193738970722304</v>
      </c>
      <c r="F406" s="17"/>
      <c r="G406" s="17"/>
      <c r="H406" s="17"/>
      <c r="I406" s="19">
        <v>1389.0</v>
      </c>
      <c r="J406" s="19">
        <v>3334.0</v>
      </c>
      <c r="K406" s="20" t="str">
        <f t="shared" si="231"/>
        <v>TweetDeck</v>
      </c>
      <c r="L406" s="19">
        <v>1.050325E7</v>
      </c>
      <c r="M406" s="19">
        <v>2.0</v>
      </c>
      <c r="N406" s="19">
        <v>2477.0</v>
      </c>
      <c r="O406" s="21" t="s">
        <v>29</v>
      </c>
      <c r="P406" s="12">
        <v>40477.32577546296</v>
      </c>
      <c r="Q406" s="22" t="s">
        <v>42</v>
      </c>
      <c r="R406" s="23" t="s">
        <v>43</v>
      </c>
      <c r="S406" s="18" t="s">
        <v>44</v>
      </c>
      <c r="T406" s="17"/>
      <c r="U406" s="16" t="str">
        <f t="shared" si="232"/>
        <v>View</v>
      </c>
    </row>
    <row r="407">
      <c r="A407" s="12">
        <v>43508.45925925926</v>
      </c>
      <c r="B407" s="13" t="str">
        <f t="shared" si="230"/>
        <v>@BJP4India</v>
      </c>
      <c r="C407" s="14" t="s">
        <v>39</v>
      </c>
      <c r="D407" s="15" t="s">
        <v>818</v>
      </c>
      <c r="E407" s="16" t="str">
        <f>HYPERLINK("https://twitter.com/BJP4India/status/1095193615482011648","1095193615482011648")</f>
        <v>1095193615482011648</v>
      </c>
      <c r="F407" s="17"/>
      <c r="G407" s="18" t="s">
        <v>819</v>
      </c>
      <c r="H407" s="17"/>
      <c r="I407" s="19">
        <v>914.0</v>
      </c>
      <c r="J407" s="19">
        <v>1054.0</v>
      </c>
      <c r="K407" s="20" t="str">
        <f t="shared" si="231"/>
        <v>TweetDeck</v>
      </c>
      <c r="L407" s="19">
        <v>1.050325E7</v>
      </c>
      <c r="M407" s="19">
        <v>2.0</v>
      </c>
      <c r="N407" s="19">
        <v>2477.0</v>
      </c>
      <c r="O407" s="21" t="s">
        <v>29</v>
      </c>
      <c r="P407" s="12">
        <v>40477.32577546296</v>
      </c>
      <c r="Q407" s="22" t="s">
        <v>42</v>
      </c>
      <c r="R407" s="23" t="s">
        <v>43</v>
      </c>
      <c r="S407" s="18" t="s">
        <v>44</v>
      </c>
      <c r="T407" s="17"/>
      <c r="U407" s="16" t="str">
        <f t="shared" si="232"/>
        <v>View</v>
      </c>
    </row>
    <row r="408">
      <c r="A408" s="12">
        <v>43508.45445601852</v>
      </c>
      <c r="B408" s="13" t="str">
        <f t="shared" si="230"/>
        <v>@BJP4India</v>
      </c>
      <c r="C408" s="14" t="s">
        <v>39</v>
      </c>
      <c r="D408" s="15" t="s">
        <v>820</v>
      </c>
      <c r="E408" s="16" t="str">
        <f>HYPERLINK("https://twitter.com/BJP4India/status/1095191876561334273","1095191876561334273")</f>
        <v>1095191876561334273</v>
      </c>
      <c r="F408" s="18" t="s">
        <v>814</v>
      </c>
      <c r="G408" s="17"/>
      <c r="H408" s="17"/>
      <c r="I408" s="19">
        <v>951.0</v>
      </c>
      <c r="J408" s="19">
        <v>1884.0</v>
      </c>
      <c r="K408" s="20" t="str">
        <f t="shared" si="231"/>
        <v>TweetDeck</v>
      </c>
      <c r="L408" s="19">
        <v>1.050325E7</v>
      </c>
      <c r="M408" s="19">
        <v>2.0</v>
      </c>
      <c r="N408" s="19">
        <v>2477.0</v>
      </c>
      <c r="O408" s="21" t="s">
        <v>29</v>
      </c>
      <c r="P408" s="12">
        <v>40477.32577546296</v>
      </c>
      <c r="Q408" s="22" t="s">
        <v>42</v>
      </c>
      <c r="R408" s="23" t="s">
        <v>43</v>
      </c>
      <c r="S408" s="18" t="s">
        <v>44</v>
      </c>
      <c r="T408" s="17"/>
      <c r="U408" s="16" t="str">
        <f t="shared" si="232"/>
        <v>View</v>
      </c>
    </row>
    <row r="409">
      <c r="A409" s="12">
        <v>43508.45209490741</v>
      </c>
      <c r="B409" s="13" t="str">
        <f t="shared" si="230"/>
        <v>@BJP4India</v>
      </c>
      <c r="C409" s="14" t="s">
        <v>39</v>
      </c>
      <c r="D409" s="15" t="s">
        <v>821</v>
      </c>
      <c r="E409" s="16" t="str">
        <f>HYPERLINK("https://twitter.com/BJP4India/status/1095191018025103361","1095191018025103361")</f>
        <v>1095191018025103361</v>
      </c>
      <c r="F409" s="17"/>
      <c r="G409" s="17"/>
      <c r="H409" s="17"/>
      <c r="I409" s="19">
        <v>845.0</v>
      </c>
      <c r="J409" s="19">
        <v>1329.0</v>
      </c>
      <c r="K409" s="20" t="str">
        <f t="shared" si="231"/>
        <v>TweetDeck</v>
      </c>
      <c r="L409" s="19">
        <v>1.050325E7</v>
      </c>
      <c r="M409" s="19">
        <v>2.0</v>
      </c>
      <c r="N409" s="19">
        <v>2477.0</v>
      </c>
      <c r="O409" s="21" t="s">
        <v>29</v>
      </c>
      <c r="P409" s="12">
        <v>40477.32577546296</v>
      </c>
      <c r="Q409" s="22" t="s">
        <v>42</v>
      </c>
      <c r="R409" s="23" t="s">
        <v>43</v>
      </c>
      <c r="S409" s="18" t="s">
        <v>44</v>
      </c>
      <c r="T409" s="17"/>
      <c r="U409" s="16" t="str">
        <f t="shared" si="232"/>
        <v>View</v>
      </c>
    </row>
    <row r="410">
      <c r="A410" s="12">
        <v>43508.45072916667</v>
      </c>
      <c r="B410" s="13" t="str">
        <f t="shared" si="230"/>
        <v>@BJP4India</v>
      </c>
      <c r="C410" s="14" t="s">
        <v>39</v>
      </c>
      <c r="D410" s="15" t="s">
        <v>822</v>
      </c>
      <c r="E410" s="16" t="str">
        <f>HYPERLINK("https://twitter.com/BJP4India/status/1095190524611289088","1095190524611289088")</f>
        <v>1095190524611289088</v>
      </c>
      <c r="F410" s="17"/>
      <c r="G410" s="18" t="s">
        <v>823</v>
      </c>
      <c r="H410" s="17"/>
      <c r="I410" s="19">
        <v>1099.0</v>
      </c>
      <c r="J410" s="19">
        <v>1299.0</v>
      </c>
      <c r="K410" s="20" t="str">
        <f t="shared" si="231"/>
        <v>TweetDeck</v>
      </c>
      <c r="L410" s="19">
        <v>1.050325E7</v>
      </c>
      <c r="M410" s="19">
        <v>2.0</v>
      </c>
      <c r="N410" s="19">
        <v>2477.0</v>
      </c>
      <c r="O410" s="21" t="s">
        <v>29</v>
      </c>
      <c r="P410" s="12">
        <v>40477.32577546296</v>
      </c>
      <c r="Q410" s="22" t="s">
        <v>42</v>
      </c>
      <c r="R410" s="23" t="s">
        <v>43</v>
      </c>
      <c r="S410" s="18" t="s">
        <v>44</v>
      </c>
      <c r="T410" s="17"/>
      <c r="U410" s="16" t="str">
        <f t="shared" si="232"/>
        <v>View</v>
      </c>
    </row>
    <row r="411">
      <c r="A411" s="12">
        <v>43508.44900462963</v>
      </c>
      <c r="B411" s="13" t="str">
        <f>HYPERLINK("https://twitter.com/INCIndia","@INCIndia")</f>
        <v>@INCIndia</v>
      </c>
      <c r="C411" s="14" t="s">
        <v>126</v>
      </c>
      <c r="D411" s="15" t="s">
        <v>824</v>
      </c>
      <c r="E411" s="16" t="str">
        <f>HYPERLINK("https://twitter.com/INCIndia/status/1095189899387359232","1095189899387359232")</f>
        <v>1095189899387359232</v>
      </c>
      <c r="F411" s="17"/>
      <c r="G411" s="17"/>
      <c r="H411" s="17"/>
      <c r="I411" s="19">
        <v>1363.0</v>
      </c>
      <c r="J411" s="19">
        <v>5069.0</v>
      </c>
      <c r="K411" s="20" t="str">
        <f>HYPERLINK("http://twitter.com","Twitter Web Client")</f>
        <v>Twitter Web Client</v>
      </c>
      <c r="L411" s="19">
        <v>4857086.0</v>
      </c>
      <c r="M411" s="19">
        <v>2496.0</v>
      </c>
      <c r="N411" s="19">
        <v>1632.0</v>
      </c>
      <c r="O411" s="21" t="s">
        <v>29</v>
      </c>
      <c r="P411" s="12">
        <v>41311.4691087963</v>
      </c>
      <c r="Q411" s="22" t="s">
        <v>129</v>
      </c>
      <c r="R411" s="23" t="s">
        <v>130</v>
      </c>
      <c r="S411" s="18" t="s">
        <v>131</v>
      </c>
      <c r="T411" s="17"/>
      <c r="U411" s="16" t="str">
        <f>HYPERLINK("https://pbs.twimg.com/profile_images/928449965134815233/w2JsNWPK.jpg","View")</f>
        <v>View</v>
      </c>
    </row>
    <row r="412">
      <c r="A412" s="12">
        <v>43508.44634259259</v>
      </c>
      <c r="B412" s="13" t="str">
        <f>HYPERLINK("https://twitter.com/BJP4India","@BJP4India")</f>
        <v>@BJP4India</v>
      </c>
      <c r="C412" s="14" t="s">
        <v>39</v>
      </c>
      <c r="D412" s="15" t="s">
        <v>825</v>
      </c>
      <c r="E412" s="16" t="str">
        <f>HYPERLINK("https://twitter.com/BJP4India/status/1095188935892848640","1095188935892848640")</f>
        <v>1095188935892848640</v>
      </c>
      <c r="F412" s="18" t="s">
        <v>826</v>
      </c>
      <c r="G412" s="17"/>
      <c r="H412" s="17"/>
      <c r="I412" s="19">
        <v>3771.0</v>
      </c>
      <c r="J412" s="19">
        <v>3519.0</v>
      </c>
      <c r="K412" s="20" t="str">
        <f>HYPERLINK("https://about.twitter.com/products/tweetdeck","TweetDeck")</f>
        <v>TweetDeck</v>
      </c>
      <c r="L412" s="19">
        <v>1.050325E7</v>
      </c>
      <c r="M412" s="19">
        <v>2.0</v>
      </c>
      <c r="N412" s="19">
        <v>2477.0</v>
      </c>
      <c r="O412" s="21" t="s">
        <v>29</v>
      </c>
      <c r="P412" s="12">
        <v>40477.32577546296</v>
      </c>
      <c r="Q412" s="22" t="s">
        <v>42</v>
      </c>
      <c r="R412" s="23" t="s">
        <v>43</v>
      </c>
      <c r="S412" s="18" t="s">
        <v>44</v>
      </c>
      <c r="T412" s="17"/>
      <c r="U412" s="16" t="str">
        <f>HYPERLINK("https://pbs.twimg.com/profile_images/812531108092874753/frVON4bm.jpg","View")</f>
        <v>View</v>
      </c>
    </row>
    <row r="413">
      <c r="A413" s="12">
        <v>43508.44565972222</v>
      </c>
      <c r="B413" s="13" t="str">
        <f>HYPERLINK("https://twitter.com/RahulGandhi","@RahulGandhi")</f>
        <v>@RahulGandhi</v>
      </c>
      <c r="C413" s="14" t="s">
        <v>120</v>
      </c>
      <c r="D413" s="15" t="s">
        <v>827</v>
      </c>
      <c r="E413" s="16" t="str">
        <f>HYPERLINK("https://twitter.com/RahulGandhi/status/1095188687795748865","1095188687795748865")</f>
        <v>1095188687795748865</v>
      </c>
      <c r="F413" s="17"/>
      <c r="G413" s="17"/>
      <c r="H413" s="17"/>
      <c r="I413" s="19">
        <v>8511.0</v>
      </c>
      <c r="J413" s="19">
        <v>30103.0</v>
      </c>
      <c r="K413" s="20" t="str">
        <f>HYPERLINK("http://twitter.com/download/iphone","Twitter for iPhone")</f>
        <v>Twitter for iPhone</v>
      </c>
      <c r="L413" s="19">
        <v>8562381.0</v>
      </c>
      <c r="M413" s="19">
        <v>206.0</v>
      </c>
      <c r="N413" s="19">
        <v>2159.0</v>
      </c>
      <c r="O413" s="21" t="s">
        <v>29</v>
      </c>
      <c r="P413" s="12">
        <v>42119.50642361111</v>
      </c>
      <c r="Q413" s="22" t="s">
        <v>123</v>
      </c>
      <c r="R413" s="23" t="s">
        <v>124</v>
      </c>
      <c r="S413" s="18" t="s">
        <v>125</v>
      </c>
      <c r="T413" s="17"/>
      <c r="U413" s="16" t="str">
        <f>HYPERLINK("https://pbs.twimg.com/profile_images/974851878860312582/O-Zn2b72.jpg","View")</f>
        <v>View</v>
      </c>
    </row>
    <row r="414">
      <c r="A414" s="12">
        <v>43508.44547453704</v>
      </c>
      <c r="B414" s="13" t="str">
        <f>HYPERLINK("https://twitter.com/AamAadmiParty","@AamAadmiParty")</f>
        <v>@AamAadmiParty</v>
      </c>
      <c r="C414" s="14" t="s">
        <v>51</v>
      </c>
      <c r="D414" s="15" t="s">
        <v>828</v>
      </c>
      <c r="E414" s="16" t="str">
        <f>HYPERLINK("https://twitter.com/AamAadmiParty/status/1095188619441119232","1095188619441119232")</f>
        <v>1095188619441119232</v>
      </c>
      <c r="F414" s="17"/>
      <c r="G414" s="18" t="s">
        <v>807</v>
      </c>
      <c r="H414" s="17"/>
      <c r="I414" s="19">
        <v>158.0</v>
      </c>
      <c r="J414" s="19">
        <v>503.0</v>
      </c>
      <c r="K414" s="20" t="str">
        <f>HYPERLINK("http://twitter.com/download/android","Twitter for Android")</f>
        <v>Twitter for Android</v>
      </c>
      <c r="L414" s="19">
        <v>4760642.0</v>
      </c>
      <c r="M414" s="19">
        <v>317.0</v>
      </c>
      <c r="N414" s="19">
        <v>1775.0</v>
      </c>
      <c r="O414" s="21" t="s">
        <v>29</v>
      </c>
      <c r="P414" s="12">
        <v>41113.35650462963</v>
      </c>
      <c r="Q414" s="22" t="s">
        <v>30</v>
      </c>
      <c r="R414" s="23" t="s">
        <v>54</v>
      </c>
      <c r="S414" s="18" t="s">
        <v>55</v>
      </c>
      <c r="T414" s="17"/>
      <c r="U414" s="16" t="str">
        <f>HYPERLINK("https://pbs.twimg.com/profile_images/928455612014280704/Xb5vG_TP.jpg","View")</f>
        <v>View</v>
      </c>
    </row>
    <row r="415">
      <c r="A415" s="12">
        <v>43508.436377314814</v>
      </c>
      <c r="B415" s="13" t="str">
        <f t="shared" ref="B415:B416" si="233">HYPERLINK("https://twitter.com/BJP4India","@BJP4India")</f>
        <v>@BJP4India</v>
      </c>
      <c r="C415" s="14" t="s">
        <v>39</v>
      </c>
      <c r="D415" s="15" t="s">
        <v>829</v>
      </c>
      <c r="E415" s="16" t="str">
        <f>HYPERLINK("https://twitter.com/BJP4India/status/1095185325595320320","1095185325595320320")</f>
        <v>1095185325595320320</v>
      </c>
      <c r="F415" s="17"/>
      <c r="G415" s="17"/>
      <c r="H415" s="17"/>
      <c r="I415" s="19">
        <v>853.0</v>
      </c>
      <c r="J415" s="19">
        <v>1988.0</v>
      </c>
      <c r="K415" s="20" t="str">
        <f t="shared" ref="K415:K416" si="234">HYPERLINK("https://about.twitter.com/products/tweetdeck","TweetDeck")</f>
        <v>TweetDeck</v>
      </c>
      <c r="L415" s="19">
        <v>1.050325E7</v>
      </c>
      <c r="M415" s="19">
        <v>2.0</v>
      </c>
      <c r="N415" s="19">
        <v>2477.0</v>
      </c>
      <c r="O415" s="21" t="s">
        <v>29</v>
      </c>
      <c r="P415" s="12">
        <v>40477.32577546296</v>
      </c>
      <c r="Q415" s="22" t="s">
        <v>42</v>
      </c>
      <c r="R415" s="23" t="s">
        <v>43</v>
      </c>
      <c r="S415" s="18" t="s">
        <v>44</v>
      </c>
      <c r="T415" s="17"/>
      <c r="U415" s="16" t="str">
        <f t="shared" ref="U415:U416" si="235">HYPERLINK("https://pbs.twimg.com/profile_images/812531108092874753/frVON4bm.jpg","View")</f>
        <v>View</v>
      </c>
    </row>
    <row r="416">
      <c r="A416" s="12">
        <v>43508.43487268519</v>
      </c>
      <c r="B416" s="13" t="str">
        <f t="shared" si="233"/>
        <v>@BJP4India</v>
      </c>
      <c r="C416" s="14" t="s">
        <v>39</v>
      </c>
      <c r="D416" s="15" t="s">
        <v>830</v>
      </c>
      <c r="E416" s="16" t="str">
        <f>HYPERLINK("https://twitter.com/BJP4India/status/1095184778049933312","1095184778049933312")</f>
        <v>1095184778049933312</v>
      </c>
      <c r="F416" s="17"/>
      <c r="G416" s="18" t="s">
        <v>831</v>
      </c>
      <c r="H416" s="17"/>
      <c r="I416" s="19">
        <v>898.0</v>
      </c>
      <c r="J416" s="19">
        <v>1454.0</v>
      </c>
      <c r="K416" s="20" t="str">
        <f t="shared" si="234"/>
        <v>TweetDeck</v>
      </c>
      <c r="L416" s="19">
        <v>1.050325E7</v>
      </c>
      <c r="M416" s="19">
        <v>2.0</v>
      </c>
      <c r="N416" s="19">
        <v>2477.0</v>
      </c>
      <c r="O416" s="21" t="s">
        <v>29</v>
      </c>
      <c r="P416" s="12">
        <v>40477.32577546296</v>
      </c>
      <c r="Q416" s="22" t="s">
        <v>42</v>
      </c>
      <c r="R416" s="23" t="s">
        <v>43</v>
      </c>
      <c r="S416" s="18" t="s">
        <v>44</v>
      </c>
      <c r="T416" s="17"/>
      <c r="U416" s="16" t="str">
        <f t="shared" si="235"/>
        <v>View</v>
      </c>
    </row>
    <row r="417">
      <c r="A417" s="12">
        <v>43508.4327662037</v>
      </c>
      <c r="B417" s="13" t="str">
        <f>HYPERLINK("https://twitter.com/narendramodi","@narendramodi")</f>
        <v>@narendramodi</v>
      </c>
      <c r="C417" s="14" t="s">
        <v>26</v>
      </c>
      <c r="D417" s="15" t="s">
        <v>832</v>
      </c>
      <c r="E417" s="16" t="str">
        <f>HYPERLINK("https://twitter.com/narendramodi/status/1095184016402042880","1095184016402042880")</f>
        <v>1095184016402042880</v>
      </c>
      <c r="F417" s="18" t="s">
        <v>833</v>
      </c>
      <c r="G417" s="17"/>
      <c r="H417" s="17"/>
      <c r="I417" s="19">
        <v>7500.0</v>
      </c>
      <c r="J417" s="19">
        <v>23149.0</v>
      </c>
      <c r="K417" s="20" t="str">
        <f>HYPERLINK("https://periscope.tv","Periscope")</f>
        <v>Periscope</v>
      </c>
      <c r="L417" s="19">
        <v>4.5652865E7</v>
      </c>
      <c r="M417" s="19">
        <v>2124.0</v>
      </c>
      <c r="N417" s="19">
        <v>23328.0</v>
      </c>
      <c r="O417" s="21" t="s">
        <v>29</v>
      </c>
      <c r="P417" s="12">
        <v>39823.95064814815</v>
      </c>
      <c r="Q417" s="22" t="s">
        <v>30</v>
      </c>
      <c r="R417" s="23" t="s">
        <v>31</v>
      </c>
      <c r="S417" s="18" t="s">
        <v>32</v>
      </c>
      <c r="T417" s="17"/>
      <c r="U417" s="16" t="str">
        <f>HYPERLINK("https://pbs.twimg.com/profile_images/718314968102367232/ypY1GPCQ.jpg","View")</f>
        <v>View</v>
      </c>
    </row>
    <row r="418">
      <c r="A418" s="12">
        <v>43508.428888888884</v>
      </c>
      <c r="B418" s="13" t="str">
        <f>HYPERLINK("https://twitter.com/INCIndia","@INCIndia")</f>
        <v>@INCIndia</v>
      </c>
      <c r="C418" s="14" t="s">
        <v>126</v>
      </c>
      <c r="D418" s="15" t="s">
        <v>834</v>
      </c>
      <c r="E418" s="16" t="str">
        <f>HYPERLINK("https://twitter.com/INCIndia/status/1095182610597318657","1095182610597318657")</f>
        <v>1095182610597318657</v>
      </c>
      <c r="F418" s="18" t="s">
        <v>835</v>
      </c>
      <c r="G418" s="18" t="s">
        <v>836</v>
      </c>
      <c r="H418" s="17"/>
      <c r="I418" s="19">
        <v>900.0</v>
      </c>
      <c r="J418" s="19">
        <v>2471.0</v>
      </c>
      <c r="K418" s="20" t="str">
        <f>HYPERLINK("http://twitter.com","Twitter Web Client")</f>
        <v>Twitter Web Client</v>
      </c>
      <c r="L418" s="19">
        <v>4857086.0</v>
      </c>
      <c r="M418" s="19">
        <v>2496.0</v>
      </c>
      <c r="N418" s="19">
        <v>1632.0</v>
      </c>
      <c r="O418" s="21" t="s">
        <v>29</v>
      </c>
      <c r="P418" s="12">
        <v>41311.4691087963</v>
      </c>
      <c r="Q418" s="22" t="s">
        <v>129</v>
      </c>
      <c r="R418" s="23" t="s">
        <v>130</v>
      </c>
      <c r="S418" s="18" t="s">
        <v>131</v>
      </c>
      <c r="T418" s="17"/>
      <c r="U418" s="16" t="str">
        <f>HYPERLINK("https://pbs.twimg.com/profile_images/928449965134815233/w2JsNWPK.jpg","View")</f>
        <v>View</v>
      </c>
    </row>
    <row r="419">
      <c r="A419" s="12">
        <v>43508.427615740744</v>
      </c>
      <c r="B419" s="13" t="str">
        <f>HYPERLINK("https://twitter.com/AamAadmiParty","@AamAadmiParty")</f>
        <v>@AamAadmiParty</v>
      </c>
      <c r="C419" s="14" t="s">
        <v>51</v>
      </c>
      <c r="D419" s="15" t="s">
        <v>837</v>
      </c>
      <c r="E419" s="16" t="str">
        <f>HYPERLINK("https://twitter.com/AamAadmiParty/status/1095182150746427392","1095182150746427392")</f>
        <v>1095182150746427392</v>
      </c>
      <c r="F419" s="17"/>
      <c r="G419" s="18" t="s">
        <v>838</v>
      </c>
      <c r="H419" s="17"/>
      <c r="I419" s="19">
        <v>188.0</v>
      </c>
      <c r="J419" s="19">
        <v>478.0</v>
      </c>
      <c r="K419" s="20" t="str">
        <f>HYPERLINK("http://twitter.com/download/android","Twitter for Android")</f>
        <v>Twitter for Android</v>
      </c>
      <c r="L419" s="19">
        <v>4760642.0</v>
      </c>
      <c r="M419" s="19">
        <v>317.0</v>
      </c>
      <c r="N419" s="19">
        <v>1775.0</v>
      </c>
      <c r="O419" s="21" t="s">
        <v>29</v>
      </c>
      <c r="P419" s="12">
        <v>41113.35650462963</v>
      </c>
      <c r="Q419" s="22" t="s">
        <v>30</v>
      </c>
      <c r="R419" s="23" t="s">
        <v>54</v>
      </c>
      <c r="S419" s="18" t="s">
        <v>55</v>
      </c>
      <c r="T419" s="17"/>
      <c r="U419" s="16" t="str">
        <f>HYPERLINK("https://pbs.twimg.com/profile_images/928455612014280704/Xb5vG_TP.jpg","View")</f>
        <v>View</v>
      </c>
    </row>
    <row r="420">
      <c r="A420" s="12">
        <v>43508.41913194444</v>
      </c>
      <c r="B420" s="13" t="str">
        <f t="shared" ref="B420:B421" si="236">HYPERLINK("https://twitter.com/BJP4India","@BJP4India")</f>
        <v>@BJP4India</v>
      </c>
      <c r="C420" s="14" t="s">
        <v>39</v>
      </c>
      <c r="D420" s="15" t="s">
        <v>839</v>
      </c>
      <c r="E420" s="16" t="str">
        <f>HYPERLINK("https://twitter.com/BJP4India/status/1095179074169761792","1095179074169761792")</f>
        <v>1095179074169761792</v>
      </c>
      <c r="F420" s="18" t="s">
        <v>840</v>
      </c>
      <c r="G420" s="17"/>
      <c r="H420" s="17"/>
      <c r="I420" s="19">
        <v>1550.0</v>
      </c>
      <c r="J420" s="19">
        <v>3373.0</v>
      </c>
      <c r="K420" s="20" t="str">
        <f>HYPERLINK("https://about.twitter.com/products/tweetdeck","TweetDeck")</f>
        <v>TweetDeck</v>
      </c>
      <c r="L420" s="19">
        <v>1.050325E7</v>
      </c>
      <c r="M420" s="19">
        <v>2.0</v>
      </c>
      <c r="N420" s="19">
        <v>2477.0</v>
      </c>
      <c r="O420" s="21" t="s">
        <v>29</v>
      </c>
      <c r="P420" s="12">
        <v>40477.32577546296</v>
      </c>
      <c r="Q420" s="22" t="s">
        <v>42</v>
      </c>
      <c r="R420" s="23" t="s">
        <v>43</v>
      </c>
      <c r="S420" s="18" t="s">
        <v>44</v>
      </c>
      <c r="T420" s="17"/>
      <c r="U420" s="16" t="str">
        <f t="shared" ref="U420:U421" si="237">HYPERLINK("https://pbs.twimg.com/profile_images/812531108092874753/frVON4bm.jpg","View")</f>
        <v>View</v>
      </c>
    </row>
    <row r="421">
      <c r="A421" s="12">
        <v>43508.41616898148</v>
      </c>
      <c r="B421" s="13" t="str">
        <f t="shared" si="236"/>
        <v>@BJP4India</v>
      </c>
      <c r="C421" s="14" t="s">
        <v>39</v>
      </c>
      <c r="D421" s="15" t="s">
        <v>841</v>
      </c>
      <c r="E421" s="16" t="str">
        <f>HYPERLINK("https://twitter.com/BJP4India/status/1095178002722283522","1095178002722283522")</f>
        <v>1095178002722283522</v>
      </c>
      <c r="F421" s="18" t="s">
        <v>114</v>
      </c>
      <c r="G421" s="18" t="s">
        <v>842</v>
      </c>
      <c r="H421" s="17"/>
      <c r="I421" s="19">
        <v>693.0</v>
      </c>
      <c r="J421" s="19">
        <v>782.0</v>
      </c>
      <c r="K421" s="20" t="str">
        <f>HYPERLINK("http://twitter.com","Twitter Web Client")</f>
        <v>Twitter Web Client</v>
      </c>
      <c r="L421" s="19">
        <v>1.050325E7</v>
      </c>
      <c r="M421" s="19">
        <v>2.0</v>
      </c>
      <c r="N421" s="19">
        <v>2477.0</v>
      </c>
      <c r="O421" s="21" t="s">
        <v>29</v>
      </c>
      <c r="P421" s="12">
        <v>40477.32577546296</v>
      </c>
      <c r="Q421" s="22" t="s">
        <v>42</v>
      </c>
      <c r="R421" s="23" t="s">
        <v>43</v>
      </c>
      <c r="S421" s="18" t="s">
        <v>44</v>
      </c>
      <c r="T421" s="17"/>
      <c r="U421" s="16" t="str">
        <f t="shared" si="237"/>
        <v>View</v>
      </c>
    </row>
    <row r="422">
      <c r="A422" s="12">
        <v>43508.40975694444</v>
      </c>
      <c r="B422" s="13" t="str">
        <f t="shared" ref="B422:B423" si="238">HYPERLINK("https://twitter.com/INCIndia","@INCIndia")</f>
        <v>@INCIndia</v>
      </c>
      <c r="C422" s="14" t="s">
        <v>126</v>
      </c>
      <c r="D422" s="15" t="s">
        <v>843</v>
      </c>
      <c r="E422" s="16" t="str">
        <f>HYPERLINK("https://twitter.com/INCIndia/status/1095175676108439555","1095175676108439555")</f>
        <v>1095175676108439555</v>
      </c>
      <c r="F422" s="18" t="s">
        <v>844</v>
      </c>
      <c r="G422" s="17"/>
      <c r="H422" s="17"/>
      <c r="I422" s="19">
        <v>664.0</v>
      </c>
      <c r="J422" s="19">
        <v>1466.0</v>
      </c>
      <c r="K422" s="20" t="str">
        <f>HYPERLINK("https://www.hootsuite.com","Hootsuite Inc.")</f>
        <v>Hootsuite Inc.</v>
      </c>
      <c r="L422" s="19">
        <v>4857086.0</v>
      </c>
      <c r="M422" s="19">
        <v>2496.0</v>
      </c>
      <c r="N422" s="19">
        <v>1632.0</v>
      </c>
      <c r="O422" s="21" t="s">
        <v>29</v>
      </c>
      <c r="P422" s="12">
        <v>41311.4691087963</v>
      </c>
      <c r="Q422" s="22" t="s">
        <v>129</v>
      </c>
      <c r="R422" s="23" t="s">
        <v>130</v>
      </c>
      <c r="S422" s="18" t="s">
        <v>131</v>
      </c>
      <c r="T422" s="17"/>
      <c r="U422" s="16" t="str">
        <f t="shared" ref="U422:U423" si="239">HYPERLINK("https://pbs.twimg.com/profile_images/928449965134815233/w2JsNWPK.jpg","View")</f>
        <v>View</v>
      </c>
    </row>
    <row r="423">
      <c r="A423" s="12">
        <v>43508.394583333335</v>
      </c>
      <c r="B423" s="13" t="str">
        <f t="shared" si="238"/>
        <v>@INCIndia</v>
      </c>
      <c r="C423" s="14" t="s">
        <v>126</v>
      </c>
      <c r="D423" s="15" t="s">
        <v>845</v>
      </c>
      <c r="E423" s="16" t="str">
        <f>HYPERLINK("https://twitter.com/INCIndia/status/1095170179812618240","1095170179812618240")</f>
        <v>1095170179812618240</v>
      </c>
      <c r="F423" s="18" t="s">
        <v>846</v>
      </c>
      <c r="G423" s="17"/>
      <c r="H423" s="17"/>
      <c r="I423" s="19">
        <v>1521.0</v>
      </c>
      <c r="J423" s="19">
        <v>3875.0</v>
      </c>
      <c r="K423" s="20" t="str">
        <f>HYPERLINK("http://twitter.com/download/android","Twitter for Android")</f>
        <v>Twitter for Android</v>
      </c>
      <c r="L423" s="19">
        <v>4857086.0</v>
      </c>
      <c r="M423" s="19">
        <v>2496.0</v>
      </c>
      <c r="N423" s="19">
        <v>1632.0</v>
      </c>
      <c r="O423" s="21" t="s">
        <v>29</v>
      </c>
      <c r="P423" s="12">
        <v>41311.4691087963</v>
      </c>
      <c r="Q423" s="22" t="s">
        <v>129</v>
      </c>
      <c r="R423" s="23" t="s">
        <v>130</v>
      </c>
      <c r="S423" s="18" t="s">
        <v>131</v>
      </c>
      <c r="T423" s="17"/>
      <c r="U423" s="16" t="str">
        <f t="shared" si="239"/>
        <v>View</v>
      </c>
    </row>
    <row r="424">
      <c r="A424" s="12">
        <v>43508.39215277778</v>
      </c>
      <c r="B424" s="13" t="str">
        <f>HYPERLINK("https://twitter.com/BJP4India","@BJP4India")</f>
        <v>@BJP4India</v>
      </c>
      <c r="C424" s="14" t="s">
        <v>39</v>
      </c>
      <c r="D424" s="15" t="s">
        <v>847</v>
      </c>
      <c r="E424" s="16" t="str">
        <f>HYPERLINK("https://twitter.com/BJP4India/status/1095169297091940352","1095169297091940352")</f>
        <v>1095169297091940352</v>
      </c>
      <c r="F424" s="17"/>
      <c r="G424" s="18" t="s">
        <v>848</v>
      </c>
      <c r="H424" s="17"/>
      <c r="I424" s="19">
        <v>2293.0</v>
      </c>
      <c r="J424" s="19">
        <v>2167.0</v>
      </c>
      <c r="K424" s="20" t="str">
        <f>HYPERLINK("http://twitter.com","Twitter Web Client")</f>
        <v>Twitter Web Client</v>
      </c>
      <c r="L424" s="19">
        <v>1.050325E7</v>
      </c>
      <c r="M424" s="19">
        <v>2.0</v>
      </c>
      <c r="N424" s="19">
        <v>2477.0</v>
      </c>
      <c r="O424" s="21" t="s">
        <v>29</v>
      </c>
      <c r="P424" s="12">
        <v>40477.32577546296</v>
      </c>
      <c r="Q424" s="22" t="s">
        <v>42</v>
      </c>
      <c r="R424" s="23" t="s">
        <v>43</v>
      </c>
      <c r="S424" s="18" t="s">
        <v>44</v>
      </c>
      <c r="T424" s="17"/>
      <c r="U424" s="16" t="str">
        <f>HYPERLINK("https://pbs.twimg.com/profile_images/812531108092874753/frVON4bm.jpg","View")</f>
        <v>View</v>
      </c>
    </row>
    <row r="425">
      <c r="A425" s="12">
        <v>43508.3915162037</v>
      </c>
      <c r="B425" s="13" t="str">
        <f>HYPERLINK("https://twitter.com/AamAadmiParty","@AamAadmiParty")</f>
        <v>@AamAadmiParty</v>
      </c>
      <c r="C425" s="14" t="s">
        <v>51</v>
      </c>
      <c r="D425" s="15" t="s">
        <v>849</v>
      </c>
      <c r="E425" s="16" t="str">
        <f>HYPERLINK("https://twitter.com/AamAadmiParty/status/1095169066996826113","1095169066996826113")</f>
        <v>1095169066996826113</v>
      </c>
      <c r="F425" s="17"/>
      <c r="G425" s="18" t="s">
        <v>850</v>
      </c>
      <c r="H425" s="17"/>
      <c r="I425" s="19">
        <v>129.0</v>
      </c>
      <c r="J425" s="19">
        <v>391.0</v>
      </c>
      <c r="K425" s="20" t="str">
        <f>HYPERLINK("http://twitter.com/download/android","Twitter for Android")</f>
        <v>Twitter for Android</v>
      </c>
      <c r="L425" s="19">
        <v>4760642.0</v>
      </c>
      <c r="M425" s="19">
        <v>317.0</v>
      </c>
      <c r="N425" s="19">
        <v>1775.0</v>
      </c>
      <c r="O425" s="21" t="s">
        <v>29</v>
      </c>
      <c r="P425" s="12">
        <v>41113.35650462963</v>
      </c>
      <c r="Q425" s="22" t="s">
        <v>30</v>
      </c>
      <c r="R425" s="23" t="s">
        <v>54</v>
      </c>
      <c r="S425" s="18" t="s">
        <v>55</v>
      </c>
      <c r="T425" s="17"/>
      <c r="U425" s="16" t="str">
        <f>HYPERLINK("https://pbs.twimg.com/profile_images/928455612014280704/Xb5vG_TP.jpg","View")</f>
        <v>View</v>
      </c>
    </row>
    <row r="426">
      <c r="A426" s="12">
        <v>43508.38342592593</v>
      </c>
      <c r="B426" s="13" t="str">
        <f>HYPERLINK("https://twitter.com/BJP4India","@BJP4India")</f>
        <v>@BJP4India</v>
      </c>
      <c r="C426" s="14" t="s">
        <v>39</v>
      </c>
      <c r="D426" s="15" t="s">
        <v>851</v>
      </c>
      <c r="E426" s="16" t="str">
        <f>HYPERLINK("https://twitter.com/BJP4India/status/1095166137208197120","1095166137208197120")</f>
        <v>1095166137208197120</v>
      </c>
      <c r="F426" s="18" t="s">
        <v>852</v>
      </c>
      <c r="G426" s="17"/>
      <c r="H426" s="17"/>
      <c r="I426" s="19">
        <v>4242.0</v>
      </c>
      <c r="J426" s="19">
        <v>5825.0</v>
      </c>
      <c r="K426" s="20" t="str">
        <f>HYPERLINK("https://periscope.tv","Periscope")</f>
        <v>Periscope</v>
      </c>
      <c r="L426" s="19">
        <v>1.050325E7</v>
      </c>
      <c r="M426" s="19">
        <v>2.0</v>
      </c>
      <c r="N426" s="19">
        <v>2477.0</v>
      </c>
      <c r="O426" s="21" t="s">
        <v>29</v>
      </c>
      <c r="P426" s="12">
        <v>40477.32577546296</v>
      </c>
      <c r="Q426" s="22" t="s">
        <v>42</v>
      </c>
      <c r="R426" s="23" t="s">
        <v>43</v>
      </c>
      <c r="S426" s="18" t="s">
        <v>44</v>
      </c>
      <c r="T426" s="17"/>
      <c r="U426" s="16" t="str">
        <f>HYPERLINK("https://pbs.twimg.com/profile_images/812531108092874753/frVON4bm.jpg","View")</f>
        <v>View</v>
      </c>
    </row>
    <row r="427">
      <c r="A427" s="12">
        <v>43507.937326388885</v>
      </c>
      <c r="B427" s="13" t="str">
        <f>HYPERLINK("https://twitter.com/RahulGandhi","@RahulGandhi")</f>
        <v>@RahulGandhi</v>
      </c>
      <c r="C427" s="14" t="s">
        <v>120</v>
      </c>
      <c r="D427" s="15" t="s">
        <v>853</v>
      </c>
      <c r="E427" s="16" t="str">
        <f>HYPERLINK("https://twitter.com/RahulGandhi/status/1095004475218190336","1095004475218190336")</f>
        <v>1095004475218190336</v>
      </c>
      <c r="F427" s="17"/>
      <c r="G427" s="18" t="s">
        <v>854</v>
      </c>
      <c r="H427" s="17"/>
      <c r="I427" s="19">
        <v>9305.0</v>
      </c>
      <c r="J427" s="19">
        <v>38182.0</v>
      </c>
      <c r="K427" s="20" t="str">
        <f>HYPERLINK("http://twitter.com/download/iphone","Twitter for iPhone")</f>
        <v>Twitter for iPhone</v>
      </c>
      <c r="L427" s="19">
        <v>8562381.0</v>
      </c>
      <c r="M427" s="19">
        <v>206.0</v>
      </c>
      <c r="N427" s="19">
        <v>2159.0</v>
      </c>
      <c r="O427" s="21" t="s">
        <v>29</v>
      </c>
      <c r="P427" s="12">
        <v>42119.50642361111</v>
      </c>
      <c r="Q427" s="22" t="s">
        <v>123</v>
      </c>
      <c r="R427" s="23" t="s">
        <v>124</v>
      </c>
      <c r="S427" s="18" t="s">
        <v>125</v>
      </c>
      <c r="T427" s="17"/>
      <c r="U427" s="16" t="str">
        <f>HYPERLINK("https://pbs.twimg.com/profile_images/974851878860312582/O-Zn2b72.jpg","View")</f>
        <v>View</v>
      </c>
    </row>
    <row r="428">
      <c r="A428" s="12">
        <v>43507.91666666667</v>
      </c>
      <c r="B428" s="13" t="str">
        <f t="shared" ref="B428:B429" si="240">HYPERLINK("https://twitter.com/BJP4India","@BJP4India")</f>
        <v>@BJP4India</v>
      </c>
      <c r="C428" s="14" t="s">
        <v>39</v>
      </c>
      <c r="D428" s="15" t="s">
        <v>855</v>
      </c>
      <c r="E428" s="16" t="str">
        <f>HYPERLINK("https://twitter.com/BJP4India/status/1094996986615513088","1094996986615513088")</f>
        <v>1094996986615513088</v>
      </c>
      <c r="F428" s="18" t="s">
        <v>114</v>
      </c>
      <c r="G428" s="18" t="s">
        <v>856</v>
      </c>
      <c r="H428" s="17"/>
      <c r="I428" s="19">
        <v>1888.0</v>
      </c>
      <c r="J428" s="19">
        <v>3203.0</v>
      </c>
      <c r="K428" s="20" t="str">
        <f>HYPERLINK("https://about.twitter.com/products/tweetdeck","TweetDeck")</f>
        <v>TweetDeck</v>
      </c>
      <c r="L428" s="19">
        <v>1.050325E7</v>
      </c>
      <c r="M428" s="19">
        <v>2.0</v>
      </c>
      <c r="N428" s="19">
        <v>2477.0</v>
      </c>
      <c r="O428" s="21" t="s">
        <v>29</v>
      </c>
      <c r="P428" s="12">
        <v>40477.32577546296</v>
      </c>
      <c r="Q428" s="22" t="s">
        <v>42</v>
      </c>
      <c r="R428" s="23" t="s">
        <v>43</v>
      </c>
      <c r="S428" s="18" t="s">
        <v>44</v>
      </c>
      <c r="T428" s="17"/>
      <c r="U428" s="16" t="str">
        <f t="shared" ref="U428:U429" si="241">HYPERLINK("https://pbs.twimg.com/profile_images/812531108092874753/frVON4bm.jpg","View")</f>
        <v>View</v>
      </c>
    </row>
    <row r="429">
      <c r="A429" s="12">
        <v>43507.87621527778</v>
      </c>
      <c r="B429" s="13" t="str">
        <f t="shared" si="240"/>
        <v>@BJP4India</v>
      </c>
      <c r="C429" s="14" t="s">
        <v>39</v>
      </c>
      <c r="D429" s="15" t="s">
        <v>857</v>
      </c>
      <c r="E429" s="16" t="str">
        <f>HYPERLINK("https://twitter.com/BJP4India/status/1094982329519370246","1094982329519370246")</f>
        <v>1094982329519370246</v>
      </c>
      <c r="F429" s="22" t="s">
        <v>809</v>
      </c>
      <c r="G429" s="18" t="s">
        <v>858</v>
      </c>
      <c r="H429" s="17"/>
      <c r="I429" s="19">
        <v>1179.0</v>
      </c>
      <c r="J429" s="19">
        <v>2878.0</v>
      </c>
      <c r="K429" s="20" t="str">
        <f>HYPERLINK("http://twitter.com","Twitter Web Client")</f>
        <v>Twitter Web Client</v>
      </c>
      <c r="L429" s="19">
        <v>1.050325E7</v>
      </c>
      <c r="M429" s="19">
        <v>2.0</v>
      </c>
      <c r="N429" s="19">
        <v>2477.0</v>
      </c>
      <c r="O429" s="21" t="s">
        <v>29</v>
      </c>
      <c r="P429" s="12">
        <v>40477.32577546296</v>
      </c>
      <c r="Q429" s="22" t="s">
        <v>42</v>
      </c>
      <c r="R429" s="23" t="s">
        <v>43</v>
      </c>
      <c r="S429" s="18" t="s">
        <v>44</v>
      </c>
      <c r="T429" s="17"/>
      <c r="U429" s="16" t="str">
        <f t="shared" si="241"/>
        <v>View</v>
      </c>
    </row>
    <row r="430">
      <c r="A430" s="12">
        <v>43507.8705787037</v>
      </c>
      <c r="B430" s="13" t="str">
        <f>HYPERLINK("https://twitter.com/AamAadmiParty","@AamAadmiParty")</f>
        <v>@AamAadmiParty</v>
      </c>
      <c r="C430" s="14" t="s">
        <v>51</v>
      </c>
      <c r="D430" s="15" t="s">
        <v>859</v>
      </c>
      <c r="E430" s="16" t="str">
        <f>HYPERLINK("https://twitter.com/AamAadmiParty/status/1094980285215715328","1094980285215715328")</f>
        <v>1094980285215715328</v>
      </c>
      <c r="F430" s="17"/>
      <c r="G430" s="18" t="s">
        <v>860</v>
      </c>
      <c r="H430" s="17"/>
      <c r="I430" s="19">
        <v>101.0</v>
      </c>
      <c r="J430" s="19">
        <v>259.0</v>
      </c>
      <c r="K430" s="20" t="str">
        <f>HYPERLINK("http://twitter.com/download/android","Twitter for Android")</f>
        <v>Twitter for Android</v>
      </c>
      <c r="L430" s="19">
        <v>4760642.0</v>
      </c>
      <c r="M430" s="19">
        <v>317.0</v>
      </c>
      <c r="N430" s="19">
        <v>1775.0</v>
      </c>
      <c r="O430" s="21" t="s">
        <v>29</v>
      </c>
      <c r="P430" s="12">
        <v>41113.35650462963</v>
      </c>
      <c r="Q430" s="22" t="s">
        <v>30</v>
      </c>
      <c r="R430" s="23" t="s">
        <v>54</v>
      </c>
      <c r="S430" s="18" t="s">
        <v>55</v>
      </c>
      <c r="T430" s="17"/>
      <c r="U430" s="16" t="str">
        <f>HYPERLINK("https://pbs.twimg.com/profile_images/928455612014280704/Xb5vG_TP.jpg","View")</f>
        <v>View</v>
      </c>
    </row>
    <row r="431">
      <c r="A431" s="12">
        <v>43507.84447916667</v>
      </c>
      <c r="B431" s="13" t="str">
        <f t="shared" ref="B431:B432" si="242">HYPERLINK("https://twitter.com/narendramodi","@narendramodi")</f>
        <v>@narendramodi</v>
      </c>
      <c r="C431" s="14" t="s">
        <v>26</v>
      </c>
      <c r="D431" s="15" t="s">
        <v>861</v>
      </c>
      <c r="E431" s="16" t="str">
        <f>HYPERLINK("https://twitter.com/narendramodi/status/1094970828612096002","1094970828612096002")</f>
        <v>1094970828612096002</v>
      </c>
      <c r="F431" s="17"/>
      <c r="G431" s="18" t="s">
        <v>862</v>
      </c>
      <c r="H431" s="17"/>
      <c r="I431" s="19">
        <v>10628.0</v>
      </c>
      <c r="J431" s="19">
        <v>42984.0</v>
      </c>
      <c r="K431" s="20" t="str">
        <f>HYPERLINK("http://twitter.com","Twitter Web Client")</f>
        <v>Twitter Web Client</v>
      </c>
      <c r="L431" s="19">
        <v>4.5652865E7</v>
      </c>
      <c r="M431" s="19">
        <v>2124.0</v>
      </c>
      <c r="N431" s="19">
        <v>23328.0</v>
      </c>
      <c r="O431" s="21" t="s">
        <v>29</v>
      </c>
      <c r="P431" s="12">
        <v>39823.95064814815</v>
      </c>
      <c r="Q431" s="22" t="s">
        <v>30</v>
      </c>
      <c r="R431" s="23" t="s">
        <v>31</v>
      </c>
      <c r="S431" s="18" t="s">
        <v>32</v>
      </c>
      <c r="T431" s="17"/>
      <c r="U431" s="16" t="str">
        <f t="shared" ref="U431:U432" si="243">HYPERLINK("https://pbs.twimg.com/profile_images/718314968102367232/ypY1GPCQ.jpg","View")</f>
        <v>View</v>
      </c>
    </row>
    <row r="432">
      <c r="A432" s="12">
        <v>43507.841412037036</v>
      </c>
      <c r="B432" s="13" t="str">
        <f t="shared" si="242"/>
        <v>@narendramodi</v>
      </c>
      <c r="C432" s="14" t="s">
        <v>26</v>
      </c>
      <c r="D432" s="15" t="s">
        <v>863</v>
      </c>
      <c r="E432" s="16" t="str">
        <f>HYPERLINK("https://twitter.com/narendramodi/status/1094969717914198016","1094969717914198016")</f>
        <v>1094969717914198016</v>
      </c>
      <c r="F432" s="17"/>
      <c r="G432" s="18" t="s">
        <v>864</v>
      </c>
      <c r="H432" s="17"/>
      <c r="I432" s="19">
        <v>5578.0</v>
      </c>
      <c r="J432" s="19">
        <v>18160.0</v>
      </c>
      <c r="K432" s="20" t="str">
        <f t="shared" ref="K432:K436" si="244">HYPERLINK("https://studio.twitter.com","Twitter Media Studio")</f>
        <v>Twitter Media Studio</v>
      </c>
      <c r="L432" s="19">
        <v>4.5652865E7</v>
      </c>
      <c r="M432" s="19">
        <v>2124.0</v>
      </c>
      <c r="N432" s="19">
        <v>23328.0</v>
      </c>
      <c r="O432" s="21" t="s">
        <v>29</v>
      </c>
      <c r="P432" s="12">
        <v>39823.95064814815</v>
      </c>
      <c r="Q432" s="22" t="s">
        <v>30</v>
      </c>
      <c r="R432" s="23" t="s">
        <v>31</v>
      </c>
      <c r="S432" s="18" t="s">
        <v>32</v>
      </c>
      <c r="T432" s="17"/>
      <c r="U432" s="16" t="str">
        <f t="shared" si="243"/>
        <v>View</v>
      </c>
    </row>
    <row r="433">
      <c r="A433" s="12">
        <v>43507.829201388886</v>
      </c>
      <c r="B433" s="13" t="str">
        <f>HYPERLINK("https://twitter.com/AamAadmiParty","@AamAadmiParty")</f>
        <v>@AamAadmiParty</v>
      </c>
      <c r="C433" s="14" t="s">
        <v>51</v>
      </c>
      <c r="D433" s="15" t="s">
        <v>865</v>
      </c>
      <c r="E433" s="16" t="str">
        <f>HYPERLINK("https://twitter.com/AamAadmiParty/status/1094965292046856193","1094965292046856193")</f>
        <v>1094965292046856193</v>
      </c>
      <c r="F433" s="17"/>
      <c r="G433" s="18" t="s">
        <v>866</v>
      </c>
      <c r="H433" s="17"/>
      <c r="I433" s="19">
        <v>765.0</v>
      </c>
      <c r="J433" s="19">
        <v>2671.0</v>
      </c>
      <c r="K433" s="20" t="str">
        <f t="shared" si="244"/>
        <v>Twitter Media Studio</v>
      </c>
      <c r="L433" s="19">
        <v>4760642.0</v>
      </c>
      <c r="M433" s="19">
        <v>317.0</v>
      </c>
      <c r="N433" s="19">
        <v>1775.0</v>
      </c>
      <c r="O433" s="21" t="s">
        <v>29</v>
      </c>
      <c r="P433" s="12">
        <v>41113.35650462963</v>
      </c>
      <c r="Q433" s="22" t="s">
        <v>30</v>
      </c>
      <c r="R433" s="23" t="s">
        <v>54</v>
      </c>
      <c r="S433" s="18" t="s">
        <v>55</v>
      </c>
      <c r="T433" s="17"/>
      <c r="U433" s="16" t="str">
        <f>HYPERLINK("https://pbs.twimg.com/profile_images/928455612014280704/Xb5vG_TP.jpg","View")</f>
        <v>View</v>
      </c>
    </row>
    <row r="434">
      <c r="A434" s="12">
        <v>43507.80868055555</v>
      </c>
      <c r="B434" s="13" t="str">
        <f t="shared" ref="B434:B436" si="245">HYPERLINK("https://twitter.com/narendramodi","@narendramodi")</f>
        <v>@narendramodi</v>
      </c>
      <c r="C434" s="14" t="s">
        <v>26</v>
      </c>
      <c r="D434" s="15" t="s">
        <v>867</v>
      </c>
      <c r="E434" s="16" t="str">
        <f>HYPERLINK("https://twitter.com/narendramodi/status/1094957854593667072","1094957854593667072")</f>
        <v>1094957854593667072</v>
      </c>
      <c r="F434" s="17"/>
      <c r="G434" s="18" t="s">
        <v>868</v>
      </c>
      <c r="H434" s="17"/>
      <c r="I434" s="19">
        <v>4471.0</v>
      </c>
      <c r="J434" s="19">
        <v>11583.0</v>
      </c>
      <c r="K434" s="20" t="str">
        <f t="shared" si="244"/>
        <v>Twitter Media Studio</v>
      </c>
      <c r="L434" s="19">
        <v>4.5652865E7</v>
      </c>
      <c r="M434" s="19">
        <v>2124.0</v>
      </c>
      <c r="N434" s="19">
        <v>23328.0</v>
      </c>
      <c r="O434" s="21" t="s">
        <v>29</v>
      </c>
      <c r="P434" s="12">
        <v>39823.95064814815</v>
      </c>
      <c r="Q434" s="22" t="s">
        <v>30</v>
      </c>
      <c r="R434" s="23" t="s">
        <v>31</v>
      </c>
      <c r="S434" s="18" t="s">
        <v>32</v>
      </c>
      <c r="T434" s="17"/>
      <c r="U434" s="16" t="str">
        <f t="shared" ref="U434:U436" si="246">HYPERLINK("https://pbs.twimg.com/profile_images/718314968102367232/ypY1GPCQ.jpg","View")</f>
        <v>View</v>
      </c>
    </row>
    <row r="435">
      <c r="A435" s="12">
        <v>43507.80829861111</v>
      </c>
      <c r="B435" s="13" t="str">
        <f t="shared" si="245"/>
        <v>@narendramodi</v>
      </c>
      <c r="C435" s="14" t="s">
        <v>26</v>
      </c>
      <c r="D435" s="15" t="s">
        <v>869</v>
      </c>
      <c r="E435" s="16" t="str">
        <f>HYPERLINK("https://twitter.com/narendramodi/status/1094957716861214720","1094957716861214720")</f>
        <v>1094957716861214720</v>
      </c>
      <c r="F435" s="17"/>
      <c r="G435" s="18" t="s">
        <v>870</v>
      </c>
      <c r="H435" s="17"/>
      <c r="I435" s="19">
        <v>3809.0</v>
      </c>
      <c r="J435" s="19">
        <v>8986.0</v>
      </c>
      <c r="K435" s="20" t="str">
        <f t="shared" si="244"/>
        <v>Twitter Media Studio</v>
      </c>
      <c r="L435" s="19">
        <v>4.5652865E7</v>
      </c>
      <c r="M435" s="19">
        <v>2124.0</v>
      </c>
      <c r="N435" s="19">
        <v>23328.0</v>
      </c>
      <c r="O435" s="21" t="s">
        <v>29</v>
      </c>
      <c r="P435" s="12">
        <v>39823.95064814815</v>
      </c>
      <c r="Q435" s="22" t="s">
        <v>30</v>
      </c>
      <c r="R435" s="23" t="s">
        <v>31</v>
      </c>
      <c r="S435" s="18" t="s">
        <v>32</v>
      </c>
      <c r="T435" s="17"/>
      <c r="U435" s="16" t="str">
        <f t="shared" si="246"/>
        <v>View</v>
      </c>
    </row>
    <row r="436">
      <c r="A436" s="12">
        <v>43507.80739583333</v>
      </c>
      <c r="B436" s="13" t="str">
        <f t="shared" si="245"/>
        <v>@narendramodi</v>
      </c>
      <c r="C436" s="14" t="s">
        <v>26</v>
      </c>
      <c r="D436" s="15" t="s">
        <v>871</v>
      </c>
      <c r="E436" s="16" t="str">
        <f>HYPERLINK("https://twitter.com/narendramodi/status/1094957390514900992","1094957390514900992")</f>
        <v>1094957390514900992</v>
      </c>
      <c r="F436" s="17"/>
      <c r="G436" s="18" t="s">
        <v>872</v>
      </c>
      <c r="H436" s="17"/>
      <c r="I436" s="19">
        <v>4297.0</v>
      </c>
      <c r="J436" s="19">
        <v>12319.0</v>
      </c>
      <c r="K436" s="20" t="str">
        <f t="shared" si="244"/>
        <v>Twitter Media Studio</v>
      </c>
      <c r="L436" s="19">
        <v>4.5652865E7</v>
      </c>
      <c r="M436" s="19">
        <v>2124.0</v>
      </c>
      <c r="N436" s="19">
        <v>23328.0</v>
      </c>
      <c r="O436" s="21" t="s">
        <v>29</v>
      </c>
      <c r="P436" s="12">
        <v>39823.95064814815</v>
      </c>
      <c r="Q436" s="22" t="s">
        <v>30</v>
      </c>
      <c r="R436" s="23" t="s">
        <v>31</v>
      </c>
      <c r="S436" s="18" t="s">
        <v>32</v>
      </c>
      <c r="T436" s="17"/>
      <c r="U436" s="16" t="str">
        <f t="shared" si="246"/>
        <v>View</v>
      </c>
    </row>
    <row r="437">
      <c r="A437" s="12">
        <v>43507.7953587963</v>
      </c>
      <c r="B437" s="13" t="str">
        <f>HYPERLINK("https://twitter.com/INCIndia","@INCIndia")</f>
        <v>@INCIndia</v>
      </c>
      <c r="C437" s="14" t="s">
        <v>126</v>
      </c>
      <c r="D437" s="15" t="s">
        <v>873</v>
      </c>
      <c r="E437" s="16" t="str">
        <f>HYPERLINK("https://twitter.com/INCIndia/status/1094953027058855938","1094953027058855938")</f>
        <v>1094953027058855938</v>
      </c>
      <c r="F437" s="17"/>
      <c r="G437" s="18" t="s">
        <v>874</v>
      </c>
      <c r="H437" s="17"/>
      <c r="I437" s="19">
        <v>1367.0</v>
      </c>
      <c r="J437" s="19">
        <v>5171.0</v>
      </c>
      <c r="K437" s="20" t="str">
        <f t="shared" ref="K437:K438" si="247">HYPERLINK("http://twitter.com/download/android","Twitter for Android")</f>
        <v>Twitter for Android</v>
      </c>
      <c r="L437" s="19">
        <v>4857086.0</v>
      </c>
      <c r="M437" s="19">
        <v>2496.0</v>
      </c>
      <c r="N437" s="19">
        <v>1632.0</v>
      </c>
      <c r="O437" s="21" t="s">
        <v>29</v>
      </c>
      <c r="P437" s="12">
        <v>41311.4691087963</v>
      </c>
      <c r="Q437" s="22" t="s">
        <v>129</v>
      </c>
      <c r="R437" s="23" t="s">
        <v>130</v>
      </c>
      <c r="S437" s="18" t="s">
        <v>131</v>
      </c>
      <c r="T437" s="17"/>
      <c r="U437" s="16" t="str">
        <f>HYPERLINK("https://pbs.twimg.com/profile_images/928449965134815233/w2JsNWPK.jpg","View")</f>
        <v>View</v>
      </c>
    </row>
    <row r="438">
      <c r="A438" s="12">
        <v>43507.78875</v>
      </c>
      <c r="B438" s="13" t="str">
        <f>HYPERLINK("https://twitter.com/AamAadmiParty","@AamAadmiParty")</f>
        <v>@AamAadmiParty</v>
      </c>
      <c r="C438" s="14" t="s">
        <v>51</v>
      </c>
      <c r="D438" s="15" t="s">
        <v>875</v>
      </c>
      <c r="E438" s="16" t="str">
        <f>HYPERLINK("https://twitter.com/AamAadmiParty/status/1094950630437711875","1094950630437711875")</f>
        <v>1094950630437711875</v>
      </c>
      <c r="F438" s="17"/>
      <c r="G438" s="18" t="s">
        <v>876</v>
      </c>
      <c r="H438" s="17"/>
      <c r="I438" s="19">
        <v>155.0</v>
      </c>
      <c r="J438" s="19">
        <v>418.0</v>
      </c>
      <c r="K438" s="20" t="str">
        <f t="shared" si="247"/>
        <v>Twitter for Android</v>
      </c>
      <c r="L438" s="19">
        <v>4760642.0</v>
      </c>
      <c r="M438" s="19">
        <v>317.0</v>
      </c>
      <c r="N438" s="19">
        <v>1775.0</v>
      </c>
      <c r="O438" s="21" t="s">
        <v>29</v>
      </c>
      <c r="P438" s="12">
        <v>41113.35650462963</v>
      </c>
      <c r="Q438" s="22" t="s">
        <v>30</v>
      </c>
      <c r="R438" s="23" t="s">
        <v>54</v>
      </c>
      <c r="S438" s="18" t="s">
        <v>55</v>
      </c>
      <c r="T438" s="17"/>
      <c r="U438" s="16" t="str">
        <f>HYPERLINK("https://pbs.twimg.com/profile_images/928455612014280704/Xb5vG_TP.jpg","View")</f>
        <v>View</v>
      </c>
    </row>
    <row r="439">
      <c r="A439" s="12">
        <v>43507.77679398148</v>
      </c>
      <c r="B439" s="13" t="str">
        <f t="shared" ref="B439:B440" si="248">HYPERLINK("https://twitter.com/BJP4India","@BJP4India")</f>
        <v>@BJP4India</v>
      </c>
      <c r="C439" s="14" t="s">
        <v>39</v>
      </c>
      <c r="D439" s="15" t="s">
        <v>877</v>
      </c>
      <c r="E439" s="16" t="str">
        <f>HYPERLINK("https://twitter.com/BJP4India/status/1094946300028571649","1094946300028571649")</f>
        <v>1094946300028571649</v>
      </c>
      <c r="F439" s="18" t="s">
        <v>878</v>
      </c>
      <c r="G439" s="17"/>
      <c r="H439" s="17"/>
      <c r="I439" s="19">
        <v>1071.0</v>
      </c>
      <c r="J439" s="19">
        <v>2899.0</v>
      </c>
      <c r="K439" s="20" t="str">
        <f>HYPERLINK("http://twitter.com","Twitter Web Client")</f>
        <v>Twitter Web Client</v>
      </c>
      <c r="L439" s="19">
        <v>1.050325E7</v>
      </c>
      <c r="M439" s="19">
        <v>2.0</v>
      </c>
      <c r="N439" s="19">
        <v>2477.0</v>
      </c>
      <c r="O439" s="21" t="s">
        <v>29</v>
      </c>
      <c r="P439" s="12">
        <v>40477.32577546296</v>
      </c>
      <c r="Q439" s="22" t="s">
        <v>42</v>
      </c>
      <c r="R439" s="23" t="s">
        <v>43</v>
      </c>
      <c r="S439" s="18" t="s">
        <v>44</v>
      </c>
      <c r="T439" s="17"/>
      <c r="U439" s="16" t="str">
        <f t="shared" ref="U439:U440" si="249">HYPERLINK("https://pbs.twimg.com/profile_images/812531108092874753/frVON4bm.jpg","View")</f>
        <v>View</v>
      </c>
    </row>
    <row r="440">
      <c r="A440" s="12">
        <v>43507.75277777778</v>
      </c>
      <c r="B440" s="13" t="str">
        <f t="shared" si="248"/>
        <v>@BJP4India</v>
      </c>
      <c r="C440" s="14" t="s">
        <v>39</v>
      </c>
      <c r="D440" s="15" t="s">
        <v>879</v>
      </c>
      <c r="E440" s="16" t="str">
        <f>HYPERLINK("https://twitter.com/BJP4India/status/1094937595723735040","1094937595723735040")</f>
        <v>1094937595723735040</v>
      </c>
      <c r="F440" s="18" t="s">
        <v>880</v>
      </c>
      <c r="G440" s="17"/>
      <c r="H440" s="17"/>
      <c r="I440" s="19">
        <v>998.0</v>
      </c>
      <c r="J440" s="19">
        <v>1658.0</v>
      </c>
      <c r="K440" s="20" t="str">
        <f t="shared" ref="K440:K441" si="250">HYPERLINK("https://periscope.tv","Periscope")</f>
        <v>Periscope</v>
      </c>
      <c r="L440" s="19">
        <v>1.050325E7</v>
      </c>
      <c r="M440" s="19">
        <v>2.0</v>
      </c>
      <c r="N440" s="19">
        <v>2477.0</v>
      </c>
      <c r="O440" s="21" t="s">
        <v>29</v>
      </c>
      <c r="P440" s="12">
        <v>40477.32577546296</v>
      </c>
      <c r="Q440" s="22" t="s">
        <v>42</v>
      </c>
      <c r="R440" s="23" t="s">
        <v>43</v>
      </c>
      <c r="S440" s="18" t="s">
        <v>44</v>
      </c>
      <c r="T440" s="17"/>
      <c r="U440" s="16" t="str">
        <f t="shared" si="249"/>
        <v>View</v>
      </c>
    </row>
    <row r="441">
      <c r="A441" s="12">
        <v>43507.744363425925</v>
      </c>
      <c r="B441" s="13" t="str">
        <f t="shared" ref="B441:B442" si="251">HYPERLINK("https://twitter.com/INCIndia","@INCIndia")</f>
        <v>@INCIndia</v>
      </c>
      <c r="C441" s="14" t="s">
        <v>126</v>
      </c>
      <c r="D441" s="15" t="s">
        <v>881</v>
      </c>
      <c r="E441" s="16" t="str">
        <f>HYPERLINK("https://twitter.com/INCIndia/status/1094934545982345216","1094934545982345216")</f>
        <v>1094934545982345216</v>
      </c>
      <c r="F441" s="18" t="s">
        <v>882</v>
      </c>
      <c r="G441" s="17"/>
      <c r="H441" s="17"/>
      <c r="I441" s="19">
        <v>1310.0</v>
      </c>
      <c r="J441" s="19">
        <v>3921.0</v>
      </c>
      <c r="K441" s="20" t="str">
        <f t="shared" si="250"/>
        <v>Periscope</v>
      </c>
      <c r="L441" s="19">
        <v>4857086.0</v>
      </c>
      <c r="M441" s="19">
        <v>2496.0</v>
      </c>
      <c r="N441" s="19">
        <v>1632.0</v>
      </c>
      <c r="O441" s="21" t="s">
        <v>29</v>
      </c>
      <c r="P441" s="12">
        <v>41311.4691087963</v>
      </c>
      <c r="Q441" s="22" t="s">
        <v>129</v>
      </c>
      <c r="R441" s="23" t="s">
        <v>130</v>
      </c>
      <c r="S441" s="18" t="s">
        <v>131</v>
      </c>
      <c r="T441" s="17"/>
      <c r="U441" s="16" t="str">
        <f t="shared" ref="U441:U442" si="252">HYPERLINK("https://pbs.twimg.com/profile_images/928449965134815233/w2JsNWPK.jpg","View")</f>
        <v>View</v>
      </c>
    </row>
    <row r="442">
      <c r="A442" s="12">
        <v>43507.72555555556</v>
      </c>
      <c r="B442" s="13" t="str">
        <f t="shared" si="251"/>
        <v>@INCIndia</v>
      </c>
      <c r="C442" s="14" t="s">
        <v>126</v>
      </c>
      <c r="D442" s="15" t="s">
        <v>883</v>
      </c>
      <c r="E442" s="16" t="str">
        <f>HYPERLINK("https://twitter.com/INCIndia/status/1094927730141847554","1094927730141847554")</f>
        <v>1094927730141847554</v>
      </c>
      <c r="F442" s="18" t="s">
        <v>884</v>
      </c>
      <c r="G442" s="17"/>
      <c r="H442" s="17"/>
      <c r="I442" s="19">
        <v>865.0</v>
      </c>
      <c r="J442" s="19">
        <v>2650.0</v>
      </c>
      <c r="K442" s="20" t="str">
        <f>HYPERLINK("http://twitter.com/download/android","Twitter for Android")</f>
        <v>Twitter for Android</v>
      </c>
      <c r="L442" s="19">
        <v>4857086.0</v>
      </c>
      <c r="M442" s="19">
        <v>2496.0</v>
      </c>
      <c r="N442" s="19">
        <v>1632.0</v>
      </c>
      <c r="O442" s="21" t="s">
        <v>29</v>
      </c>
      <c r="P442" s="12">
        <v>41311.4691087963</v>
      </c>
      <c r="Q442" s="22" t="s">
        <v>129</v>
      </c>
      <c r="R442" s="23" t="s">
        <v>130</v>
      </c>
      <c r="S442" s="18" t="s">
        <v>131</v>
      </c>
      <c r="T442" s="17"/>
      <c r="U442" s="16" t="str">
        <f t="shared" si="252"/>
        <v>View</v>
      </c>
    </row>
    <row r="443">
      <c r="A443" s="12">
        <v>43507.6859837963</v>
      </c>
      <c r="B443" s="13" t="str">
        <f>HYPERLINK("https://twitter.com/BJP4India","@BJP4India")</f>
        <v>@BJP4India</v>
      </c>
      <c r="C443" s="14" t="s">
        <v>39</v>
      </c>
      <c r="D443" s="15" t="s">
        <v>885</v>
      </c>
      <c r="E443" s="16" t="str">
        <f>HYPERLINK("https://twitter.com/BJP4India/status/1094913389027946502","1094913389027946502")</f>
        <v>1094913389027946502</v>
      </c>
      <c r="F443" s="17"/>
      <c r="G443" s="18" t="s">
        <v>886</v>
      </c>
      <c r="H443" s="17"/>
      <c r="I443" s="19">
        <v>3235.0</v>
      </c>
      <c r="J443" s="19">
        <v>7806.0</v>
      </c>
      <c r="K443" s="20" t="str">
        <f>HYPERLINK("https://studio.twitter.com","Twitter Media Studio")</f>
        <v>Twitter Media Studio</v>
      </c>
      <c r="L443" s="19">
        <v>1.050325E7</v>
      </c>
      <c r="M443" s="19">
        <v>2.0</v>
      </c>
      <c r="N443" s="19">
        <v>2477.0</v>
      </c>
      <c r="O443" s="21" t="s">
        <v>29</v>
      </c>
      <c r="P443" s="12">
        <v>40477.32577546296</v>
      </c>
      <c r="Q443" s="22" t="s">
        <v>42</v>
      </c>
      <c r="R443" s="23" t="s">
        <v>43</v>
      </c>
      <c r="S443" s="18" t="s">
        <v>44</v>
      </c>
      <c r="T443" s="17"/>
      <c r="U443" s="16" t="str">
        <f>HYPERLINK("https://pbs.twimg.com/profile_images/812531108092874753/frVON4bm.jpg","View")</f>
        <v>View</v>
      </c>
    </row>
    <row r="444">
      <c r="A444" s="12">
        <v>43507.682476851856</v>
      </c>
      <c r="B444" s="13" t="str">
        <f>HYPERLINK("https://twitter.com/INCIndia","@INCIndia")</f>
        <v>@INCIndia</v>
      </c>
      <c r="C444" s="14" t="s">
        <v>126</v>
      </c>
      <c r="D444" s="15" t="s">
        <v>887</v>
      </c>
      <c r="E444" s="16" t="str">
        <f>HYPERLINK("https://twitter.com/INCIndia/status/1094912120045457408","1094912120045457408")</f>
        <v>1094912120045457408</v>
      </c>
      <c r="F444" s="17"/>
      <c r="G444" s="18" t="s">
        <v>888</v>
      </c>
      <c r="H444" s="17"/>
      <c r="I444" s="19">
        <v>2953.0</v>
      </c>
      <c r="J444" s="19">
        <v>11146.0</v>
      </c>
      <c r="K444" s="20" t="str">
        <f>HYPERLINK("http://twitter.com/download/android","Twitter for Android")</f>
        <v>Twitter for Android</v>
      </c>
      <c r="L444" s="19">
        <v>4857086.0</v>
      </c>
      <c r="M444" s="19">
        <v>2496.0</v>
      </c>
      <c r="N444" s="19">
        <v>1632.0</v>
      </c>
      <c r="O444" s="21" t="s">
        <v>29</v>
      </c>
      <c r="P444" s="12">
        <v>41311.4691087963</v>
      </c>
      <c r="Q444" s="22" t="s">
        <v>129</v>
      </c>
      <c r="R444" s="23" t="s">
        <v>130</v>
      </c>
      <c r="S444" s="18" t="s">
        <v>131</v>
      </c>
      <c r="T444" s="17"/>
      <c r="U444" s="16" t="str">
        <f>HYPERLINK("https://pbs.twimg.com/profile_images/928449965134815233/w2JsNWPK.jpg","View")</f>
        <v>View</v>
      </c>
    </row>
    <row r="445">
      <c r="A445" s="12">
        <v>43507.65006944444</v>
      </c>
      <c r="B445" s="13" t="str">
        <f>HYPERLINK("https://twitter.com/BJP4India","@BJP4India")</f>
        <v>@BJP4India</v>
      </c>
      <c r="C445" s="14" t="s">
        <v>39</v>
      </c>
      <c r="D445" s="15" t="s">
        <v>889</v>
      </c>
      <c r="E445" s="16" t="str">
        <f>HYPERLINK("https://twitter.com/BJP4India/status/1094900374434045952","1094900374434045952")</f>
        <v>1094900374434045952</v>
      </c>
      <c r="F445" s="17"/>
      <c r="G445" s="18" t="s">
        <v>890</v>
      </c>
      <c r="H445" s="17"/>
      <c r="I445" s="19">
        <v>1906.0</v>
      </c>
      <c r="J445" s="19">
        <v>5769.0</v>
      </c>
      <c r="K445" s="20" t="str">
        <f>HYPERLINK("https://studio.twitter.com","Twitter Media Studio")</f>
        <v>Twitter Media Studio</v>
      </c>
      <c r="L445" s="19">
        <v>1.050325E7</v>
      </c>
      <c r="M445" s="19">
        <v>2.0</v>
      </c>
      <c r="N445" s="19">
        <v>2477.0</v>
      </c>
      <c r="O445" s="21" t="s">
        <v>29</v>
      </c>
      <c r="P445" s="12">
        <v>40477.32577546296</v>
      </c>
      <c r="Q445" s="22" t="s">
        <v>42</v>
      </c>
      <c r="R445" s="23" t="s">
        <v>43</v>
      </c>
      <c r="S445" s="18" t="s">
        <v>44</v>
      </c>
      <c r="T445" s="17"/>
      <c r="U445" s="16" t="str">
        <f>HYPERLINK("https://pbs.twimg.com/profile_images/812531108092874753/frVON4bm.jpg","View")</f>
        <v>View</v>
      </c>
    </row>
    <row r="446">
      <c r="A446" s="12">
        <v>43507.63554398148</v>
      </c>
      <c r="B446" s="13" t="str">
        <f>HYPERLINK("https://twitter.com/INCIndia","@INCIndia")</f>
        <v>@INCIndia</v>
      </c>
      <c r="C446" s="14" t="s">
        <v>126</v>
      </c>
      <c r="D446" s="15" t="s">
        <v>891</v>
      </c>
      <c r="E446" s="16" t="str">
        <f>HYPERLINK("https://twitter.com/INCIndia/status/1094895111312269312","1094895111312269312")</f>
        <v>1094895111312269312</v>
      </c>
      <c r="F446" s="17"/>
      <c r="G446" s="18" t="s">
        <v>892</v>
      </c>
      <c r="H446" s="17"/>
      <c r="I446" s="19">
        <v>1206.0</v>
      </c>
      <c r="J446" s="19">
        <v>3696.0</v>
      </c>
      <c r="K446" s="20" t="str">
        <f>HYPERLINK("https://about.twitter.com/products/tweetdeck","TweetDeck")</f>
        <v>TweetDeck</v>
      </c>
      <c r="L446" s="19">
        <v>4857086.0</v>
      </c>
      <c r="M446" s="19">
        <v>2496.0</v>
      </c>
      <c r="N446" s="19">
        <v>1632.0</v>
      </c>
      <c r="O446" s="21" t="s">
        <v>29</v>
      </c>
      <c r="P446" s="12">
        <v>41311.4691087963</v>
      </c>
      <c r="Q446" s="22" t="s">
        <v>129</v>
      </c>
      <c r="R446" s="23" t="s">
        <v>130</v>
      </c>
      <c r="S446" s="18" t="s">
        <v>131</v>
      </c>
      <c r="T446" s="17"/>
      <c r="U446" s="16" t="str">
        <f>HYPERLINK("https://pbs.twimg.com/profile_images/928449965134815233/w2JsNWPK.jpg","View")</f>
        <v>View</v>
      </c>
    </row>
    <row r="447">
      <c r="A447" s="12">
        <v>43507.635150462964</v>
      </c>
      <c r="B447" s="13" t="str">
        <f t="shared" ref="B447:B450" si="253">HYPERLINK("https://twitter.com/AamAadmiParty","@AamAadmiParty")</f>
        <v>@AamAadmiParty</v>
      </c>
      <c r="C447" s="14" t="s">
        <v>51</v>
      </c>
      <c r="D447" s="15" t="s">
        <v>893</v>
      </c>
      <c r="E447" s="16" t="str">
        <f>HYPERLINK("https://twitter.com/AamAadmiParty/status/1094894970425753601","1094894970425753601")</f>
        <v>1094894970425753601</v>
      </c>
      <c r="F447" s="17"/>
      <c r="G447" s="18" t="s">
        <v>894</v>
      </c>
      <c r="H447" s="17"/>
      <c r="I447" s="19">
        <v>73.0</v>
      </c>
      <c r="J447" s="19">
        <v>186.0</v>
      </c>
      <c r="K447" s="20" t="str">
        <f t="shared" ref="K447:K449" si="254">HYPERLINK("http://twitter.com/download/android","Twitter for Android")</f>
        <v>Twitter for Android</v>
      </c>
      <c r="L447" s="19">
        <v>4760642.0</v>
      </c>
      <c r="M447" s="19">
        <v>317.0</v>
      </c>
      <c r="N447" s="19">
        <v>1775.0</v>
      </c>
      <c r="O447" s="21" t="s">
        <v>29</v>
      </c>
      <c r="P447" s="12">
        <v>41113.35650462963</v>
      </c>
      <c r="Q447" s="22" t="s">
        <v>30</v>
      </c>
      <c r="R447" s="23" t="s">
        <v>54</v>
      </c>
      <c r="S447" s="18" t="s">
        <v>55</v>
      </c>
      <c r="T447" s="17"/>
      <c r="U447" s="16" t="str">
        <f t="shared" ref="U447:U450" si="255">HYPERLINK("https://pbs.twimg.com/profile_images/928455612014280704/Xb5vG_TP.jpg","View")</f>
        <v>View</v>
      </c>
    </row>
    <row r="448">
      <c r="A448" s="12">
        <v>43507.624178240745</v>
      </c>
      <c r="B448" s="13" t="str">
        <f t="shared" si="253"/>
        <v>@AamAadmiParty</v>
      </c>
      <c r="C448" s="14" t="s">
        <v>51</v>
      </c>
      <c r="D448" s="15" t="s">
        <v>895</v>
      </c>
      <c r="E448" s="16" t="str">
        <f>HYPERLINK("https://twitter.com/AamAadmiParty/status/1094890993533497346","1094890993533497346")</f>
        <v>1094890993533497346</v>
      </c>
      <c r="F448" s="17"/>
      <c r="G448" s="18" t="s">
        <v>896</v>
      </c>
      <c r="H448" s="17"/>
      <c r="I448" s="19">
        <v>136.0</v>
      </c>
      <c r="J448" s="19">
        <v>395.0</v>
      </c>
      <c r="K448" s="20" t="str">
        <f t="shared" si="254"/>
        <v>Twitter for Android</v>
      </c>
      <c r="L448" s="19">
        <v>4760642.0</v>
      </c>
      <c r="M448" s="19">
        <v>317.0</v>
      </c>
      <c r="N448" s="19">
        <v>1775.0</v>
      </c>
      <c r="O448" s="21" t="s">
        <v>29</v>
      </c>
      <c r="P448" s="12">
        <v>41113.35650462963</v>
      </c>
      <c r="Q448" s="22" t="s">
        <v>30</v>
      </c>
      <c r="R448" s="23" t="s">
        <v>54</v>
      </c>
      <c r="S448" s="18" t="s">
        <v>55</v>
      </c>
      <c r="T448" s="17"/>
      <c r="U448" s="16" t="str">
        <f t="shared" si="255"/>
        <v>View</v>
      </c>
    </row>
    <row r="449">
      <c r="A449" s="12">
        <v>43507.6146875</v>
      </c>
      <c r="B449" s="13" t="str">
        <f t="shared" si="253"/>
        <v>@AamAadmiParty</v>
      </c>
      <c r="C449" s="14" t="s">
        <v>51</v>
      </c>
      <c r="D449" s="15" t="s">
        <v>897</v>
      </c>
      <c r="E449" s="16" t="str">
        <f>HYPERLINK("https://twitter.com/AamAadmiParty/status/1094887555668078592","1094887555668078592")</f>
        <v>1094887555668078592</v>
      </c>
      <c r="F449" s="17"/>
      <c r="G449" s="18" t="s">
        <v>898</v>
      </c>
      <c r="H449" s="17"/>
      <c r="I449" s="19">
        <v>83.0</v>
      </c>
      <c r="J449" s="19">
        <v>207.0</v>
      </c>
      <c r="K449" s="20" t="str">
        <f t="shared" si="254"/>
        <v>Twitter for Android</v>
      </c>
      <c r="L449" s="19">
        <v>4760642.0</v>
      </c>
      <c r="M449" s="19">
        <v>317.0</v>
      </c>
      <c r="N449" s="19">
        <v>1775.0</v>
      </c>
      <c r="O449" s="21" t="s">
        <v>29</v>
      </c>
      <c r="P449" s="12">
        <v>41113.35650462963</v>
      </c>
      <c r="Q449" s="22" t="s">
        <v>30</v>
      </c>
      <c r="R449" s="23" t="s">
        <v>54</v>
      </c>
      <c r="S449" s="18" t="s">
        <v>55</v>
      </c>
      <c r="T449" s="17"/>
      <c r="U449" s="16" t="str">
        <f t="shared" si="255"/>
        <v>View</v>
      </c>
    </row>
    <row r="450">
      <c r="A450" s="12">
        <v>43507.60814814815</v>
      </c>
      <c r="B450" s="13" t="str">
        <f t="shared" si="253"/>
        <v>@AamAadmiParty</v>
      </c>
      <c r="C450" s="14" t="s">
        <v>51</v>
      </c>
      <c r="D450" s="15" t="s">
        <v>899</v>
      </c>
      <c r="E450" s="16" t="str">
        <f>HYPERLINK("https://twitter.com/AamAadmiParty/status/1094885183101140992","1094885183101140992")</f>
        <v>1094885183101140992</v>
      </c>
      <c r="F450" s="17"/>
      <c r="G450" s="18" t="s">
        <v>900</v>
      </c>
      <c r="H450" s="17"/>
      <c r="I450" s="19">
        <v>413.0</v>
      </c>
      <c r="J450" s="19">
        <v>1275.0</v>
      </c>
      <c r="K450" s="20" t="str">
        <f>HYPERLINK("https://studio.twitter.com","Twitter Media Studio")</f>
        <v>Twitter Media Studio</v>
      </c>
      <c r="L450" s="19">
        <v>4760642.0</v>
      </c>
      <c r="M450" s="19">
        <v>317.0</v>
      </c>
      <c r="N450" s="19">
        <v>1775.0</v>
      </c>
      <c r="O450" s="21" t="s">
        <v>29</v>
      </c>
      <c r="P450" s="12">
        <v>41113.35650462963</v>
      </c>
      <c r="Q450" s="22" t="s">
        <v>30</v>
      </c>
      <c r="R450" s="23" t="s">
        <v>54</v>
      </c>
      <c r="S450" s="18" t="s">
        <v>55</v>
      </c>
      <c r="T450" s="17"/>
      <c r="U450" s="16" t="str">
        <f t="shared" si="255"/>
        <v>View</v>
      </c>
    </row>
    <row r="451">
      <c r="A451" s="12">
        <v>43507.59743055556</v>
      </c>
      <c r="B451" s="13" t="str">
        <f t="shared" ref="B451:B452" si="256">HYPERLINK("https://twitter.com/INCIndia","@INCIndia")</f>
        <v>@INCIndia</v>
      </c>
      <c r="C451" s="14" t="s">
        <v>126</v>
      </c>
      <c r="D451" s="15" t="s">
        <v>901</v>
      </c>
      <c r="E451" s="16" t="str">
        <f>HYPERLINK("https://twitter.com/INCIndia/status/1094881298873630720","1094881298873630720")</f>
        <v>1094881298873630720</v>
      </c>
      <c r="F451" s="17"/>
      <c r="G451" s="18" t="s">
        <v>902</v>
      </c>
      <c r="H451" s="17"/>
      <c r="I451" s="19">
        <v>1105.0</v>
      </c>
      <c r="J451" s="19">
        <v>3263.0</v>
      </c>
      <c r="K451" s="20" t="str">
        <f t="shared" ref="K451:K452" si="257">HYPERLINK("https://about.twitter.com/products/tweetdeck","TweetDeck")</f>
        <v>TweetDeck</v>
      </c>
      <c r="L451" s="19">
        <v>4857086.0</v>
      </c>
      <c r="M451" s="19">
        <v>2496.0</v>
      </c>
      <c r="N451" s="19">
        <v>1632.0</v>
      </c>
      <c r="O451" s="21" t="s">
        <v>29</v>
      </c>
      <c r="P451" s="12">
        <v>41311.4691087963</v>
      </c>
      <c r="Q451" s="22" t="s">
        <v>129</v>
      </c>
      <c r="R451" s="23" t="s">
        <v>130</v>
      </c>
      <c r="S451" s="18" t="s">
        <v>131</v>
      </c>
      <c r="T451" s="17"/>
      <c r="U451" s="16" t="str">
        <f t="shared" ref="U451:U452" si="258">HYPERLINK("https://pbs.twimg.com/profile_images/928449965134815233/w2JsNWPK.jpg","View")</f>
        <v>View</v>
      </c>
    </row>
    <row r="452">
      <c r="A452" s="12">
        <v>43507.59379629629</v>
      </c>
      <c r="B452" s="13" t="str">
        <f t="shared" si="256"/>
        <v>@INCIndia</v>
      </c>
      <c r="C452" s="14" t="s">
        <v>126</v>
      </c>
      <c r="D452" s="15" t="s">
        <v>903</v>
      </c>
      <c r="E452" s="16" t="str">
        <f>HYPERLINK("https://twitter.com/INCIndia/status/1094879981228908545","1094879981228908545")</f>
        <v>1094879981228908545</v>
      </c>
      <c r="F452" s="17"/>
      <c r="G452" s="18" t="s">
        <v>904</v>
      </c>
      <c r="H452" s="17"/>
      <c r="I452" s="19">
        <v>1810.0</v>
      </c>
      <c r="J452" s="19">
        <v>6013.0</v>
      </c>
      <c r="K452" s="20" t="str">
        <f t="shared" si="257"/>
        <v>TweetDeck</v>
      </c>
      <c r="L452" s="19">
        <v>4857086.0</v>
      </c>
      <c r="M452" s="19">
        <v>2496.0</v>
      </c>
      <c r="N452" s="19">
        <v>1632.0</v>
      </c>
      <c r="O452" s="21" t="s">
        <v>29</v>
      </c>
      <c r="P452" s="12">
        <v>41311.4691087963</v>
      </c>
      <c r="Q452" s="22" t="s">
        <v>129</v>
      </c>
      <c r="R452" s="23" t="s">
        <v>130</v>
      </c>
      <c r="S452" s="18" t="s">
        <v>131</v>
      </c>
      <c r="T452" s="17"/>
      <c r="U452" s="16" t="str">
        <f t="shared" si="258"/>
        <v>View</v>
      </c>
    </row>
    <row r="453">
      <c r="A453" s="12">
        <v>43507.590462962966</v>
      </c>
      <c r="B453" s="13" t="str">
        <f>HYPERLINK("https://twitter.com/AamAadmiParty","@AamAadmiParty")</f>
        <v>@AamAadmiParty</v>
      </c>
      <c r="C453" s="14" t="s">
        <v>51</v>
      </c>
      <c r="D453" s="15" t="s">
        <v>905</v>
      </c>
      <c r="E453" s="16" t="str">
        <f>HYPERLINK("https://twitter.com/AamAadmiParty/status/1094878775211307008","1094878775211307008")</f>
        <v>1094878775211307008</v>
      </c>
      <c r="F453" s="18" t="s">
        <v>906</v>
      </c>
      <c r="G453" s="17"/>
      <c r="H453" s="17"/>
      <c r="I453" s="19">
        <v>72.0</v>
      </c>
      <c r="J453" s="19">
        <v>171.0</v>
      </c>
      <c r="K453" s="20" t="str">
        <f>HYPERLINK("https://periscope.tv","Periscope")</f>
        <v>Periscope</v>
      </c>
      <c r="L453" s="19">
        <v>4760642.0</v>
      </c>
      <c r="M453" s="19">
        <v>317.0</v>
      </c>
      <c r="N453" s="19">
        <v>1775.0</v>
      </c>
      <c r="O453" s="21" t="s">
        <v>29</v>
      </c>
      <c r="P453" s="12">
        <v>41113.35650462963</v>
      </c>
      <c r="Q453" s="22" t="s">
        <v>30</v>
      </c>
      <c r="R453" s="23" t="s">
        <v>54</v>
      </c>
      <c r="S453" s="18" t="s">
        <v>55</v>
      </c>
      <c r="T453" s="17"/>
      <c r="U453" s="16" t="str">
        <f>HYPERLINK("https://pbs.twimg.com/profile_images/928455612014280704/Xb5vG_TP.jpg","View")</f>
        <v>View</v>
      </c>
    </row>
    <row r="454">
      <c r="A454" s="12">
        <v>43507.58677083333</v>
      </c>
      <c r="B454" s="13" t="str">
        <f>HYPERLINK("https://twitter.com/ArvindKejriwal","@ArvindKejriwal")</f>
        <v>@ArvindKejriwal</v>
      </c>
      <c r="C454" s="14" t="s">
        <v>108</v>
      </c>
      <c r="D454" s="15" t="s">
        <v>907</v>
      </c>
      <c r="E454" s="16" t="str">
        <f>HYPERLINK("https://twitter.com/ArvindKejriwal/status/1094877435110326272","1094877435110326272")</f>
        <v>1094877435110326272</v>
      </c>
      <c r="F454" s="22" t="s">
        <v>908</v>
      </c>
      <c r="G454" s="17"/>
      <c r="H454" s="17"/>
      <c r="I454" s="19">
        <v>2129.0</v>
      </c>
      <c r="J454" s="19">
        <v>5733.0</v>
      </c>
      <c r="K454" s="20" t="str">
        <f>HYPERLINK("http://twitter.com/download/iphone","Twitter for iPhone")</f>
        <v>Twitter for iPhone</v>
      </c>
      <c r="L454" s="19">
        <v>1.4449083E7</v>
      </c>
      <c r="M454" s="19">
        <v>209.0</v>
      </c>
      <c r="N454" s="19">
        <v>5858.0</v>
      </c>
      <c r="O454" s="21" t="s">
        <v>29</v>
      </c>
      <c r="P454" s="12">
        <v>40852.61467592593</v>
      </c>
      <c r="Q454" s="22" t="s">
        <v>30</v>
      </c>
      <c r="R454" s="23" t="s">
        <v>111</v>
      </c>
      <c r="S454" s="18" t="s">
        <v>112</v>
      </c>
      <c r="T454" s="17"/>
      <c r="U454" s="16" t="str">
        <f>HYPERLINK("https://pbs.twimg.com/profile_images/945853608389574656/REH_LpUJ.jpg","View")</f>
        <v>View</v>
      </c>
    </row>
    <row r="455">
      <c r="A455" s="12">
        <v>43507.58498842592</v>
      </c>
      <c r="B455" s="13" t="str">
        <f>HYPERLINK("https://twitter.com/narendramodi","@narendramodi")</f>
        <v>@narendramodi</v>
      </c>
      <c r="C455" s="14" t="s">
        <v>26</v>
      </c>
      <c r="D455" s="15" t="s">
        <v>909</v>
      </c>
      <c r="E455" s="16" t="str">
        <f>HYPERLINK("https://twitter.com/narendramodi/status/1094876790235967490","1094876790235967490")</f>
        <v>1094876790235967490</v>
      </c>
      <c r="F455" s="17"/>
      <c r="G455" s="18" t="s">
        <v>910</v>
      </c>
      <c r="H455" s="17"/>
      <c r="I455" s="19">
        <v>15104.0</v>
      </c>
      <c r="J455" s="19">
        <v>61874.0</v>
      </c>
      <c r="K455" s="20" t="str">
        <f>HYPERLINK("https://studio.twitter.com","Twitter Media Studio")</f>
        <v>Twitter Media Studio</v>
      </c>
      <c r="L455" s="19">
        <v>4.5652865E7</v>
      </c>
      <c r="M455" s="19">
        <v>2124.0</v>
      </c>
      <c r="N455" s="19">
        <v>23328.0</v>
      </c>
      <c r="O455" s="21" t="s">
        <v>29</v>
      </c>
      <c r="P455" s="12">
        <v>39823.95064814815</v>
      </c>
      <c r="Q455" s="22" t="s">
        <v>30</v>
      </c>
      <c r="R455" s="23" t="s">
        <v>31</v>
      </c>
      <c r="S455" s="18" t="s">
        <v>32</v>
      </c>
      <c r="T455" s="17"/>
      <c r="U455" s="16" t="str">
        <f>HYPERLINK("https://pbs.twimg.com/profile_images/718314968102367232/ypY1GPCQ.jpg","View")</f>
        <v>View</v>
      </c>
    </row>
    <row r="456">
      <c r="A456" s="12">
        <v>43507.57246527778</v>
      </c>
      <c r="B456" s="13" t="str">
        <f>HYPERLINK("https://twitter.com/AamAadmiParty","@AamAadmiParty")</f>
        <v>@AamAadmiParty</v>
      </c>
      <c r="C456" s="14" t="s">
        <v>51</v>
      </c>
      <c r="D456" s="15" t="s">
        <v>911</v>
      </c>
      <c r="E456" s="16" t="str">
        <f>HYPERLINK("https://twitter.com/AamAadmiParty/status/1094872253165035525","1094872253165035525")</f>
        <v>1094872253165035525</v>
      </c>
      <c r="F456" s="22" t="s">
        <v>912</v>
      </c>
      <c r="G456" s="17"/>
      <c r="H456" s="17"/>
      <c r="I456" s="19">
        <v>69.0</v>
      </c>
      <c r="J456" s="19">
        <v>175.0</v>
      </c>
      <c r="K456" s="20" t="str">
        <f>HYPERLINK("http://twitter.com/download/android","Twitter for Android")</f>
        <v>Twitter for Android</v>
      </c>
      <c r="L456" s="19">
        <v>4760642.0</v>
      </c>
      <c r="M456" s="19">
        <v>317.0</v>
      </c>
      <c r="N456" s="19">
        <v>1775.0</v>
      </c>
      <c r="O456" s="21" t="s">
        <v>29</v>
      </c>
      <c r="P456" s="12">
        <v>41113.35650462963</v>
      </c>
      <c r="Q456" s="22" t="s">
        <v>30</v>
      </c>
      <c r="R456" s="23" t="s">
        <v>54</v>
      </c>
      <c r="S456" s="18" t="s">
        <v>55</v>
      </c>
      <c r="T456" s="17"/>
      <c r="U456" s="16" t="str">
        <f>HYPERLINK("https://pbs.twimg.com/profile_images/928455612014280704/Xb5vG_TP.jpg","View")</f>
        <v>View</v>
      </c>
    </row>
    <row r="457">
      <c r="A457" s="12">
        <v>43507.572280092594</v>
      </c>
      <c r="B457" s="13" t="str">
        <f>HYPERLINK("https://twitter.com/BJP4India","@BJP4India")</f>
        <v>@BJP4India</v>
      </c>
      <c r="C457" s="14" t="s">
        <v>39</v>
      </c>
      <c r="D457" s="15" t="s">
        <v>913</v>
      </c>
      <c r="E457" s="16" t="str">
        <f>HYPERLINK("https://twitter.com/BJP4India/status/1094872187033374720","1094872187033374720")</f>
        <v>1094872187033374720</v>
      </c>
      <c r="F457" s="17"/>
      <c r="G457" s="17"/>
      <c r="H457" s="17"/>
      <c r="I457" s="19">
        <v>753.0</v>
      </c>
      <c r="J457" s="19">
        <v>1805.0</v>
      </c>
      <c r="K457" s="20" t="str">
        <f>HYPERLINK("http://twitter.com","Twitter Web Client")</f>
        <v>Twitter Web Client</v>
      </c>
      <c r="L457" s="19">
        <v>1.050325E7</v>
      </c>
      <c r="M457" s="19">
        <v>2.0</v>
      </c>
      <c r="N457" s="19">
        <v>2477.0</v>
      </c>
      <c r="O457" s="21" t="s">
        <v>29</v>
      </c>
      <c r="P457" s="12">
        <v>40477.32577546296</v>
      </c>
      <c r="Q457" s="22" t="s">
        <v>42</v>
      </c>
      <c r="R457" s="23" t="s">
        <v>43</v>
      </c>
      <c r="S457" s="18" t="s">
        <v>44</v>
      </c>
      <c r="T457" s="17"/>
      <c r="U457" s="16" t="str">
        <f>HYPERLINK("https://pbs.twimg.com/profile_images/812531108092874753/frVON4bm.jpg","View")</f>
        <v>View</v>
      </c>
    </row>
    <row r="458">
      <c r="A458" s="12">
        <v>43507.569189814814</v>
      </c>
      <c r="B458" s="13" t="str">
        <f>HYPERLINK("https://twitter.com/INCIndia","@INCIndia")</f>
        <v>@INCIndia</v>
      </c>
      <c r="C458" s="14" t="s">
        <v>126</v>
      </c>
      <c r="D458" s="15" t="s">
        <v>883</v>
      </c>
      <c r="E458" s="16" t="str">
        <f>HYPERLINK("https://twitter.com/INCIndia/status/1094871064964812800","1094871064964812800")</f>
        <v>1094871064964812800</v>
      </c>
      <c r="F458" s="18" t="s">
        <v>914</v>
      </c>
      <c r="G458" s="17"/>
      <c r="H458" s="17"/>
      <c r="I458" s="19">
        <v>1817.0</v>
      </c>
      <c r="J458" s="19">
        <v>5166.0</v>
      </c>
      <c r="K458" s="20" t="str">
        <f t="shared" ref="K458:K459" si="259">HYPERLINK("http://twitter.com/download/android","Twitter for Android")</f>
        <v>Twitter for Android</v>
      </c>
      <c r="L458" s="19">
        <v>4857086.0</v>
      </c>
      <c r="M458" s="19">
        <v>2496.0</v>
      </c>
      <c r="N458" s="19">
        <v>1632.0</v>
      </c>
      <c r="O458" s="21" t="s">
        <v>29</v>
      </c>
      <c r="P458" s="12">
        <v>41311.4691087963</v>
      </c>
      <c r="Q458" s="22" t="s">
        <v>129</v>
      </c>
      <c r="R458" s="23" t="s">
        <v>130</v>
      </c>
      <c r="S458" s="18" t="s">
        <v>131</v>
      </c>
      <c r="T458" s="17"/>
      <c r="U458" s="16" t="str">
        <f>HYPERLINK("https://pbs.twimg.com/profile_images/928449965134815233/w2JsNWPK.jpg","View")</f>
        <v>View</v>
      </c>
    </row>
    <row r="459">
      <c r="A459" s="12">
        <v>43507.56244212963</v>
      </c>
      <c r="B459" s="13" t="str">
        <f>HYPERLINK("https://twitter.com/AamAadmiParty","@AamAadmiParty")</f>
        <v>@AamAadmiParty</v>
      </c>
      <c r="C459" s="14" t="s">
        <v>51</v>
      </c>
      <c r="D459" s="15" t="s">
        <v>915</v>
      </c>
      <c r="E459" s="16" t="str">
        <f>HYPERLINK("https://twitter.com/AamAadmiParty/status/1094868620960649217","1094868620960649217")</f>
        <v>1094868620960649217</v>
      </c>
      <c r="F459" s="17"/>
      <c r="G459" s="18" t="s">
        <v>916</v>
      </c>
      <c r="H459" s="17"/>
      <c r="I459" s="19">
        <v>495.0</v>
      </c>
      <c r="J459" s="19">
        <v>1126.0</v>
      </c>
      <c r="K459" s="20" t="str">
        <f t="shared" si="259"/>
        <v>Twitter for Android</v>
      </c>
      <c r="L459" s="19">
        <v>4760642.0</v>
      </c>
      <c r="M459" s="19">
        <v>317.0</v>
      </c>
      <c r="N459" s="19">
        <v>1775.0</v>
      </c>
      <c r="O459" s="21" t="s">
        <v>29</v>
      </c>
      <c r="P459" s="12">
        <v>41113.35650462963</v>
      </c>
      <c r="Q459" s="22" t="s">
        <v>30</v>
      </c>
      <c r="R459" s="23" t="s">
        <v>54</v>
      </c>
      <c r="S459" s="18" t="s">
        <v>55</v>
      </c>
      <c r="T459" s="17"/>
      <c r="U459" s="16" t="str">
        <f>HYPERLINK("https://pbs.twimg.com/profile_images/928455612014280704/Xb5vG_TP.jpg","View")</f>
        <v>View</v>
      </c>
    </row>
    <row r="460">
      <c r="A460" s="12">
        <v>43507.55208333333</v>
      </c>
      <c r="B460" s="13" t="str">
        <f t="shared" ref="B460:B461" si="260">HYPERLINK("https://twitter.com/BJP4India","@BJP4India")</f>
        <v>@BJP4India</v>
      </c>
      <c r="C460" s="14" t="s">
        <v>39</v>
      </c>
      <c r="D460" s="15" t="s">
        <v>917</v>
      </c>
      <c r="E460" s="16" t="str">
        <f>HYPERLINK("https://twitter.com/BJP4India/status/1094864865489907712","1094864865489907712")</f>
        <v>1094864865489907712</v>
      </c>
      <c r="F460" s="17"/>
      <c r="G460" s="17"/>
      <c r="H460" s="17"/>
      <c r="I460" s="19">
        <v>889.0</v>
      </c>
      <c r="J460" s="19">
        <v>1961.0</v>
      </c>
      <c r="K460" s="20" t="str">
        <f t="shared" ref="K460:K461" si="261">HYPERLINK("http://twitter.com","Twitter Web Client")</f>
        <v>Twitter Web Client</v>
      </c>
      <c r="L460" s="19">
        <v>1.050325E7</v>
      </c>
      <c r="M460" s="19">
        <v>2.0</v>
      </c>
      <c r="N460" s="19">
        <v>2477.0</v>
      </c>
      <c r="O460" s="21" t="s">
        <v>29</v>
      </c>
      <c r="P460" s="12">
        <v>40477.32577546296</v>
      </c>
      <c r="Q460" s="22" t="s">
        <v>42</v>
      </c>
      <c r="R460" s="23" t="s">
        <v>43</v>
      </c>
      <c r="S460" s="18" t="s">
        <v>44</v>
      </c>
      <c r="T460" s="17"/>
      <c r="U460" s="16" t="str">
        <f t="shared" ref="U460:U461" si="262">HYPERLINK("https://pbs.twimg.com/profile_images/812531108092874753/frVON4bm.jpg","View")</f>
        <v>View</v>
      </c>
    </row>
    <row r="461">
      <c r="A461" s="12">
        <v>43507.55190972222</v>
      </c>
      <c r="B461" s="13" t="str">
        <f t="shared" si="260"/>
        <v>@BJP4India</v>
      </c>
      <c r="C461" s="14" t="s">
        <v>39</v>
      </c>
      <c r="D461" s="15" t="s">
        <v>918</v>
      </c>
      <c r="E461" s="16" t="str">
        <f>HYPERLINK("https://twitter.com/BJP4India/status/1094864803997179904","1094864803997179904")</f>
        <v>1094864803997179904</v>
      </c>
      <c r="F461" s="17"/>
      <c r="G461" s="17"/>
      <c r="H461" s="17"/>
      <c r="I461" s="19">
        <v>1493.0</v>
      </c>
      <c r="J461" s="19">
        <v>4600.0</v>
      </c>
      <c r="K461" s="20" t="str">
        <f t="shared" si="261"/>
        <v>Twitter Web Client</v>
      </c>
      <c r="L461" s="19">
        <v>1.050325E7</v>
      </c>
      <c r="M461" s="19">
        <v>2.0</v>
      </c>
      <c r="N461" s="19">
        <v>2477.0</v>
      </c>
      <c r="O461" s="21" t="s">
        <v>29</v>
      </c>
      <c r="P461" s="12">
        <v>40477.32577546296</v>
      </c>
      <c r="Q461" s="22" t="s">
        <v>42</v>
      </c>
      <c r="R461" s="23" t="s">
        <v>43</v>
      </c>
      <c r="S461" s="18" t="s">
        <v>44</v>
      </c>
      <c r="T461" s="17"/>
      <c r="U461" s="16" t="str">
        <f t="shared" si="262"/>
        <v>View</v>
      </c>
    </row>
    <row r="462">
      <c r="A462" s="12">
        <v>43507.551400462966</v>
      </c>
      <c r="B462" s="13" t="str">
        <f>HYPERLINK("https://twitter.com/AamAadmiParty","@AamAadmiParty")</f>
        <v>@AamAadmiParty</v>
      </c>
      <c r="C462" s="14" t="s">
        <v>51</v>
      </c>
      <c r="D462" s="15" t="s">
        <v>919</v>
      </c>
      <c r="E462" s="16" t="str">
        <f>HYPERLINK("https://twitter.com/AamAadmiParty/status/1094864618525204480","1094864618525204480")</f>
        <v>1094864618525204480</v>
      </c>
      <c r="F462" s="18" t="s">
        <v>920</v>
      </c>
      <c r="G462" s="17"/>
      <c r="H462" s="17"/>
      <c r="I462" s="19">
        <v>263.0</v>
      </c>
      <c r="J462" s="19">
        <v>664.0</v>
      </c>
      <c r="K462" s="20" t="str">
        <f>HYPERLINK("http://twitter.com/download/android","Twitter for Android")</f>
        <v>Twitter for Android</v>
      </c>
      <c r="L462" s="19">
        <v>4760642.0</v>
      </c>
      <c r="M462" s="19">
        <v>317.0</v>
      </c>
      <c r="N462" s="19">
        <v>1775.0</v>
      </c>
      <c r="O462" s="21" t="s">
        <v>29</v>
      </c>
      <c r="P462" s="12">
        <v>41113.35650462963</v>
      </c>
      <c r="Q462" s="22" t="s">
        <v>30</v>
      </c>
      <c r="R462" s="23" t="s">
        <v>54</v>
      </c>
      <c r="S462" s="18" t="s">
        <v>55</v>
      </c>
      <c r="T462" s="17"/>
      <c r="U462" s="16" t="str">
        <f>HYPERLINK("https://pbs.twimg.com/profile_images/928455612014280704/Xb5vG_TP.jpg","View")</f>
        <v>View</v>
      </c>
    </row>
    <row r="463">
      <c r="A463" s="12">
        <v>43507.55131944444</v>
      </c>
      <c r="B463" s="13" t="str">
        <f>HYPERLINK("https://twitter.com/INCIndia","@INCIndia")</f>
        <v>@INCIndia</v>
      </c>
      <c r="C463" s="14" t="s">
        <v>126</v>
      </c>
      <c r="D463" s="15" t="s">
        <v>921</v>
      </c>
      <c r="E463" s="16" t="str">
        <f>HYPERLINK("https://twitter.com/INCIndia/status/1094864588326064128","1094864588326064128")</f>
        <v>1094864588326064128</v>
      </c>
      <c r="F463" s="17"/>
      <c r="G463" s="18" t="s">
        <v>922</v>
      </c>
      <c r="H463" s="17"/>
      <c r="I463" s="19">
        <v>1497.0</v>
      </c>
      <c r="J463" s="19">
        <v>5107.0</v>
      </c>
      <c r="K463" s="20" t="str">
        <f>HYPERLINK("https://about.twitter.com/products/tweetdeck","TweetDeck")</f>
        <v>TweetDeck</v>
      </c>
      <c r="L463" s="19">
        <v>4857086.0</v>
      </c>
      <c r="M463" s="19">
        <v>2496.0</v>
      </c>
      <c r="N463" s="19">
        <v>1632.0</v>
      </c>
      <c r="O463" s="21" t="s">
        <v>29</v>
      </c>
      <c r="P463" s="12">
        <v>41311.4691087963</v>
      </c>
      <c r="Q463" s="22" t="s">
        <v>129</v>
      </c>
      <c r="R463" s="23" t="s">
        <v>130</v>
      </c>
      <c r="S463" s="18" t="s">
        <v>131</v>
      </c>
      <c r="T463" s="17"/>
      <c r="U463" s="16" t="str">
        <f>HYPERLINK("https://pbs.twimg.com/profile_images/928449965134815233/w2JsNWPK.jpg","View")</f>
        <v>View</v>
      </c>
    </row>
    <row r="464">
      <c r="A464" s="12">
        <v>43507.548946759256</v>
      </c>
      <c r="B464" s="13" t="str">
        <f>HYPERLINK("https://twitter.com/BJP4India","@BJP4India")</f>
        <v>@BJP4India</v>
      </c>
      <c r="C464" s="14" t="s">
        <v>39</v>
      </c>
      <c r="D464" s="15" t="s">
        <v>923</v>
      </c>
      <c r="E464" s="16" t="str">
        <f>HYPERLINK("https://twitter.com/BJP4India/status/1094863730720948224","1094863730720948224")</f>
        <v>1094863730720948224</v>
      </c>
      <c r="F464" s="17"/>
      <c r="G464" s="17"/>
      <c r="H464" s="17"/>
      <c r="I464" s="19">
        <v>705.0</v>
      </c>
      <c r="J464" s="19">
        <v>1349.0</v>
      </c>
      <c r="K464" s="20" t="str">
        <f>HYPERLINK("http://twitter.com","Twitter Web Client")</f>
        <v>Twitter Web Client</v>
      </c>
      <c r="L464" s="19">
        <v>1.050325E7</v>
      </c>
      <c r="M464" s="19">
        <v>2.0</v>
      </c>
      <c r="N464" s="19">
        <v>2477.0</v>
      </c>
      <c r="O464" s="21" t="s">
        <v>29</v>
      </c>
      <c r="P464" s="12">
        <v>40477.32577546296</v>
      </c>
      <c r="Q464" s="22" t="s">
        <v>42</v>
      </c>
      <c r="R464" s="23" t="s">
        <v>43</v>
      </c>
      <c r="S464" s="18" t="s">
        <v>44</v>
      </c>
      <c r="T464" s="17"/>
      <c r="U464" s="16" t="str">
        <f>HYPERLINK("https://pbs.twimg.com/profile_images/812531108092874753/frVON4bm.jpg","View")</f>
        <v>View</v>
      </c>
    </row>
    <row r="465">
      <c r="A465" s="12">
        <v>43507.54891203703</v>
      </c>
      <c r="B465" s="13" t="str">
        <f>HYPERLINK("https://twitter.com/INCIndia","@INCIndia")</f>
        <v>@INCIndia</v>
      </c>
      <c r="C465" s="14" t="s">
        <v>126</v>
      </c>
      <c r="D465" s="15" t="s">
        <v>924</v>
      </c>
      <c r="E465" s="16" t="str">
        <f>HYPERLINK("https://twitter.com/INCIndia/status/1094863716548395008","1094863716548395008")</f>
        <v>1094863716548395008</v>
      </c>
      <c r="F465" s="17"/>
      <c r="G465" s="18" t="s">
        <v>925</v>
      </c>
      <c r="H465" s="17"/>
      <c r="I465" s="19">
        <v>901.0</v>
      </c>
      <c r="J465" s="19">
        <v>1870.0</v>
      </c>
      <c r="K465" s="20" t="str">
        <f>HYPERLINK("https://studio.twitter.com","Twitter Media Studio")</f>
        <v>Twitter Media Studio</v>
      </c>
      <c r="L465" s="19">
        <v>4857086.0</v>
      </c>
      <c r="M465" s="19">
        <v>2496.0</v>
      </c>
      <c r="N465" s="19">
        <v>1632.0</v>
      </c>
      <c r="O465" s="21" t="s">
        <v>29</v>
      </c>
      <c r="P465" s="12">
        <v>41311.4691087963</v>
      </c>
      <c r="Q465" s="22" t="s">
        <v>129</v>
      </c>
      <c r="R465" s="23" t="s">
        <v>130</v>
      </c>
      <c r="S465" s="18" t="s">
        <v>131</v>
      </c>
      <c r="T465" s="17"/>
      <c r="U465" s="16" t="str">
        <f>HYPERLINK("https://pbs.twimg.com/profile_images/928449965134815233/w2JsNWPK.jpg","View")</f>
        <v>View</v>
      </c>
    </row>
    <row r="466">
      <c r="A466" s="12">
        <v>43507.54863425926</v>
      </c>
      <c r="B466" s="13" t="str">
        <f t="shared" ref="B466:B471" si="263">HYPERLINK("https://twitter.com/BJP4India","@BJP4India")</f>
        <v>@BJP4India</v>
      </c>
      <c r="C466" s="14" t="s">
        <v>39</v>
      </c>
      <c r="D466" s="15" t="s">
        <v>926</v>
      </c>
      <c r="E466" s="16" t="str">
        <f>HYPERLINK("https://twitter.com/BJP4India/status/1094863616191344640","1094863616191344640")</f>
        <v>1094863616191344640</v>
      </c>
      <c r="F466" s="17"/>
      <c r="G466" s="17"/>
      <c r="H466" s="17"/>
      <c r="I466" s="19">
        <v>809.0</v>
      </c>
      <c r="J466" s="19">
        <v>1792.0</v>
      </c>
      <c r="K466" s="20" t="str">
        <f t="shared" ref="K466:K471" si="264">HYPERLINK("http://twitter.com","Twitter Web Client")</f>
        <v>Twitter Web Client</v>
      </c>
      <c r="L466" s="19">
        <v>1.050325E7</v>
      </c>
      <c r="M466" s="19">
        <v>2.0</v>
      </c>
      <c r="N466" s="19">
        <v>2477.0</v>
      </c>
      <c r="O466" s="21" t="s">
        <v>29</v>
      </c>
      <c r="P466" s="12">
        <v>40477.32577546296</v>
      </c>
      <c r="Q466" s="22" t="s">
        <v>42</v>
      </c>
      <c r="R466" s="23" t="s">
        <v>43</v>
      </c>
      <c r="S466" s="18" t="s">
        <v>44</v>
      </c>
      <c r="T466" s="17"/>
      <c r="U466" s="16" t="str">
        <f t="shared" ref="U466:U471" si="265">HYPERLINK("https://pbs.twimg.com/profile_images/812531108092874753/frVON4bm.jpg","View")</f>
        <v>View</v>
      </c>
    </row>
    <row r="467">
      <c r="A467" s="12">
        <v>43507.547997685186</v>
      </c>
      <c r="B467" s="13" t="str">
        <f t="shared" si="263"/>
        <v>@BJP4India</v>
      </c>
      <c r="C467" s="14" t="s">
        <v>39</v>
      </c>
      <c r="D467" s="15" t="s">
        <v>927</v>
      </c>
      <c r="E467" s="16" t="str">
        <f>HYPERLINK("https://twitter.com/BJP4India/status/1094863384707706880","1094863384707706880")</f>
        <v>1094863384707706880</v>
      </c>
      <c r="F467" s="17"/>
      <c r="G467" s="17"/>
      <c r="H467" s="17"/>
      <c r="I467" s="19">
        <v>1010.0</v>
      </c>
      <c r="J467" s="19">
        <v>2211.0</v>
      </c>
      <c r="K467" s="20" t="str">
        <f t="shared" si="264"/>
        <v>Twitter Web Client</v>
      </c>
      <c r="L467" s="19">
        <v>1.050325E7</v>
      </c>
      <c r="M467" s="19">
        <v>2.0</v>
      </c>
      <c r="N467" s="19">
        <v>2477.0</v>
      </c>
      <c r="O467" s="21" t="s">
        <v>29</v>
      </c>
      <c r="P467" s="12">
        <v>40477.32577546296</v>
      </c>
      <c r="Q467" s="22" t="s">
        <v>42</v>
      </c>
      <c r="R467" s="23" t="s">
        <v>43</v>
      </c>
      <c r="S467" s="18" t="s">
        <v>44</v>
      </c>
      <c r="T467" s="17"/>
      <c r="U467" s="16" t="str">
        <f t="shared" si="265"/>
        <v>View</v>
      </c>
    </row>
    <row r="468">
      <c r="A468" s="12">
        <v>43507.54405092592</v>
      </c>
      <c r="B468" s="13" t="str">
        <f t="shared" si="263"/>
        <v>@BJP4India</v>
      </c>
      <c r="C468" s="14" t="s">
        <v>39</v>
      </c>
      <c r="D468" s="15" t="s">
        <v>928</v>
      </c>
      <c r="E468" s="16" t="str">
        <f>HYPERLINK("https://twitter.com/BJP4India/status/1094861957528604674","1094861957528604674")</f>
        <v>1094861957528604674</v>
      </c>
      <c r="F468" s="17"/>
      <c r="G468" s="18" t="s">
        <v>929</v>
      </c>
      <c r="H468" s="17"/>
      <c r="I468" s="19">
        <v>828.0</v>
      </c>
      <c r="J468" s="19">
        <v>1190.0</v>
      </c>
      <c r="K468" s="20" t="str">
        <f t="shared" si="264"/>
        <v>Twitter Web Client</v>
      </c>
      <c r="L468" s="19">
        <v>1.050325E7</v>
      </c>
      <c r="M468" s="19">
        <v>2.0</v>
      </c>
      <c r="N468" s="19">
        <v>2477.0</v>
      </c>
      <c r="O468" s="21" t="s">
        <v>29</v>
      </c>
      <c r="P468" s="12">
        <v>40477.32577546296</v>
      </c>
      <c r="Q468" s="22" t="s">
        <v>42</v>
      </c>
      <c r="R468" s="23" t="s">
        <v>43</v>
      </c>
      <c r="S468" s="18" t="s">
        <v>44</v>
      </c>
      <c r="T468" s="17"/>
      <c r="U468" s="16" t="str">
        <f t="shared" si="265"/>
        <v>View</v>
      </c>
    </row>
    <row r="469">
      <c r="A469" s="12">
        <v>43507.541238425925</v>
      </c>
      <c r="B469" s="13" t="str">
        <f t="shared" si="263"/>
        <v>@BJP4India</v>
      </c>
      <c r="C469" s="14" t="s">
        <v>39</v>
      </c>
      <c r="D469" s="15" t="s">
        <v>930</v>
      </c>
      <c r="E469" s="16" t="str">
        <f>HYPERLINK("https://twitter.com/BJP4India/status/1094860935787798528","1094860935787798528")</f>
        <v>1094860935787798528</v>
      </c>
      <c r="F469" s="17"/>
      <c r="G469" s="17"/>
      <c r="H469" s="17"/>
      <c r="I469" s="19">
        <v>810.0</v>
      </c>
      <c r="J469" s="19">
        <v>2197.0</v>
      </c>
      <c r="K469" s="20" t="str">
        <f t="shared" si="264"/>
        <v>Twitter Web Client</v>
      </c>
      <c r="L469" s="19">
        <v>1.050325E7</v>
      </c>
      <c r="M469" s="19">
        <v>2.0</v>
      </c>
      <c r="N469" s="19">
        <v>2477.0</v>
      </c>
      <c r="O469" s="21" t="s">
        <v>29</v>
      </c>
      <c r="P469" s="12">
        <v>40477.32577546296</v>
      </c>
      <c r="Q469" s="22" t="s">
        <v>42</v>
      </c>
      <c r="R469" s="23" t="s">
        <v>43</v>
      </c>
      <c r="S469" s="18" t="s">
        <v>44</v>
      </c>
      <c r="T469" s="17"/>
      <c r="U469" s="16" t="str">
        <f t="shared" si="265"/>
        <v>View</v>
      </c>
    </row>
    <row r="470">
      <c r="A470" s="12">
        <v>43507.54046296296</v>
      </c>
      <c r="B470" s="13" t="str">
        <f t="shared" si="263"/>
        <v>@BJP4India</v>
      </c>
      <c r="C470" s="14" t="s">
        <v>39</v>
      </c>
      <c r="D470" s="15" t="s">
        <v>931</v>
      </c>
      <c r="E470" s="16" t="str">
        <f>HYPERLINK("https://twitter.com/BJP4India/status/1094860656031948801","1094860656031948801")</f>
        <v>1094860656031948801</v>
      </c>
      <c r="F470" s="17"/>
      <c r="G470" s="18" t="s">
        <v>932</v>
      </c>
      <c r="H470" s="17"/>
      <c r="I470" s="19">
        <v>768.0</v>
      </c>
      <c r="J470" s="19">
        <v>1026.0</v>
      </c>
      <c r="K470" s="20" t="str">
        <f t="shared" si="264"/>
        <v>Twitter Web Client</v>
      </c>
      <c r="L470" s="19">
        <v>1.050325E7</v>
      </c>
      <c r="M470" s="19">
        <v>2.0</v>
      </c>
      <c r="N470" s="19">
        <v>2477.0</v>
      </c>
      <c r="O470" s="21" t="s">
        <v>29</v>
      </c>
      <c r="P470" s="12">
        <v>40477.32577546296</v>
      </c>
      <c r="Q470" s="22" t="s">
        <v>42</v>
      </c>
      <c r="R470" s="23" t="s">
        <v>43</v>
      </c>
      <c r="S470" s="18" t="s">
        <v>44</v>
      </c>
      <c r="T470" s="17"/>
      <c r="U470" s="16" t="str">
        <f t="shared" si="265"/>
        <v>View</v>
      </c>
    </row>
    <row r="471">
      <c r="A471" s="12">
        <v>43507.53871527778</v>
      </c>
      <c r="B471" s="13" t="str">
        <f t="shared" si="263"/>
        <v>@BJP4India</v>
      </c>
      <c r="C471" s="14" t="s">
        <v>39</v>
      </c>
      <c r="D471" s="15" t="s">
        <v>933</v>
      </c>
      <c r="E471" s="16" t="str">
        <f>HYPERLINK("https://twitter.com/BJP4India/status/1094860023551782913","1094860023551782913")</f>
        <v>1094860023551782913</v>
      </c>
      <c r="F471" s="17"/>
      <c r="G471" s="18" t="s">
        <v>934</v>
      </c>
      <c r="H471" s="17"/>
      <c r="I471" s="19">
        <v>789.0</v>
      </c>
      <c r="J471" s="19">
        <v>1113.0</v>
      </c>
      <c r="K471" s="20" t="str">
        <f t="shared" si="264"/>
        <v>Twitter Web Client</v>
      </c>
      <c r="L471" s="19">
        <v>1.050325E7</v>
      </c>
      <c r="M471" s="19">
        <v>2.0</v>
      </c>
      <c r="N471" s="19">
        <v>2477.0</v>
      </c>
      <c r="O471" s="21" t="s">
        <v>29</v>
      </c>
      <c r="P471" s="12">
        <v>40477.32577546296</v>
      </c>
      <c r="Q471" s="22" t="s">
        <v>42</v>
      </c>
      <c r="R471" s="23" t="s">
        <v>43</v>
      </c>
      <c r="S471" s="18" t="s">
        <v>44</v>
      </c>
      <c r="T471" s="17"/>
      <c r="U471" s="16" t="str">
        <f t="shared" si="265"/>
        <v>View</v>
      </c>
    </row>
    <row r="472">
      <c r="A472" s="12">
        <v>43507.53310185185</v>
      </c>
      <c r="B472" s="13" t="str">
        <f>HYPERLINK("https://twitter.com/narendramodi","@narendramodi")</f>
        <v>@narendramodi</v>
      </c>
      <c r="C472" s="14" t="s">
        <v>26</v>
      </c>
      <c r="D472" s="15" t="s">
        <v>935</v>
      </c>
      <c r="E472" s="16" t="str">
        <f>HYPERLINK("https://twitter.com/narendramodi/status/1094857990081925122","1094857990081925122")</f>
        <v>1094857990081925122</v>
      </c>
      <c r="F472" s="18" t="s">
        <v>936</v>
      </c>
      <c r="G472" s="17"/>
      <c r="H472" s="17"/>
      <c r="I472" s="19">
        <v>5078.0</v>
      </c>
      <c r="J472" s="19">
        <v>13935.0</v>
      </c>
      <c r="K472" s="20" t="str">
        <f t="shared" ref="K472:K473" si="266">HYPERLINK("https://periscope.tv","Periscope")</f>
        <v>Periscope</v>
      </c>
      <c r="L472" s="19">
        <v>4.5652865E7</v>
      </c>
      <c r="M472" s="19">
        <v>2124.0</v>
      </c>
      <c r="N472" s="19">
        <v>23328.0</v>
      </c>
      <c r="O472" s="21" t="s">
        <v>29</v>
      </c>
      <c r="P472" s="12">
        <v>39823.95064814815</v>
      </c>
      <c r="Q472" s="22" t="s">
        <v>30</v>
      </c>
      <c r="R472" s="23" t="s">
        <v>31</v>
      </c>
      <c r="S472" s="18" t="s">
        <v>32</v>
      </c>
      <c r="T472" s="17"/>
      <c r="U472" s="16" t="str">
        <f>HYPERLINK("https://pbs.twimg.com/profile_images/718314968102367232/ypY1GPCQ.jpg","View")</f>
        <v>View</v>
      </c>
    </row>
    <row r="473">
      <c r="A473" s="12">
        <v>43507.531331018516</v>
      </c>
      <c r="B473" s="13" t="str">
        <f>HYPERLINK("https://twitter.com/BJP4India","@BJP4India")</f>
        <v>@BJP4India</v>
      </c>
      <c r="C473" s="14" t="s">
        <v>39</v>
      </c>
      <c r="D473" s="15" t="s">
        <v>937</v>
      </c>
      <c r="E473" s="16" t="str">
        <f>HYPERLINK("https://twitter.com/BJP4India/status/1094857345849450496","1094857345849450496")</f>
        <v>1094857345849450496</v>
      </c>
      <c r="F473" s="18" t="s">
        <v>938</v>
      </c>
      <c r="G473" s="17"/>
      <c r="H473" s="17"/>
      <c r="I473" s="19">
        <v>920.0</v>
      </c>
      <c r="J473" s="19">
        <v>1423.0</v>
      </c>
      <c r="K473" s="20" t="str">
        <f t="shared" si="266"/>
        <v>Periscope</v>
      </c>
      <c r="L473" s="19">
        <v>1.050325E7</v>
      </c>
      <c r="M473" s="19">
        <v>2.0</v>
      </c>
      <c r="N473" s="19">
        <v>2477.0</v>
      </c>
      <c r="O473" s="21" t="s">
        <v>29</v>
      </c>
      <c r="P473" s="12">
        <v>40477.32577546296</v>
      </c>
      <c r="Q473" s="22" t="s">
        <v>42</v>
      </c>
      <c r="R473" s="23" t="s">
        <v>43</v>
      </c>
      <c r="S473" s="18" t="s">
        <v>44</v>
      </c>
      <c r="T473" s="17"/>
      <c r="U473" s="16" t="str">
        <f>HYPERLINK("https://pbs.twimg.com/profile_images/812531108092874753/frVON4bm.jpg","View")</f>
        <v>View</v>
      </c>
    </row>
    <row r="474">
      <c r="A474" s="12">
        <v>43507.522893518515</v>
      </c>
      <c r="B474" s="13" t="str">
        <f>HYPERLINK("https://twitter.com/INCIndia","@INCIndia")</f>
        <v>@INCIndia</v>
      </c>
      <c r="C474" s="14" t="s">
        <v>126</v>
      </c>
      <c r="D474" s="15" t="s">
        <v>939</v>
      </c>
      <c r="E474" s="16" t="str">
        <f>HYPERLINK("https://twitter.com/INCIndia/status/1094854288835149825","1094854288835149825")</f>
        <v>1094854288835149825</v>
      </c>
      <c r="F474" s="17"/>
      <c r="G474" s="18" t="s">
        <v>940</v>
      </c>
      <c r="H474" s="17"/>
      <c r="I474" s="19">
        <v>672.0</v>
      </c>
      <c r="J474" s="19">
        <v>1359.0</v>
      </c>
      <c r="K474" s="20" t="str">
        <f>HYPERLINK("https://about.twitter.com/products/tweetdeck","TweetDeck")</f>
        <v>TweetDeck</v>
      </c>
      <c r="L474" s="19">
        <v>4857086.0</v>
      </c>
      <c r="M474" s="19">
        <v>2496.0</v>
      </c>
      <c r="N474" s="19">
        <v>1632.0</v>
      </c>
      <c r="O474" s="21" t="s">
        <v>29</v>
      </c>
      <c r="P474" s="12">
        <v>41311.4691087963</v>
      </c>
      <c r="Q474" s="22" t="s">
        <v>129</v>
      </c>
      <c r="R474" s="23" t="s">
        <v>130</v>
      </c>
      <c r="S474" s="18" t="s">
        <v>131</v>
      </c>
      <c r="T474" s="17"/>
      <c r="U474" s="16" t="str">
        <f>HYPERLINK("https://pbs.twimg.com/profile_images/928449965134815233/w2JsNWPK.jpg","View")</f>
        <v>View</v>
      </c>
    </row>
    <row r="475">
      <c r="A475" s="12">
        <v>43507.51886574074</v>
      </c>
      <c r="B475" s="13" t="str">
        <f>HYPERLINK("https://twitter.com/AamAadmiParty","@AamAadmiParty")</f>
        <v>@AamAadmiParty</v>
      </c>
      <c r="C475" s="14" t="s">
        <v>51</v>
      </c>
      <c r="D475" s="15" t="s">
        <v>941</v>
      </c>
      <c r="E475" s="16" t="str">
        <f>HYPERLINK("https://twitter.com/AamAadmiParty/status/1094852830039601152","1094852830039601152")</f>
        <v>1094852830039601152</v>
      </c>
      <c r="F475" s="22" t="s">
        <v>912</v>
      </c>
      <c r="G475" s="17"/>
      <c r="H475" s="17"/>
      <c r="I475" s="19">
        <v>89.0</v>
      </c>
      <c r="J475" s="19">
        <v>234.0</v>
      </c>
      <c r="K475" s="20" t="str">
        <f>HYPERLINK("http://twitter.com/download/android","Twitter for Android")</f>
        <v>Twitter for Android</v>
      </c>
      <c r="L475" s="19">
        <v>4760642.0</v>
      </c>
      <c r="M475" s="19">
        <v>317.0</v>
      </c>
      <c r="N475" s="19">
        <v>1775.0</v>
      </c>
      <c r="O475" s="21" t="s">
        <v>29</v>
      </c>
      <c r="P475" s="12">
        <v>41113.35650462963</v>
      </c>
      <c r="Q475" s="22" t="s">
        <v>30</v>
      </c>
      <c r="R475" s="23" t="s">
        <v>54</v>
      </c>
      <c r="S475" s="18" t="s">
        <v>55</v>
      </c>
      <c r="T475" s="17"/>
      <c r="U475" s="16" t="str">
        <f>HYPERLINK("https://pbs.twimg.com/profile_images/928455612014280704/Xb5vG_TP.jpg","View")</f>
        <v>View</v>
      </c>
    </row>
    <row r="476">
      <c r="A476" s="12">
        <v>43507.51871527778</v>
      </c>
      <c r="B476" s="13" t="str">
        <f>HYPERLINK("https://twitter.com/BJP4India","@BJP4India")</f>
        <v>@BJP4India</v>
      </c>
      <c r="C476" s="14" t="s">
        <v>39</v>
      </c>
      <c r="D476" s="15" t="s">
        <v>942</v>
      </c>
      <c r="E476" s="16" t="str">
        <f>HYPERLINK("https://twitter.com/BJP4India/status/1094852775781888002","1094852775781888002")</f>
        <v>1094852775781888002</v>
      </c>
      <c r="F476" s="17"/>
      <c r="G476" s="18" t="s">
        <v>943</v>
      </c>
      <c r="H476" s="17"/>
      <c r="I476" s="19">
        <v>1005.0</v>
      </c>
      <c r="J476" s="19">
        <v>1497.0</v>
      </c>
      <c r="K476" s="20" t="str">
        <f>HYPERLINK("http://twitter.com","Twitter Web Client")</f>
        <v>Twitter Web Client</v>
      </c>
      <c r="L476" s="19">
        <v>1.050325E7</v>
      </c>
      <c r="M476" s="19">
        <v>2.0</v>
      </c>
      <c r="N476" s="19">
        <v>2477.0</v>
      </c>
      <c r="O476" s="21" t="s">
        <v>29</v>
      </c>
      <c r="P476" s="12">
        <v>40477.32577546296</v>
      </c>
      <c r="Q476" s="22" t="s">
        <v>42</v>
      </c>
      <c r="R476" s="23" t="s">
        <v>43</v>
      </c>
      <c r="S476" s="18" t="s">
        <v>44</v>
      </c>
      <c r="T476" s="17"/>
      <c r="U476" s="16" t="str">
        <f>HYPERLINK("https://pbs.twimg.com/profile_images/812531108092874753/frVON4bm.jpg","View")</f>
        <v>View</v>
      </c>
    </row>
    <row r="477">
      <c r="A477" s="12">
        <v>43507.50921296296</v>
      </c>
      <c r="B477" s="13" t="str">
        <f t="shared" ref="B477:B478" si="267">HYPERLINK("https://twitter.com/INCIndia","@INCIndia")</f>
        <v>@INCIndia</v>
      </c>
      <c r="C477" s="14" t="s">
        <v>126</v>
      </c>
      <c r="D477" s="15" t="s">
        <v>944</v>
      </c>
      <c r="E477" s="16" t="str">
        <f>HYPERLINK("https://twitter.com/INCIndia/status/1094849329494253568","1094849329494253568")</f>
        <v>1094849329494253568</v>
      </c>
      <c r="F477" s="17"/>
      <c r="G477" s="18" t="s">
        <v>945</v>
      </c>
      <c r="H477" s="17"/>
      <c r="I477" s="19">
        <v>1528.0</v>
      </c>
      <c r="J477" s="19">
        <v>4525.0</v>
      </c>
      <c r="K477" s="20" t="str">
        <f>HYPERLINK("https://studio.twitter.com","Twitter Media Studio")</f>
        <v>Twitter Media Studio</v>
      </c>
      <c r="L477" s="19">
        <v>4857086.0</v>
      </c>
      <c r="M477" s="19">
        <v>2496.0</v>
      </c>
      <c r="N477" s="19">
        <v>1632.0</v>
      </c>
      <c r="O477" s="21" t="s">
        <v>29</v>
      </c>
      <c r="P477" s="12">
        <v>41311.4691087963</v>
      </c>
      <c r="Q477" s="22" t="s">
        <v>129</v>
      </c>
      <c r="R477" s="23" t="s">
        <v>130</v>
      </c>
      <c r="S477" s="18" t="s">
        <v>131</v>
      </c>
      <c r="T477" s="17"/>
      <c r="U477" s="16" t="str">
        <f t="shared" ref="U477:U478" si="268">HYPERLINK("https://pbs.twimg.com/profile_images/928449965134815233/w2JsNWPK.jpg","View")</f>
        <v>View</v>
      </c>
    </row>
    <row r="478">
      <c r="A478" s="12">
        <v>43507.50592592593</v>
      </c>
      <c r="B478" s="13" t="str">
        <f t="shared" si="267"/>
        <v>@INCIndia</v>
      </c>
      <c r="C478" s="14" t="s">
        <v>126</v>
      </c>
      <c r="D478" s="15" t="s">
        <v>946</v>
      </c>
      <c r="E478" s="16" t="str">
        <f>HYPERLINK("https://twitter.com/INCIndia/status/1094848140161609730","1094848140161609730")</f>
        <v>1094848140161609730</v>
      </c>
      <c r="F478" s="17"/>
      <c r="G478" s="18" t="s">
        <v>947</v>
      </c>
      <c r="H478" s="17"/>
      <c r="I478" s="19">
        <v>974.0</v>
      </c>
      <c r="J478" s="19">
        <v>3715.0</v>
      </c>
      <c r="K478" s="20" t="str">
        <f>HYPERLINK("https://about.twitter.com/products/tweetdeck","TweetDeck")</f>
        <v>TweetDeck</v>
      </c>
      <c r="L478" s="19">
        <v>4857086.0</v>
      </c>
      <c r="M478" s="19">
        <v>2496.0</v>
      </c>
      <c r="N478" s="19">
        <v>1632.0</v>
      </c>
      <c r="O478" s="21" t="s">
        <v>29</v>
      </c>
      <c r="P478" s="12">
        <v>41311.4691087963</v>
      </c>
      <c r="Q478" s="22" t="s">
        <v>129</v>
      </c>
      <c r="R478" s="23" t="s">
        <v>130</v>
      </c>
      <c r="S478" s="18" t="s">
        <v>131</v>
      </c>
      <c r="T478" s="17"/>
      <c r="U478" s="16" t="str">
        <f t="shared" si="268"/>
        <v>View</v>
      </c>
    </row>
    <row r="479">
      <c r="A479" s="12">
        <v>43507.505578703705</v>
      </c>
      <c r="B479" s="13" t="str">
        <f>HYPERLINK("https://twitter.com/AamAadmiParty","@AamAadmiParty")</f>
        <v>@AamAadmiParty</v>
      </c>
      <c r="C479" s="14" t="s">
        <v>51</v>
      </c>
      <c r="D479" s="15" t="s">
        <v>948</v>
      </c>
      <c r="E479" s="16" t="str">
        <f>HYPERLINK("https://twitter.com/AamAadmiParty/status/1094848013556699136","1094848013556699136")</f>
        <v>1094848013556699136</v>
      </c>
      <c r="F479" s="17"/>
      <c r="G479" s="18" t="s">
        <v>949</v>
      </c>
      <c r="H479" s="17"/>
      <c r="I479" s="19">
        <v>63.0</v>
      </c>
      <c r="J479" s="19">
        <v>151.0</v>
      </c>
      <c r="K479" s="20" t="str">
        <f t="shared" ref="K479:K480" si="269">HYPERLINK("http://twitter.com/download/android","Twitter for Android")</f>
        <v>Twitter for Android</v>
      </c>
      <c r="L479" s="19">
        <v>4760642.0</v>
      </c>
      <c r="M479" s="19">
        <v>317.0</v>
      </c>
      <c r="N479" s="19">
        <v>1775.0</v>
      </c>
      <c r="O479" s="21" t="s">
        <v>29</v>
      </c>
      <c r="P479" s="12">
        <v>41113.35650462963</v>
      </c>
      <c r="Q479" s="22" t="s">
        <v>30</v>
      </c>
      <c r="R479" s="23" t="s">
        <v>54</v>
      </c>
      <c r="S479" s="18" t="s">
        <v>55</v>
      </c>
      <c r="T479" s="17"/>
      <c r="U479" s="16" t="str">
        <f>HYPERLINK("https://pbs.twimg.com/profile_images/928455612014280704/Xb5vG_TP.jpg","View")</f>
        <v>View</v>
      </c>
    </row>
    <row r="480">
      <c r="A480" s="12">
        <v>43507.49244212963</v>
      </c>
      <c r="B480" s="13" t="str">
        <f>HYPERLINK("https://twitter.com/INCIndia","@INCIndia")</f>
        <v>@INCIndia</v>
      </c>
      <c r="C480" s="14" t="s">
        <v>126</v>
      </c>
      <c r="D480" s="15" t="s">
        <v>950</v>
      </c>
      <c r="E480" s="16" t="str">
        <f>HYPERLINK("https://twitter.com/INCIndia/status/1094843255248678912","1094843255248678912")</f>
        <v>1094843255248678912</v>
      </c>
      <c r="F480" s="17"/>
      <c r="G480" s="17"/>
      <c r="H480" s="17"/>
      <c r="I480" s="19">
        <v>2729.0</v>
      </c>
      <c r="J480" s="19">
        <v>9381.0</v>
      </c>
      <c r="K480" s="20" t="str">
        <f t="shared" si="269"/>
        <v>Twitter for Android</v>
      </c>
      <c r="L480" s="19">
        <v>4857086.0</v>
      </c>
      <c r="M480" s="19">
        <v>2496.0</v>
      </c>
      <c r="N480" s="19">
        <v>1632.0</v>
      </c>
      <c r="O480" s="21" t="s">
        <v>29</v>
      </c>
      <c r="P480" s="12">
        <v>41311.4691087963</v>
      </c>
      <c r="Q480" s="22" t="s">
        <v>129</v>
      </c>
      <c r="R480" s="23" t="s">
        <v>130</v>
      </c>
      <c r="S480" s="18" t="s">
        <v>131</v>
      </c>
      <c r="T480" s="17"/>
      <c r="U480" s="16" t="str">
        <f>HYPERLINK("https://pbs.twimg.com/profile_images/928449965134815233/w2JsNWPK.jpg","View")</f>
        <v>View</v>
      </c>
    </row>
    <row r="481">
      <c r="A481" s="12">
        <v>43507.492013888885</v>
      </c>
      <c r="B481" s="13" t="str">
        <f t="shared" ref="B481:B482" si="270">HYPERLINK("https://twitter.com/BJP4India","@BJP4India")</f>
        <v>@BJP4India</v>
      </c>
      <c r="C481" s="14" t="s">
        <v>39</v>
      </c>
      <c r="D481" s="15" t="s">
        <v>951</v>
      </c>
      <c r="E481" s="16" t="str">
        <f>HYPERLINK("https://twitter.com/BJP4India/status/1094843096808927233","1094843096808927233")</f>
        <v>1094843096808927233</v>
      </c>
      <c r="F481" s="17"/>
      <c r="G481" s="18" t="s">
        <v>952</v>
      </c>
      <c r="H481" s="17"/>
      <c r="I481" s="19">
        <v>2346.0</v>
      </c>
      <c r="J481" s="19">
        <v>4680.0</v>
      </c>
      <c r="K481" s="20" t="str">
        <f t="shared" ref="K481:K482" si="271">HYPERLINK("https://studio.twitter.com","Twitter Media Studio")</f>
        <v>Twitter Media Studio</v>
      </c>
      <c r="L481" s="19">
        <v>1.050325E7</v>
      </c>
      <c r="M481" s="19">
        <v>2.0</v>
      </c>
      <c r="N481" s="19">
        <v>2477.0</v>
      </c>
      <c r="O481" s="21" t="s">
        <v>29</v>
      </c>
      <c r="P481" s="12">
        <v>40477.32577546296</v>
      </c>
      <c r="Q481" s="22" t="s">
        <v>42</v>
      </c>
      <c r="R481" s="23" t="s">
        <v>43</v>
      </c>
      <c r="S481" s="18" t="s">
        <v>44</v>
      </c>
      <c r="T481" s="17"/>
      <c r="U481" s="16" t="str">
        <f t="shared" ref="U481:U482" si="272">HYPERLINK("https://pbs.twimg.com/profile_images/812531108092874753/frVON4bm.jpg","View")</f>
        <v>View</v>
      </c>
    </row>
    <row r="482">
      <c r="A482" s="12">
        <v>43507.48438657407</v>
      </c>
      <c r="B482" s="13" t="str">
        <f t="shared" si="270"/>
        <v>@BJP4India</v>
      </c>
      <c r="C482" s="14" t="s">
        <v>39</v>
      </c>
      <c r="D482" s="15" t="s">
        <v>953</v>
      </c>
      <c r="E482" s="16" t="str">
        <f>HYPERLINK("https://twitter.com/BJP4India/status/1094840335723720704","1094840335723720704")</f>
        <v>1094840335723720704</v>
      </c>
      <c r="F482" s="17"/>
      <c r="G482" s="18" t="s">
        <v>954</v>
      </c>
      <c r="H482" s="17"/>
      <c r="I482" s="19">
        <v>2714.0</v>
      </c>
      <c r="J482" s="19">
        <v>5823.0</v>
      </c>
      <c r="K482" s="20" t="str">
        <f t="shared" si="271"/>
        <v>Twitter Media Studio</v>
      </c>
      <c r="L482" s="19">
        <v>1.050325E7</v>
      </c>
      <c r="M482" s="19">
        <v>2.0</v>
      </c>
      <c r="N482" s="19">
        <v>2477.0</v>
      </c>
      <c r="O482" s="21" t="s">
        <v>29</v>
      </c>
      <c r="P482" s="12">
        <v>40477.32577546296</v>
      </c>
      <c r="Q482" s="22" t="s">
        <v>42</v>
      </c>
      <c r="R482" s="23" t="s">
        <v>43</v>
      </c>
      <c r="S482" s="18" t="s">
        <v>44</v>
      </c>
      <c r="T482" s="17"/>
      <c r="U482" s="16" t="str">
        <f t="shared" si="272"/>
        <v>View</v>
      </c>
    </row>
    <row r="483">
      <c r="A483" s="12">
        <v>43507.47878472222</v>
      </c>
      <c r="B483" s="13" t="str">
        <f>HYPERLINK("https://twitter.com/RahulGandhi","@RahulGandhi")</f>
        <v>@RahulGandhi</v>
      </c>
      <c r="C483" s="14" t="s">
        <v>120</v>
      </c>
      <c r="D483" s="15" t="s">
        <v>955</v>
      </c>
      <c r="E483" s="16" t="str">
        <f>HYPERLINK("https://twitter.com/RahulGandhi/status/1094838304284073985","1094838304284073985")</f>
        <v>1094838304284073985</v>
      </c>
      <c r="F483" s="18" t="s">
        <v>920</v>
      </c>
      <c r="G483" s="17"/>
      <c r="H483" s="17"/>
      <c r="I483" s="19">
        <v>8222.0</v>
      </c>
      <c r="J483" s="19">
        <v>23977.0</v>
      </c>
      <c r="K483" s="20" t="str">
        <f>HYPERLINK("http://twitter.com/download/iphone","Twitter for iPhone")</f>
        <v>Twitter for iPhone</v>
      </c>
      <c r="L483" s="19">
        <v>8562381.0</v>
      </c>
      <c r="M483" s="19">
        <v>206.0</v>
      </c>
      <c r="N483" s="19">
        <v>2159.0</v>
      </c>
      <c r="O483" s="21" t="s">
        <v>29</v>
      </c>
      <c r="P483" s="12">
        <v>42119.50642361111</v>
      </c>
      <c r="Q483" s="22" t="s">
        <v>123</v>
      </c>
      <c r="R483" s="23" t="s">
        <v>124</v>
      </c>
      <c r="S483" s="18" t="s">
        <v>125</v>
      </c>
      <c r="T483" s="17"/>
      <c r="U483" s="16" t="str">
        <f>HYPERLINK("https://pbs.twimg.com/profile_images/974851878860312582/O-Zn2b72.jpg","View")</f>
        <v>View</v>
      </c>
    </row>
    <row r="484">
      <c r="A484" s="12">
        <v>43507.47635416666</v>
      </c>
      <c r="B484" s="13" t="str">
        <f>HYPERLINK("https://twitter.com/BJP4India","@BJP4India")</f>
        <v>@BJP4India</v>
      </c>
      <c r="C484" s="14" t="s">
        <v>39</v>
      </c>
      <c r="D484" s="15" t="s">
        <v>956</v>
      </c>
      <c r="E484" s="16" t="str">
        <f>HYPERLINK("https://twitter.com/BJP4India/status/1094837424205623297","1094837424205623297")</f>
        <v>1094837424205623297</v>
      </c>
      <c r="F484" s="22" t="s">
        <v>957</v>
      </c>
      <c r="G484" s="18" t="s">
        <v>958</v>
      </c>
      <c r="H484" s="17"/>
      <c r="I484" s="19">
        <v>820.0</v>
      </c>
      <c r="J484" s="19">
        <v>1218.0</v>
      </c>
      <c r="K484" s="20" t="str">
        <f>HYPERLINK("http://twitter.com","Twitter Web Client")</f>
        <v>Twitter Web Client</v>
      </c>
      <c r="L484" s="19">
        <v>1.050325E7</v>
      </c>
      <c r="M484" s="19">
        <v>2.0</v>
      </c>
      <c r="N484" s="19">
        <v>2477.0</v>
      </c>
      <c r="O484" s="21" t="s">
        <v>29</v>
      </c>
      <c r="P484" s="12">
        <v>40477.32577546296</v>
      </c>
      <c r="Q484" s="22" t="s">
        <v>42</v>
      </c>
      <c r="R484" s="23" t="s">
        <v>43</v>
      </c>
      <c r="S484" s="18" t="s">
        <v>44</v>
      </c>
      <c r="T484" s="17"/>
      <c r="U484" s="16" t="str">
        <f>HYPERLINK("https://pbs.twimg.com/profile_images/812531108092874753/frVON4bm.jpg","View")</f>
        <v>View</v>
      </c>
    </row>
    <row r="485">
      <c r="A485" s="12">
        <v>43507.45835648148</v>
      </c>
      <c r="B485" s="13" t="str">
        <f>HYPERLINK("https://twitter.com/AamAadmiParty","@AamAadmiParty")</f>
        <v>@AamAadmiParty</v>
      </c>
      <c r="C485" s="14" t="s">
        <v>51</v>
      </c>
      <c r="D485" s="15" t="s">
        <v>959</v>
      </c>
      <c r="E485" s="16" t="str">
        <f>HYPERLINK("https://twitter.com/AamAadmiParty/status/1094830903170383877","1094830903170383877")</f>
        <v>1094830903170383877</v>
      </c>
      <c r="F485" s="18" t="s">
        <v>960</v>
      </c>
      <c r="G485" s="18" t="s">
        <v>961</v>
      </c>
      <c r="H485" s="17"/>
      <c r="I485" s="19">
        <v>120.0</v>
      </c>
      <c r="J485" s="19">
        <v>310.0</v>
      </c>
      <c r="K485" s="20" t="str">
        <f>HYPERLINK("http://twitter.com/download/android","Twitter for Android")</f>
        <v>Twitter for Android</v>
      </c>
      <c r="L485" s="19">
        <v>4760642.0</v>
      </c>
      <c r="M485" s="19">
        <v>317.0</v>
      </c>
      <c r="N485" s="19">
        <v>1775.0</v>
      </c>
      <c r="O485" s="21" t="s">
        <v>29</v>
      </c>
      <c r="P485" s="12">
        <v>41113.35650462963</v>
      </c>
      <c r="Q485" s="22" t="s">
        <v>30</v>
      </c>
      <c r="R485" s="23" t="s">
        <v>54</v>
      </c>
      <c r="S485" s="18" t="s">
        <v>55</v>
      </c>
      <c r="T485" s="17"/>
      <c r="U485" s="16" t="str">
        <f>HYPERLINK("https://pbs.twimg.com/profile_images/928455612014280704/Xb5vG_TP.jpg","View")</f>
        <v>View</v>
      </c>
    </row>
    <row r="486">
      <c r="A486" s="12">
        <v>43507.45148148148</v>
      </c>
      <c r="B486" s="13" t="str">
        <f>HYPERLINK("https://twitter.com/narendramodi","@narendramodi")</f>
        <v>@narendramodi</v>
      </c>
      <c r="C486" s="14" t="s">
        <v>26</v>
      </c>
      <c r="D486" s="15" t="s">
        <v>962</v>
      </c>
      <c r="E486" s="16" t="str">
        <f>HYPERLINK("https://twitter.com/narendramodi/status/1094828411564941312","1094828411564941312")</f>
        <v>1094828411564941312</v>
      </c>
      <c r="F486" s="18" t="s">
        <v>963</v>
      </c>
      <c r="G486" s="17"/>
      <c r="H486" s="17"/>
      <c r="I486" s="19">
        <v>3820.0</v>
      </c>
      <c r="J486" s="19">
        <v>9466.0</v>
      </c>
      <c r="K486" s="20" t="str">
        <f>HYPERLINK("https://periscope.tv","Periscope")</f>
        <v>Periscope</v>
      </c>
      <c r="L486" s="19">
        <v>4.5652865E7</v>
      </c>
      <c r="M486" s="19">
        <v>2124.0</v>
      </c>
      <c r="N486" s="19">
        <v>23328.0</v>
      </c>
      <c r="O486" s="21" t="s">
        <v>29</v>
      </c>
      <c r="P486" s="12">
        <v>39823.95064814815</v>
      </c>
      <c r="Q486" s="22" t="s">
        <v>30</v>
      </c>
      <c r="R486" s="23" t="s">
        <v>31</v>
      </c>
      <c r="S486" s="18" t="s">
        <v>32</v>
      </c>
      <c r="T486" s="17"/>
      <c r="U486" s="16" t="str">
        <f>HYPERLINK("https://pbs.twimg.com/profile_images/718314968102367232/ypY1GPCQ.jpg","View")</f>
        <v>View</v>
      </c>
    </row>
    <row r="487">
      <c r="A487" s="12">
        <v>43507.435960648145</v>
      </c>
      <c r="B487" s="13" t="str">
        <f>HYPERLINK("https://twitter.com/AamAadmiParty","@AamAadmiParty")</f>
        <v>@AamAadmiParty</v>
      </c>
      <c r="C487" s="14" t="s">
        <v>51</v>
      </c>
      <c r="D487" s="15" t="s">
        <v>964</v>
      </c>
      <c r="E487" s="16" t="str">
        <f>HYPERLINK("https://twitter.com/AamAadmiParty/status/1094822787007557634","1094822787007557634")</f>
        <v>1094822787007557634</v>
      </c>
      <c r="F487" s="17"/>
      <c r="G487" s="18" t="s">
        <v>965</v>
      </c>
      <c r="H487" s="17"/>
      <c r="I487" s="19">
        <v>258.0</v>
      </c>
      <c r="J487" s="19">
        <v>783.0</v>
      </c>
      <c r="K487" s="20" t="str">
        <f>HYPERLINK("http://twitter.com/download/android","Twitter for Android")</f>
        <v>Twitter for Android</v>
      </c>
      <c r="L487" s="19">
        <v>4760642.0</v>
      </c>
      <c r="M487" s="19">
        <v>317.0</v>
      </c>
      <c r="N487" s="19">
        <v>1775.0</v>
      </c>
      <c r="O487" s="21" t="s">
        <v>29</v>
      </c>
      <c r="P487" s="12">
        <v>41113.35650462963</v>
      </c>
      <c r="Q487" s="22" t="s">
        <v>30</v>
      </c>
      <c r="R487" s="23" t="s">
        <v>54</v>
      </c>
      <c r="S487" s="18" t="s">
        <v>55</v>
      </c>
      <c r="T487" s="17"/>
      <c r="U487" s="16" t="str">
        <f>HYPERLINK("https://pbs.twimg.com/profile_images/928455612014280704/Xb5vG_TP.jpg","View")</f>
        <v>View</v>
      </c>
    </row>
    <row r="488">
      <c r="A488" s="12">
        <v>43507.40584490741</v>
      </c>
      <c r="B488" s="13" t="str">
        <f t="shared" ref="B488:B493" si="273">HYPERLINK("https://twitter.com/BJP4India","@BJP4India")</f>
        <v>@BJP4India</v>
      </c>
      <c r="C488" s="14" t="s">
        <v>39</v>
      </c>
      <c r="D488" s="15" t="s">
        <v>966</v>
      </c>
      <c r="E488" s="16" t="str">
        <f>HYPERLINK("https://twitter.com/BJP4India/status/1094811870702198784","1094811870702198784")</f>
        <v>1094811870702198784</v>
      </c>
      <c r="F488" s="17"/>
      <c r="G488" s="17"/>
      <c r="H488" s="17"/>
      <c r="I488" s="19">
        <v>565.0</v>
      </c>
      <c r="J488" s="19">
        <v>1235.0</v>
      </c>
      <c r="K488" s="20" t="str">
        <f t="shared" ref="K488:K493" si="274">HYPERLINK("http://twitter.com","Twitter Web Client")</f>
        <v>Twitter Web Client</v>
      </c>
      <c r="L488" s="19">
        <v>1.050325E7</v>
      </c>
      <c r="M488" s="19">
        <v>2.0</v>
      </c>
      <c r="N488" s="19">
        <v>2477.0</v>
      </c>
      <c r="O488" s="21" t="s">
        <v>29</v>
      </c>
      <c r="P488" s="12">
        <v>40477.32577546296</v>
      </c>
      <c r="Q488" s="22" t="s">
        <v>42</v>
      </c>
      <c r="R488" s="23" t="s">
        <v>43</v>
      </c>
      <c r="S488" s="18" t="s">
        <v>44</v>
      </c>
      <c r="T488" s="17"/>
      <c r="U488" s="16" t="str">
        <f t="shared" ref="U488:U493" si="275">HYPERLINK("https://pbs.twimg.com/profile_images/812531108092874753/frVON4bm.jpg","View")</f>
        <v>View</v>
      </c>
    </row>
    <row r="489">
      <c r="A489" s="12">
        <v>43507.404375</v>
      </c>
      <c r="B489" s="13" t="str">
        <f t="shared" si="273"/>
        <v>@BJP4India</v>
      </c>
      <c r="C489" s="14" t="s">
        <v>39</v>
      </c>
      <c r="D489" s="15" t="s">
        <v>967</v>
      </c>
      <c r="E489" s="16" t="str">
        <f>HYPERLINK("https://twitter.com/BJP4India/status/1094811340017872897","1094811340017872897")</f>
        <v>1094811340017872897</v>
      </c>
      <c r="F489" s="17"/>
      <c r="G489" s="18" t="s">
        <v>968</v>
      </c>
      <c r="H489" s="17"/>
      <c r="I489" s="19">
        <v>561.0</v>
      </c>
      <c r="J489" s="19">
        <v>773.0</v>
      </c>
      <c r="K489" s="20" t="str">
        <f t="shared" si="274"/>
        <v>Twitter Web Client</v>
      </c>
      <c r="L489" s="19">
        <v>1.050325E7</v>
      </c>
      <c r="M489" s="19">
        <v>2.0</v>
      </c>
      <c r="N489" s="19">
        <v>2477.0</v>
      </c>
      <c r="O489" s="21" t="s">
        <v>29</v>
      </c>
      <c r="P489" s="12">
        <v>40477.32577546296</v>
      </c>
      <c r="Q489" s="22" t="s">
        <v>42</v>
      </c>
      <c r="R489" s="23" t="s">
        <v>43</v>
      </c>
      <c r="S489" s="18" t="s">
        <v>44</v>
      </c>
      <c r="T489" s="17"/>
      <c r="U489" s="16" t="str">
        <f t="shared" si="275"/>
        <v>View</v>
      </c>
    </row>
    <row r="490">
      <c r="A490" s="12">
        <v>43507.40332175926</v>
      </c>
      <c r="B490" s="13" t="str">
        <f t="shared" si="273"/>
        <v>@BJP4India</v>
      </c>
      <c r="C490" s="14" t="s">
        <v>39</v>
      </c>
      <c r="D490" s="15" t="s">
        <v>969</v>
      </c>
      <c r="E490" s="16" t="str">
        <f>HYPERLINK("https://twitter.com/BJP4India/status/1094810958789132288","1094810958789132288")</f>
        <v>1094810958789132288</v>
      </c>
      <c r="F490" s="17"/>
      <c r="G490" s="17"/>
      <c r="H490" s="17"/>
      <c r="I490" s="19">
        <v>494.0</v>
      </c>
      <c r="J490" s="19">
        <v>1035.0</v>
      </c>
      <c r="K490" s="20" t="str">
        <f t="shared" si="274"/>
        <v>Twitter Web Client</v>
      </c>
      <c r="L490" s="19">
        <v>1.050325E7</v>
      </c>
      <c r="M490" s="19">
        <v>2.0</v>
      </c>
      <c r="N490" s="19">
        <v>2477.0</v>
      </c>
      <c r="O490" s="21" t="s">
        <v>29</v>
      </c>
      <c r="P490" s="12">
        <v>40477.32577546296</v>
      </c>
      <c r="Q490" s="22" t="s">
        <v>42</v>
      </c>
      <c r="R490" s="23" t="s">
        <v>43</v>
      </c>
      <c r="S490" s="18" t="s">
        <v>44</v>
      </c>
      <c r="T490" s="17"/>
      <c r="U490" s="16" t="str">
        <f t="shared" si="275"/>
        <v>View</v>
      </c>
    </row>
    <row r="491">
      <c r="A491" s="12">
        <v>43507.402974537035</v>
      </c>
      <c r="B491" s="13" t="str">
        <f t="shared" si="273"/>
        <v>@BJP4India</v>
      </c>
      <c r="C491" s="14" t="s">
        <v>39</v>
      </c>
      <c r="D491" s="15" t="s">
        <v>970</v>
      </c>
      <c r="E491" s="16" t="str">
        <f>HYPERLINK("https://twitter.com/BJP4India/status/1094810830632214528","1094810830632214528")</f>
        <v>1094810830632214528</v>
      </c>
      <c r="F491" s="17"/>
      <c r="G491" s="18" t="s">
        <v>971</v>
      </c>
      <c r="H491" s="17"/>
      <c r="I491" s="19">
        <v>588.0</v>
      </c>
      <c r="J491" s="19">
        <v>779.0</v>
      </c>
      <c r="K491" s="20" t="str">
        <f t="shared" si="274"/>
        <v>Twitter Web Client</v>
      </c>
      <c r="L491" s="19">
        <v>1.050325E7</v>
      </c>
      <c r="M491" s="19">
        <v>2.0</v>
      </c>
      <c r="N491" s="19">
        <v>2477.0</v>
      </c>
      <c r="O491" s="21" t="s">
        <v>29</v>
      </c>
      <c r="P491" s="12">
        <v>40477.32577546296</v>
      </c>
      <c r="Q491" s="22" t="s">
        <v>42</v>
      </c>
      <c r="R491" s="23" t="s">
        <v>43</v>
      </c>
      <c r="S491" s="18" t="s">
        <v>44</v>
      </c>
      <c r="T491" s="17"/>
      <c r="U491" s="16" t="str">
        <f t="shared" si="275"/>
        <v>View</v>
      </c>
    </row>
    <row r="492">
      <c r="A492" s="12">
        <v>43507.3993287037</v>
      </c>
      <c r="B492" s="13" t="str">
        <f t="shared" si="273"/>
        <v>@BJP4India</v>
      </c>
      <c r="C492" s="14" t="s">
        <v>39</v>
      </c>
      <c r="D492" s="15" t="s">
        <v>972</v>
      </c>
      <c r="E492" s="16" t="str">
        <f>HYPERLINK("https://twitter.com/BJP4India/status/1094809512102440960","1094809512102440960")</f>
        <v>1094809512102440960</v>
      </c>
      <c r="F492" s="17"/>
      <c r="G492" s="18" t="s">
        <v>973</v>
      </c>
      <c r="H492" s="17"/>
      <c r="I492" s="19">
        <v>771.0</v>
      </c>
      <c r="J492" s="19">
        <v>1747.0</v>
      </c>
      <c r="K492" s="20" t="str">
        <f t="shared" si="274"/>
        <v>Twitter Web Client</v>
      </c>
      <c r="L492" s="19">
        <v>1.050325E7</v>
      </c>
      <c r="M492" s="19">
        <v>2.0</v>
      </c>
      <c r="N492" s="19">
        <v>2477.0</v>
      </c>
      <c r="O492" s="21" t="s">
        <v>29</v>
      </c>
      <c r="P492" s="12">
        <v>40477.32577546296</v>
      </c>
      <c r="Q492" s="22" t="s">
        <v>42</v>
      </c>
      <c r="R492" s="23" t="s">
        <v>43</v>
      </c>
      <c r="S492" s="18" t="s">
        <v>44</v>
      </c>
      <c r="T492" s="17"/>
      <c r="U492" s="16" t="str">
        <f t="shared" si="275"/>
        <v>View</v>
      </c>
    </row>
    <row r="493">
      <c r="A493" s="12">
        <v>43507.39611111111</v>
      </c>
      <c r="B493" s="13" t="str">
        <f t="shared" si="273"/>
        <v>@BJP4India</v>
      </c>
      <c r="C493" s="14" t="s">
        <v>39</v>
      </c>
      <c r="D493" s="15" t="s">
        <v>974</v>
      </c>
      <c r="E493" s="16" t="str">
        <f>HYPERLINK("https://twitter.com/BJP4India/status/1094808343112081408","1094808343112081408")</f>
        <v>1094808343112081408</v>
      </c>
      <c r="F493" s="18" t="s">
        <v>975</v>
      </c>
      <c r="G493" s="17"/>
      <c r="H493" s="17"/>
      <c r="I493" s="19">
        <v>2185.0</v>
      </c>
      <c r="J493" s="19">
        <v>5084.0</v>
      </c>
      <c r="K493" s="20" t="str">
        <f t="shared" si="274"/>
        <v>Twitter Web Client</v>
      </c>
      <c r="L493" s="19">
        <v>1.050325E7</v>
      </c>
      <c r="M493" s="19">
        <v>2.0</v>
      </c>
      <c r="N493" s="19">
        <v>2477.0</v>
      </c>
      <c r="O493" s="21" t="s">
        <v>29</v>
      </c>
      <c r="P493" s="12">
        <v>40477.32577546296</v>
      </c>
      <c r="Q493" s="22" t="s">
        <v>42</v>
      </c>
      <c r="R493" s="23" t="s">
        <v>43</v>
      </c>
      <c r="S493" s="18" t="s">
        <v>44</v>
      </c>
      <c r="T493" s="17"/>
      <c r="U493" s="16" t="str">
        <f t="shared" si="275"/>
        <v>View</v>
      </c>
    </row>
    <row r="494">
      <c r="A494" s="12">
        <v>43507.39266203703</v>
      </c>
      <c r="B494" s="13" t="str">
        <f t="shared" ref="B494:B495" si="276">HYPERLINK("https://twitter.com/narendramodi","@narendramodi")</f>
        <v>@narendramodi</v>
      </c>
      <c r="C494" s="14" t="s">
        <v>26</v>
      </c>
      <c r="D494" s="15" t="s">
        <v>976</v>
      </c>
      <c r="E494" s="16" t="str">
        <f>HYPERLINK("https://twitter.com/narendramodi/status/1094807094560202762","1094807094560202762")</f>
        <v>1094807094560202762</v>
      </c>
      <c r="F494" s="17"/>
      <c r="G494" s="18" t="s">
        <v>977</v>
      </c>
      <c r="H494" s="17"/>
      <c r="I494" s="19">
        <v>4516.0</v>
      </c>
      <c r="J494" s="19">
        <v>11061.0</v>
      </c>
      <c r="K494" s="20" t="str">
        <f t="shared" ref="K494:K495" si="277">HYPERLINK("http://twitter.com/download/iphone","Twitter for iPhone")</f>
        <v>Twitter for iPhone</v>
      </c>
      <c r="L494" s="19">
        <v>4.5652865E7</v>
      </c>
      <c r="M494" s="19">
        <v>2124.0</v>
      </c>
      <c r="N494" s="19">
        <v>23328.0</v>
      </c>
      <c r="O494" s="21" t="s">
        <v>29</v>
      </c>
      <c r="P494" s="12">
        <v>39823.95064814815</v>
      </c>
      <c r="Q494" s="22" t="s">
        <v>30</v>
      </c>
      <c r="R494" s="23" t="s">
        <v>31</v>
      </c>
      <c r="S494" s="18" t="s">
        <v>32</v>
      </c>
      <c r="T494" s="17"/>
      <c r="U494" s="16" t="str">
        <f t="shared" ref="U494:U495" si="278">HYPERLINK("https://pbs.twimg.com/profile_images/718314968102367232/ypY1GPCQ.jpg","View")</f>
        <v>View</v>
      </c>
    </row>
    <row r="495">
      <c r="A495" s="12">
        <v>43507.39061342593</v>
      </c>
      <c r="B495" s="13" t="str">
        <f t="shared" si="276"/>
        <v>@narendramodi</v>
      </c>
      <c r="C495" s="14" t="s">
        <v>26</v>
      </c>
      <c r="D495" s="15" t="s">
        <v>978</v>
      </c>
      <c r="E495" s="16" t="str">
        <f>HYPERLINK("https://twitter.com/narendramodi/status/1094806352394940416","1094806352394940416")</f>
        <v>1094806352394940416</v>
      </c>
      <c r="F495" s="17"/>
      <c r="G495" s="17"/>
      <c r="H495" s="17"/>
      <c r="I495" s="19">
        <v>4980.0</v>
      </c>
      <c r="J495" s="19">
        <v>18706.0</v>
      </c>
      <c r="K495" s="20" t="str">
        <f t="shared" si="277"/>
        <v>Twitter for iPhone</v>
      </c>
      <c r="L495" s="19">
        <v>4.5652865E7</v>
      </c>
      <c r="M495" s="19">
        <v>2124.0</v>
      </c>
      <c r="N495" s="19">
        <v>23328.0</v>
      </c>
      <c r="O495" s="21" t="s">
        <v>29</v>
      </c>
      <c r="P495" s="12">
        <v>39823.95064814815</v>
      </c>
      <c r="Q495" s="22" t="s">
        <v>30</v>
      </c>
      <c r="R495" s="23" t="s">
        <v>31</v>
      </c>
      <c r="S495" s="18" t="s">
        <v>32</v>
      </c>
      <c r="T495" s="17"/>
      <c r="U495" s="16" t="str">
        <f t="shared" si="278"/>
        <v>View</v>
      </c>
    </row>
    <row r="496">
      <c r="A496" s="12">
        <v>43507.37769675926</v>
      </c>
      <c r="B496" s="13" t="str">
        <f>HYPERLINK("https://twitter.com/INCIndia","@INCIndia")</f>
        <v>@INCIndia</v>
      </c>
      <c r="C496" s="14" t="s">
        <v>126</v>
      </c>
      <c r="D496" s="15" t="s">
        <v>979</v>
      </c>
      <c r="E496" s="16" t="str">
        <f>HYPERLINK("https://twitter.com/INCIndia/status/1094801670213591040","1094801670213591040")</f>
        <v>1094801670213591040</v>
      </c>
      <c r="F496" s="18" t="s">
        <v>980</v>
      </c>
      <c r="G496" s="17"/>
      <c r="H496" s="17"/>
      <c r="I496" s="19">
        <v>1016.0</v>
      </c>
      <c r="J496" s="19">
        <v>2205.0</v>
      </c>
      <c r="K496" s="20" t="str">
        <f>HYPERLINK("http://twitter.com/download/android","Twitter for Android")</f>
        <v>Twitter for Android</v>
      </c>
      <c r="L496" s="19">
        <v>4857086.0</v>
      </c>
      <c r="M496" s="19">
        <v>2496.0</v>
      </c>
      <c r="N496" s="19">
        <v>1632.0</v>
      </c>
      <c r="O496" s="21" t="s">
        <v>29</v>
      </c>
      <c r="P496" s="12">
        <v>41311.4691087963</v>
      </c>
      <c r="Q496" s="22" t="s">
        <v>129</v>
      </c>
      <c r="R496" s="23" t="s">
        <v>130</v>
      </c>
      <c r="S496" s="18" t="s">
        <v>131</v>
      </c>
      <c r="T496" s="17"/>
      <c r="U496" s="16" t="str">
        <f>HYPERLINK("https://pbs.twimg.com/profile_images/928449965134815233/w2JsNWPK.jpg","View")</f>
        <v>View</v>
      </c>
    </row>
    <row r="497">
      <c r="A497" s="12">
        <v>43507.377013888894</v>
      </c>
      <c r="B497" s="13" t="str">
        <f>HYPERLINK("https://twitter.com/BJP4India","@BJP4India")</f>
        <v>@BJP4India</v>
      </c>
      <c r="C497" s="14" t="s">
        <v>39</v>
      </c>
      <c r="D497" s="15" t="s">
        <v>981</v>
      </c>
      <c r="E497" s="16" t="str">
        <f>HYPERLINK("https://twitter.com/BJP4India/status/1094801423672307712","1094801423672307712")</f>
        <v>1094801423672307712</v>
      </c>
      <c r="F497" s="17"/>
      <c r="G497" s="18" t="s">
        <v>982</v>
      </c>
      <c r="H497" s="17"/>
      <c r="I497" s="19">
        <v>1464.0</v>
      </c>
      <c r="J497" s="19">
        <v>2205.0</v>
      </c>
      <c r="K497" s="20" t="str">
        <f>HYPERLINK("https://studio.twitter.com","Twitter Media Studio")</f>
        <v>Twitter Media Studio</v>
      </c>
      <c r="L497" s="19">
        <v>1.050325E7</v>
      </c>
      <c r="M497" s="19">
        <v>2.0</v>
      </c>
      <c r="N497" s="19">
        <v>2477.0</v>
      </c>
      <c r="O497" s="21" t="s">
        <v>29</v>
      </c>
      <c r="P497" s="12">
        <v>40477.32577546296</v>
      </c>
      <c r="Q497" s="22" t="s">
        <v>42</v>
      </c>
      <c r="R497" s="23" t="s">
        <v>43</v>
      </c>
      <c r="S497" s="18" t="s">
        <v>44</v>
      </c>
      <c r="T497" s="17"/>
      <c r="U497" s="16" t="str">
        <f>HYPERLINK("https://pbs.twimg.com/profile_images/812531108092874753/frVON4bm.jpg","View")</f>
        <v>View</v>
      </c>
    </row>
    <row r="498">
      <c r="A498" s="12">
        <v>43507.375</v>
      </c>
      <c r="B498" s="13" t="str">
        <f>HYPERLINK("https://twitter.com/INCIndia","@INCIndia")</f>
        <v>@INCIndia</v>
      </c>
      <c r="C498" s="14" t="s">
        <v>126</v>
      </c>
      <c r="D498" s="15" t="s">
        <v>983</v>
      </c>
      <c r="E498" s="16" t="str">
        <f>HYPERLINK("https://twitter.com/INCIndia/status/1094800693096075266","1094800693096075266")</f>
        <v>1094800693096075266</v>
      </c>
      <c r="F498" s="17"/>
      <c r="G498" s="18" t="s">
        <v>984</v>
      </c>
      <c r="H498" s="17"/>
      <c r="I498" s="19">
        <v>581.0</v>
      </c>
      <c r="J498" s="19">
        <v>1794.0</v>
      </c>
      <c r="K498" s="20" t="str">
        <f>HYPERLINK("https://about.twitter.com/products/tweetdeck","TweetDeck")</f>
        <v>TweetDeck</v>
      </c>
      <c r="L498" s="19">
        <v>4857086.0</v>
      </c>
      <c r="M498" s="19">
        <v>2496.0</v>
      </c>
      <c r="N498" s="19">
        <v>1632.0</v>
      </c>
      <c r="O498" s="21" t="s">
        <v>29</v>
      </c>
      <c r="P498" s="12">
        <v>41311.4691087963</v>
      </c>
      <c r="Q498" s="22" t="s">
        <v>129</v>
      </c>
      <c r="R498" s="23" t="s">
        <v>130</v>
      </c>
      <c r="S498" s="18" t="s">
        <v>131</v>
      </c>
      <c r="T498" s="17"/>
      <c r="U498" s="16" t="str">
        <f>HYPERLINK("https://pbs.twimg.com/profile_images/928449965134815233/w2JsNWPK.jpg","View")</f>
        <v>View</v>
      </c>
    </row>
    <row r="499">
      <c r="A499" s="12">
        <v>43507.363912037035</v>
      </c>
      <c r="B499" s="13" t="str">
        <f t="shared" ref="B499:B500" si="279">HYPERLINK("https://twitter.com/narendramodi","@narendramodi")</f>
        <v>@narendramodi</v>
      </c>
      <c r="C499" s="14" t="s">
        <v>26</v>
      </c>
      <c r="D499" s="15" t="s">
        <v>985</v>
      </c>
      <c r="E499" s="16" t="str">
        <f>HYPERLINK("https://twitter.com/narendramodi/status/1094796674227159046","1094796674227159046")</f>
        <v>1094796674227159046</v>
      </c>
      <c r="F499" s="18" t="s">
        <v>986</v>
      </c>
      <c r="G499" s="17"/>
      <c r="H499" s="17"/>
      <c r="I499" s="19">
        <v>6740.0</v>
      </c>
      <c r="J499" s="19">
        <v>24653.0</v>
      </c>
      <c r="K499" s="20" t="str">
        <f t="shared" ref="K499:K501" si="280">HYPERLINK("http://twitter.com/download/iphone","Twitter for iPhone")</f>
        <v>Twitter for iPhone</v>
      </c>
      <c r="L499" s="19">
        <v>4.5652865E7</v>
      </c>
      <c r="M499" s="19">
        <v>2124.0</v>
      </c>
      <c r="N499" s="19">
        <v>23328.0</v>
      </c>
      <c r="O499" s="21" t="s">
        <v>29</v>
      </c>
      <c r="P499" s="12">
        <v>39823.95064814815</v>
      </c>
      <c r="Q499" s="22" t="s">
        <v>30</v>
      </c>
      <c r="R499" s="23" t="s">
        <v>31</v>
      </c>
      <c r="S499" s="18" t="s">
        <v>32</v>
      </c>
      <c r="T499" s="17"/>
      <c r="U499" s="16" t="str">
        <f t="shared" ref="U499:U500" si="281">HYPERLINK("https://pbs.twimg.com/profile_images/718314968102367232/ypY1GPCQ.jpg","View")</f>
        <v>View</v>
      </c>
    </row>
    <row r="500">
      <c r="A500" s="12">
        <v>43507.36311342593</v>
      </c>
      <c r="B500" s="13" t="str">
        <f t="shared" si="279"/>
        <v>@narendramodi</v>
      </c>
      <c r="C500" s="14" t="s">
        <v>26</v>
      </c>
      <c r="D500" s="15" t="s">
        <v>987</v>
      </c>
      <c r="E500" s="16" t="str">
        <f>HYPERLINK("https://twitter.com/narendramodi/status/1094796386829303808","1094796386829303808")</f>
        <v>1094796386829303808</v>
      </c>
      <c r="F500" s="18" t="s">
        <v>988</v>
      </c>
      <c r="G500" s="17"/>
      <c r="H500" s="17"/>
      <c r="I500" s="19">
        <v>2571.0</v>
      </c>
      <c r="J500" s="19">
        <v>6626.0</v>
      </c>
      <c r="K500" s="20" t="str">
        <f t="shared" si="280"/>
        <v>Twitter for iPhone</v>
      </c>
      <c r="L500" s="19">
        <v>4.5652865E7</v>
      </c>
      <c r="M500" s="19">
        <v>2124.0</v>
      </c>
      <c r="N500" s="19">
        <v>23328.0</v>
      </c>
      <c r="O500" s="21" t="s">
        <v>29</v>
      </c>
      <c r="P500" s="12">
        <v>39823.95064814815</v>
      </c>
      <c r="Q500" s="22" t="s">
        <v>30</v>
      </c>
      <c r="R500" s="23" t="s">
        <v>31</v>
      </c>
      <c r="S500" s="18" t="s">
        <v>32</v>
      </c>
      <c r="T500" s="17"/>
      <c r="U500" s="16" t="str">
        <f t="shared" si="281"/>
        <v>View</v>
      </c>
    </row>
    <row r="501">
      <c r="A501" s="12">
        <v>43507.358668981484</v>
      </c>
      <c r="B501" s="13" t="str">
        <f>HYPERLINK("https://twitter.com/RahulGandhi","@RahulGandhi")</f>
        <v>@RahulGandhi</v>
      </c>
      <c r="C501" s="14" t="s">
        <v>120</v>
      </c>
      <c r="D501" s="15" t="s">
        <v>989</v>
      </c>
      <c r="E501" s="16" t="str">
        <f>HYPERLINK("https://twitter.com/RahulGandhi/status/1094794777382567936","1094794777382567936")</f>
        <v>1094794777382567936</v>
      </c>
      <c r="F501" s="17"/>
      <c r="G501" s="18" t="s">
        <v>990</v>
      </c>
      <c r="H501" s="17"/>
      <c r="I501" s="19">
        <v>7536.0</v>
      </c>
      <c r="J501" s="19">
        <v>32053.0</v>
      </c>
      <c r="K501" s="20" t="str">
        <f t="shared" si="280"/>
        <v>Twitter for iPhone</v>
      </c>
      <c r="L501" s="19">
        <v>8562381.0</v>
      </c>
      <c r="M501" s="19">
        <v>206.0</v>
      </c>
      <c r="N501" s="19">
        <v>2159.0</v>
      </c>
      <c r="O501" s="21" t="s">
        <v>29</v>
      </c>
      <c r="P501" s="12">
        <v>42119.50642361111</v>
      </c>
      <c r="Q501" s="22" t="s">
        <v>123</v>
      </c>
      <c r="R501" s="23" t="s">
        <v>124</v>
      </c>
      <c r="S501" s="18" t="s">
        <v>125</v>
      </c>
      <c r="T501" s="17"/>
      <c r="U501" s="16" t="str">
        <f>HYPERLINK("https://pbs.twimg.com/profile_images/974851878860312582/O-Zn2b72.jpg","View")</f>
        <v>View</v>
      </c>
    </row>
    <row r="502">
      <c r="A502" s="12">
        <v>43507.33333333333</v>
      </c>
      <c r="B502" s="13" t="str">
        <f>HYPERLINK("https://twitter.com/INCIndia","@INCIndia")</f>
        <v>@INCIndia</v>
      </c>
      <c r="C502" s="14" t="s">
        <v>126</v>
      </c>
      <c r="D502" s="15" t="s">
        <v>991</v>
      </c>
      <c r="E502" s="16" t="str">
        <f>HYPERLINK("https://twitter.com/INCIndia/status/1094785593823907840","1094785593823907840")</f>
        <v>1094785593823907840</v>
      </c>
      <c r="F502" s="17"/>
      <c r="G502" s="18" t="s">
        <v>992</v>
      </c>
      <c r="H502" s="17"/>
      <c r="I502" s="19">
        <v>441.0</v>
      </c>
      <c r="J502" s="19">
        <v>1531.0</v>
      </c>
      <c r="K502" s="20" t="str">
        <f t="shared" ref="K502:K503" si="282">HYPERLINK("https://about.twitter.com/products/tweetdeck","TweetDeck")</f>
        <v>TweetDeck</v>
      </c>
      <c r="L502" s="19">
        <v>4857086.0</v>
      </c>
      <c r="M502" s="19">
        <v>2496.0</v>
      </c>
      <c r="N502" s="19">
        <v>1632.0</v>
      </c>
      <c r="O502" s="21" t="s">
        <v>29</v>
      </c>
      <c r="P502" s="12">
        <v>41311.4691087963</v>
      </c>
      <c r="Q502" s="22" t="s">
        <v>129</v>
      </c>
      <c r="R502" s="23" t="s">
        <v>130</v>
      </c>
      <c r="S502" s="18" t="s">
        <v>131</v>
      </c>
      <c r="T502" s="17"/>
      <c r="U502" s="16" t="str">
        <f>HYPERLINK("https://pbs.twimg.com/profile_images/928449965134815233/w2JsNWPK.jpg","View")</f>
        <v>View</v>
      </c>
    </row>
    <row r="503">
      <c r="A503" s="12">
        <v>43507.33333333333</v>
      </c>
      <c r="B503" s="13" t="str">
        <f>HYPERLINK("https://twitter.com/BJP4India","@BJP4India")</f>
        <v>@BJP4India</v>
      </c>
      <c r="C503" s="14" t="s">
        <v>39</v>
      </c>
      <c r="D503" s="15" t="s">
        <v>993</v>
      </c>
      <c r="E503" s="16" t="str">
        <f>HYPERLINK("https://twitter.com/BJP4India/status/1094785593630969856","1094785593630969856")</f>
        <v>1094785593630969856</v>
      </c>
      <c r="F503" s="17"/>
      <c r="G503" s="18" t="s">
        <v>994</v>
      </c>
      <c r="H503" s="17"/>
      <c r="I503" s="19">
        <v>709.0</v>
      </c>
      <c r="J503" s="19">
        <v>1225.0</v>
      </c>
      <c r="K503" s="20" t="str">
        <f t="shared" si="282"/>
        <v>TweetDeck</v>
      </c>
      <c r="L503" s="19">
        <v>1.050325E7</v>
      </c>
      <c r="M503" s="19">
        <v>2.0</v>
      </c>
      <c r="N503" s="19">
        <v>2477.0</v>
      </c>
      <c r="O503" s="21" t="s">
        <v>29</v>
      </c>
      <c r="P503" s="12">
        <v>40477.32577546296</v>
      </c>
      <c r="Q503" s="22" t="s">
        <v>42</v>
      </c>
      <c r="R503" s="23" t="s">
        <v>43</v>
      </c>
      <c r="S503" s="18" t="s">
        <v>44</v>
      </c>
      <c r="T503" s="17"/>
      <c r="U503" s="16" t="str">
        <f>HYPERLINK("https://pbs.twimg.com/profile_images/812531108092874753/frVON4bm.jpg","View")</f>
        <v>View</v>
      </c>
    </row>
    <row r="504">
      <c r="A504" s="12">
        <v>43506.98878472223</v>
      </c>
      <c r="B504" s="13" t="str">
        <f t="shared" ref="B504:B506" si="283">HYPERLINK("https://twitter.com/narendramodi","@narendramodi")</f>
        <v>@narendramodi</v>
      </c>
      <c r="C504" s="14" t="s">
        <v>26</v>
      </c>
      <c r="D504" s="15" t="s">
        <v>995</v>
      </c>
      <c r="E504" s="16" t="str">
        <f>HYPERLINK("https://twitter.com/narendramodi/status/1094660735160901632","1094660735160901632")</f>
        <v>1094660735160901632</v>
      </c>
      <c r="F504" s="17"/>
      <c r="G504" s="18" t="s">
        <v>996</v>
      </c>
      <c r="H504" s="17"/>
      <c r="I504" s="19">
        <v>4406.0</v>
      </c>
      <c r="J504" s="19">
        <v>15690.0</v>
      </c>
      <c r="K504" s="20" t="str">
        <f>HYPERLINK("http://twitter.com","Twitter Web Client")</f>
        <v>Twitter Web Client</v>
      </c>
      <c r="L504" s="19">
        <v>4.5652865E7</v>
      </c>
      <c r="M504" s="19">
        <v>2124.0</v>
      </c>
      <c r="N504" s="19">
        <v>23328.0</v>
      </c>
      <c r="O504" s="21" t="s">
        <v>29</v>
      </c>
      <c r="P504" s="12">
        <v>39823.95064814815</v>
      </c>
      <c r="Q504" s="22" t="s">
        <v>30</v>
      </c>
      <c r="R504" s="23" t="s">
        <v>31</v>
      </c>
      <c r="S504" s="18" t="s">
        <v>32</v>
      </c>
      <c r="T504" s="17"/>
      <c r="U504" s="16" t="str">
        <f t="shared" ref="U504:U506" si="284">HYPERLINK("https://pbs.twimg.com/profile_images/718314968102367232/ypY1GPCQ.jpg","View")</f>
        <v>View</v>
      </c>
    </row>
    <row r="505">
      <c r="A505" s="12">
        <v>43506.985914351855</v>
      </c>
      <c r="B505" s="13" t="str">
        <f t="shared" si="283"/>
        <v>@narendramodi</v>
      </c>
      <c r="C505" s="14" t="s">
        <v>26</v>
      </c>
      <c r="D505" s="15" t="s">
        <v>997</v>
      </c>
      <c r="E505" s="16" t="str">
        <f>HYPERLINK("https://twitter.com/narendramodi/status/1094659693421576193","1094659693421576193")</f>
        <v>1094659693421576193</v>
      </c>
      <c r="F505" s="17"/>
      <c r="G505" s="18" t="s">
        <v>998</v>
      </c>
      <c r="H505" s="17"/>
      <c r="I505" s="19">
        <v>4445.0</v>
      </c>
      <c r="J505" s="19">
        <v>11385.0</v>
      </c>
      <c r="K505" s="20" t="str">
        <f t="shared" ref="K505:K507" si="285">HYPERLINK("https://studio.twitter.com","Twitter Media Studio")</f>
        <v>Twitter Media Studio</v>
      </c>
      <c r="L505" s="19">
        <v>4.5652868E7</v>
      </c>
      <c r="M505" s="19">
        <v>2124.0</v>
      </c>
      <c r="N505" s="19">
        <v>23328.0</v>
      </c>
      <c r="O505" s="21" t="s">
        <v>29</v>
      </c>
      <c r="P505" s="12">
        <v>39823.95064814815</v>
      </c>
      <c r="Q505" s="22" t="s">
        <v>30</v>
      </c>
      <c r="R505" s="23" t="s">
        <v>31</v>
      </c>
      <c r="S505" s="18" t="s">
        <v>32</v>
      </c>
      <c r="T505" s="17"/>
      <c r="U505" s="16" t="str">
        <f t="shared" si="284"/>
        <v>View</v>
      </c>
    </row>
    <row r="506">
      <c r="A506" s="12">
        <v>43506.98540509259</v>
      </c>
      <c r="B506" s="13" t="str">
        <f t="shared" si="283"/>
        <v>@narendramodi</v>
      </c>
      <c r="C506" s="14" t="s">
        <v>26</v>
      </c>
      <c r="D506" s="15" t="s">
        <v>999</v>
      </c>
      <c r="E506" s="16" t="str">
        <f>HYPERLINK("https://twitter.com/narendramodi/status/1094659509199417344","1094659509199417344")</f>
        <v>1094659509199417344</v>
      </c>
      <c r="F506" s="17"/>
      <c r="G506" s="18" t="s">
        <v>1000</v>
      </c>
      <c r="H506" s="17"/>
      <c r="I506" s="19">
        <v>4757.0</v>
      </c>
      <c r="J506" s="19">
        <v>14898.0</v>
      </c>
      <c r="K506" s="20" t="str">
        <f t="shared" si="285"/>
        <v>Twitter Media Studio</v>
      </c>
      <c r="L506" s="19">
        <v>4.5652868E7</v>
      </c>
      <c r="M506" s="19">
        <v>2124.0</v>
      </c>
      <c r="N506" s="19">
        <v>23328.0</v>
      </c>
      <c r="O506" s="21" t="s">
        <v>29</v>
      </c>
      <c r="P506" s="12">
        <v>39823.95064814815</v>
      </c>
      <c r="Q506" s="22" t="s">
        <v>30</v>
      </c>
      <c r="R506" s="23" t="s">
        <v>31</v>
      </c>
      <c r="S506" s="18" t="s">
        <v>32</v>
      </c>
      <c r="T506" s="17"/>
      <c r="U506" s="16" t="str">
        <f t="shared" si="284"/>
        <v>View</v>
      </c>
    </row>
    <row r="507">
      <c r="A507" s="12">
        <v>43506.95833333333</v>
      </c>
      <c r="B507" s="13" t="str">
        <f t="shared" ref="B507:B508" si="286">HYPERLINK("https://twitter.com/BJP4India","@BJP4India")</f>
        <v>@BJP4India</v>
      </c>
      <c r="C507" s="14" t="s">
        <v>39</v>
      </c>
      <c r="D507" s="15" t="s">
        <v>1001</v>
      </c>
      <c r="E507" s="16" t="str">
        <f>HYPERLINK("https://twitter.com/BJP4India/status/1094649697996726272","1094649697996726272")</f>
        <v>1094649697996726272</v>
      </c>
      <c r="F507" s="17"/>
      <c r="G507" s="18" t="s">
        <v>1002</v>
      </c>
      <c r="H507" s="17"/>
      <c r="I507" s="19">
        <v>4192.0</v>
      </c>
      <c r="J507" s="19">
        <v>9737.0</v>
      </c>
      <c r="K507" s="20" t="str">
        <f t="shared" si="285"/>
        <v>Twitter Media Studio</v>
      </c>
      <c r="L507" s="19">
        <v>1.0503251E7</v>
      </c>
      <c r="M507" s="19">
        <v>2.0</v>
      </c>
      <c r="N507" s="19">
        <v>2477.0</v>
      </c>
      <c r="O507" s="21" t="s">
        <v>29</v>
      </c>
      <c r="P507" s="12">
        <v>40477.32577546296</v>
      </c>
      <c r="Q507" s="22" t="s">
        <v>42</v>
      </c>
      <c r="R507" s="23" t="s">
        <v>43</v>
      </c>
      <c r="S507" s="18" t="s">
        <v>44</v>
      </c>
      <c r="T507" s="17"/>
      <c r="U507" s="16" t="str">
        <f t="shared" ref="U507:U508" si="287">HYPERLINK("https://pbs.twimg.com/profile_images/812531108092874753/frVON4bm.jpg","View")</f>
        <v>View</v>
      </c>
    </row>
    <row r="508">
      <c r="A508" s="12">
        <v>43506.940150462964</v>
      </c>
      <c r="B508" s="13" t="str">
        <f t="shared" si="286"/>
        <v>@BJP4India</v>
      </c>
      <c r="C508" s="14" t="s">
        <v>39</v>
      </c>
      <c r="D508" s="15" t="s">
        <v>1003</v>
      </c>
      <c r="E508" s="16" t="str">
        <f>HYPERLINK("https://twitter.com/BJP4India/status/1094643109420457985","1094643109420457985")</f>
        <v>1094643109420457985</v>
      </c>
      <c r="F508" s="18" t="s">
        <v>114</v>
      </c>
      <c r="G508" s="18" t="s">
        <v>1004</v>
      </c>
      <c r="H508" s="17"/>
      <c r="I508" s="19">
        <v>1577.0</v>
      </c>
      <c r="J508" s="19">
        <v>2418.0</v>
      </c>
      <c r="K508" s="20" t="str">
        <f>HYPERLINK("http://twitter.com","Twitter Web Client")</f>
        <v>Twitter Web Client</v>
      </c>
      <c r="L508" s="19">
        <v>1.0503251E7</v>
      </c>
      <c r="M508" s="19">
        <v>2.0</v>
      </c>
      <c r="N508" s="19">
        <v>2477.0</v>
      </c>
      <c r="O508" s="21" t="s">
        <v>29</v>
      </c>
      <c r="P508" s="12">
        <v>40477.32577546296</v>
      </c>
      <c r="Q508" s="22" t="s">
        <v>42</v>
      </c>
      <c r="R508" s="23" t="s">
        <v>43</v>
      </c>
      <c r="S508" s="18" t="s">
        <v>44</v>
      </c>
      <c r="T508" s="17"/>
      <c r="U508" s="16" t="str">
        <f t="shared" si="287"/>
        <v>View</v>
      </c>
    </row>
    <row r="509">
      <c r="A509" s="12">
        <v>43506.934317129635</v>
      </c>
      <c r="B509" s="13" t="str">
        <f>HYPERLINK("https://twitter.com/INCIndia","@INCIndia")</f>
        <v>@INCIndia</v>
      </c>
      <c r="C509" s="14" t="s">
        <v>126</v>
      </c>
      <c r="D509" s="15" t="s">
        <v>1005</v>
      </c>
      <c r="E509" s="16" t="str">
        <f>HYPERLINK("https://twitter.com/INCIndia/status/1094640996976156674","1094640996976156674")</f>
        <v>1094640996976156674</v>
      </c>
      <c r="F509" s="18" t="s">
        <v>960</v>
      </c>
      <c r="G509" s="18" t="s">
        <v>961</v>
      </c>
      <c r="H509" s="17"/>
      <c r="I509" s="19">
        <v>1632.0</v>
      </c>
      <c r="J509" s="19">
        <v>5339.0</v>
      </c>
      <c r="K509" s="20" t="str">
        <f>HYPERLINK("http://twitter.com/download/android","Twitter for Android")</f>
        <v>Twitter for Android</v>
      </c>
      <c r="L509" s="19">
        <v>4857086.0</v>
      </c>
      <c r="M509" s="19">
        <v>2496.0</v>
      </c>
      <c r="N509" s="19">
        <v>1632.0</v>
      </c>
      <c r="O509" s="21" t="s">
        <v>29</v>
      </c>
      <c r="P509" s="12">
        <v>41311.4691087963</v>
      </c>
      <c r="Q509" s="22" t="s">
        <v>129</v>
      </c>
      <c r="R509" s="23" t="s">
        <v>130</v>
      </c>
      <c r="S509" s="18" t="s">
        <v>131</v>
      </c>
      <c r="T509" s="17"/>
      <c r="U509" s="16" t="str">
        <f>HYPERLINK("https://pbs.twimg.com/profile_images/928449965134815233/w2JsNWPK.jpg","View")</f>
        <v>View</v>
      </c>
    </row>
    <row r="510">
      <c r="A510" s="12">
        <v>43506.925</v>
      </c>
      <c r="B510" s="13" t="str">
        <f>HYPERLINK("https://twitter.com/BJP4India","@BJP4India")</f>
        <v>@BJP4India</v>
      </c>
      <c r="C510" s="14" t="s">
        <v>39</v>
      </c>
      <c r="D510" s="15" t="s">
        <v>1006</v>
      </c>
      <c r="E510" s="16" t="str">
        <f>HYPERLINK("https://twitter.com/BJP4India/status/1094637620158713856","1094637620158713856")</f>
        <v>1094637620158713856</v>
      </c>
      <c r="F510" s="22" t="s">
        <v>809</v>
      </c>
      <c r="G510" s="18" t="s">
        <v>1007</v>
      </c>
      <c r="H510" s="17"/>
      <c r="I510" s="19">
        <v>621.0</v>
      </c>
      <c r="J510" s="19">
        <v>1015.0</v>
      </c>
      <c r="K510" s="20" t="str">
        <f>HYPERLINK("https://about.twitter.com/products/tweetdeck","TweetDeck")</f>
        <v>TweetDeck</v>
      </c>
      <c r="L510" s="19">
        <v>1.0503251E7</v>
      </c>
      <c r="M510" s="19">
        <v>2.0</v>
      </c>
      <c r="N510" s="19">
        <v>2477.0</v>
      </c>
      <c r="O510" s="21" t="s">
        <v>29</v>
      </c>
      <c r="P510" s="12">
        <v>40477.32577546296</v>
      </c>
      <c r="Q510" s="22" t="s">
        <v>42</v>
      </c>
      <c r="R510" s="23" t="s">
        <v>43</v>
      </c>
      <c r="S510" s="18" t="s">
        <v>44</v>
      </c>
      <c r="T510" s="17"/>
      <c r="U510" s="16" t="str">
        <f>HYPERLINK("https://pbs.twimg.com/profile_images/812531108092874753/frVON4bm.jpg","View")</f>
        <v>View</v>
      </c>
    </row>
    <row r="511">
      <c r="A511" s="12">
        <v>43506.915254629625</v>
      </c>
      <c r="B511" s="13" t="str">
        <f>HYPERLINK("https://twitter.com/ArvindKejriwal","@ArvindKejriwal")</f>
        <v>@ArvindKejriwal</v>
      </c>
      <c r="C511" s="14" t="s">
        <v>108</v>
      </c>
      <c r="D511" s="15" t="s">
        <v>1008</v>
      </c>
      <c r="E511" s="16" t="str">
        <f>HYPERLINK("https://twitter.com/ArvindKejriwal/status/1094634087783038976","1094634087783038976")</f>
        <v>1094634087783038976</v>
      </c>
      <c r="F511" s="22" t="s">
        <v>1009</v>
      </c>
      <c r="G511" s="17"/>
      <c r="H511" s="17"/>
      <c r="I511" s="19">
        <v>1927.0</v>
      </c>
      <c r="J511" s="19">
        <v>6225.0</v>
      </c>
      <c r="K511" s="20" t="str">
        <f>HYPERLINK("http://twitter.com/download/iphone","Twitter for iPhone")</f>
        <v>Twitter for iPhone</v>
      </c>
      <c r="L511" s="19">
        <v>1.4449084E7</v>
      </c>
      <c r="M511" s="19">
        <v>209.0</v>
      </c>
      <c r="N511" s="19">
        <v>5858.0</v>
      </c>
      <c r="O511" s="21" t="s">
        <v>29</v>
      </c>
      <c r="P511" s="12">
        <v>40852.61467592593</v>
      </c>
      <c r="Q511" s="22" t="s">
        <v>30</v>
      </c>
      <c r="R511" s="23" t="s">
        <v>111</v>
      </c>
      <c r="S511" s="18" t="s">
        <v>112</v>
      </c>
      <c r="T511" s="17"/>
      <c r="U511" s="16" t="str">
        <f>HYPERLINK("https://pbs.twimg.com/profile_images/945853608389574656/REH_LpUJ.jpg","View")</f>
        <v>View</v>
      </c>
    </row>
    <row r="512">
      <c r="A512" s="12">
        <v>43506.90329861111</v>
      </c>
      <c r="B512" s="13" t="str">
        <f t="shared" ref="B512:B514" si="288">HYPERLINK("https://twitter.com/BJP4India","@BJP4India")</f>
        <v>@BJP4India</v>
      </c>
      <c r="C512" s="14" t="s">
        <v>39</v>
      </c>
      <c r="D512" s="15" t="s">
        <v>1010</v>
      </c>
      <c r="E512" s="16" t="str">
        <f>HYPERLINK("https://twitter.com/BJP4India/status/1094629755956023296","1094629755956023296")</f>
        <v>1094629755956023296</v>
      </c>
      <c r="F512" s="17"/>
      <c r="G512" s="18" t="s">
        <v>1011</v>
      </c>
      <c r="H512" s="17"/>
      <c r="I512" s="19">
        <v>1826.0</v>
      </c>
      <c r="J512" s="19">
        <v>4261.0</v>
      </c>
      <c r="K512" s="20" t="str">
        <f t="shared" ref="K512:K514" si="289">HYPERLINK("https://studio.twitter.com","Twitter Media Studio")</f>
        <v>Twitter Media Studio</v>
      </c>
      <c r="L512" s="19">
        <v>1.0503251E7</v>
      </c>
      <c r="M512" s="19">
        <v>2.0</v>
      </c>
      <c r="N512" s="19">
        <v>2477.0</v>
      </c>
      <c r="O512" s="21" t="s">
        <v>29</v>
      </c>
      <c r="P512" s="12">
        <v>40477.32577546296</v>
      </c>
      <c r="Q512" s="22" t="s">
        <v>42</v>
      </c>
      <c r="R512" s="23" t="s">
        <v>43</v>
      </c>
      <c r="S512" s="18" t="s">
        <v>44</v>
      </c>
      <c r="T512" s="17"/>
      <c r="U512" s="16" t="str">
        <f t="shared" ref="U512:U514" si="290">HYPERLINK("https://pbs.twimg.com/profile_images/812531108092874753/frVON4bm.jpg","View")</f>
        <v>View</v>
      </c>
    </row>
    <row r="513">
      <c r="A513" s="12">
        <v>43506.90186342593</v>
      </c>
      <c r="B513" s="13" t="str">
        <f t="shared" si="288"/>
        <v>@BJP4India</v>
      </c>
      <c r="C513" s="14" t="s">
        <v>39</v>
      </c>
      <c r="D513" s="15" t="s">
        <v>1012</v>
      </c>
      <c r="E513" s="16" t="str">
        <f>HYPERLINK("https://twitter.com/BJP4India/status/1094629233001881601","1094629233001881601")</f>
        <v>1094629233001881601</v>
      </c>
      <c r="F513" s="17"/>
      <c r="G513" s="18" t="s">
        <v>1013</v>
      </c>
      <c r="H513" s="17"/>
      <c r="I513" s="19">
        <v>1053.0</v>
      </c>
      <c r="J513" s="19">
        <v>1771.0</v>
      </c>
      <c r="K513" s="20" t="str">
        <f t="shared" si="289"/>
        <v>Twitter Media Studio</v>
      </c>
      <c r="L513" s="19">
        <v>1.0503251E7</v>
      </c>
      <c r="M513" s="19">
        <v>2.0</v>
      </c>
      <c r="N513" s="19">
        <v>2477.0</v>
      </c>
      <c r="O513" s="21" t="s">
        <v>29</v>
      </c>
      <c r="P513" s="12">
        <v>40477.32577546296</v>
      </c>
      <c r="Q513" s="22" t="s">
        <v>42</v>
      </c>
      <c r="R513" s="23" t="s">
        <v>43</v>
      </c>
      <c r="S513" s="18" t="s">
        <v>44</v>
      </c>
      <c r="T513" s="17"/>
      <c r="U513" s="16" t="str">
        <f t="shared" si="290"/>
        <v>View</v>
      </c>
    </row>
    <row r="514">
      <c r="A514" s="12">
        <v>43506.89915509259</v>
      </c>
      <c r="B514" s="13" t="str">
        <f t="shared" si="288"/>
        <v>@BJP4India</v>
      </c>
      <c r="C514" s="14" t="s">
        <v>39</v>
      </c>
      <c r="D514" s="15" t="s">
        <v>1014</v>
      </c>
      <c r="E514" s="16" t="str">
        <f>HYPERLINK("https://twitter.com/BJP4India/status/1094628254344867840","1094628254344867840")</f>
        <v>1094628254344867840</v>
      </c>
      <c r="F514" s="17"/>
      <c r="G514" s="18" t="s">
        <v>1015</v>
      </c>
      <c r="H514" s="17"/>
      <c r="I514" s="19">
        <v>999.0</v>
      </c>
      <c r="J514" s="19">
        <v>1362.0</v>
      </c>
      <c r="K514" s="20" t="str">
        <f t="shared" si="289"/>
        <v>Twitter Media Studio</v>
      </c>
      <c r="L514" s="19">
        <v>1.0503251E7</v>
      </c>
      <c r="M514" s="19">
        <v>2.0</v>
      </c>
      <c r="N514" s="19">
        <v>2477.0</v>
      </c>
      <c r="O514" s="21" t="s">
        <v>29</v>
      </c>
      <c r="P514" s="12">
        <v>40477.32577546296</v>
      </c>
      <c r="Q514" s="22" t="s">
        <v>42</v>
      </c>
      <c r="R514" s="23" t="s">
        <v>43</v>
      </c>
      <c r="S514" s="18" t="s">
        <v>44</v>
      </c>
      <c r="T514" s="17"/>
      <c r="U514" s="16" t="str">
        <f t="shared" si="290"/>
        <v>View</v>
      </c>
    </row>
    <row r="515">
      <c r="A515" s="12">
        <v>43506.85972222222</v>
      </c>
      <c r="B515" s="13" t="str">
        <f>HYPERLINK("https://twitter.com/narendramodi","@narendramodi")</f>
        <v>@narendramodi</v>
      </c>
      <c r="C515" s="14" t="s">
        <v>26</v>
      </c>
      <c r="D515" s="15" t="s">
        <v>1016</v>
      </c>
      <c r="E515" s="16" t="str">
        <f>HYPERLINK("https://twitter.com/narendramodi/status/1094613964867190784","1094613964867190784")</f>
        <v>1094613964867190784</v>
      </c>
      <c r="F515" s="17"/>
      <c r="G515" s="17"/>
      <c r="H515" s="17"/>
      <c r="I515" s="19">
        <v>5158.0</v>
      </c>
      <c r="J515" s="19">
        <v>19241.0</v>
      </c>
      <c r="K515" s="20" t="str">
        <f>HYPERLINK("http://twitter.com/download/iphone","Twitter for iPhone")</f>
        <v>Twitter for iPhone</v>
      </c>
      <c r="L515" s="19">
        <v>4.5652868E7</v>
      </c>
      <c r="M515" s="19">
        <v>2124.0</v>
      </c>
      <c r="N515" s="19">
        <v>23328.0</v>
      </c>
      <c r="O515" s="21" t="s">
        <v>29</v>
      </c>
      <c r="P515" s="12">
        <v>39823.95064814815</v>
      </c>
      <c r="Q515" s="22" t="s">
        <v>30</v>
      </c>
      <c r="R515" s="23" t="s">
        <v>31</v>
      </c>
      <c r="S515" s="18" t="s">
        <v>32</v>
      </c>
      <c r="T515" s="17"/>
      <c r="U515" s="16" t="str">
        <f>HYPERLINK("https://pbs.twimg.com/profile_images/718314968102367232/ypY1GPCQ.jpg","View")</f>
        <v>View</v>
      </c>
    </row>
    <row r="516">
      <c r="A516" s="12">
        <v>43506.85789351852</v>
      </c>
      <c r="B516" s="13" t="str">
        <f t="shared" ref="B516:B524" si="291">HYPERLINK("https://twitter.com/BJP4India","@BJP4India")</f>
        <v>@BJP4India</v>
      </c>
      <c r="C516" s="14" t="s">
        <v>39</v>
      </c>
      <c r="D516" s="15" t="s">
        <v>1017</v>
      </c>
      <c r="E516" s="16" t="str">
        <f>HYPERLINK("https://twitter.com/BJP4India/status/1094613302074691585","1094613302074691585")</f>
        <v>1094613302074691585</v>
      </c>
      <c r="F516" s="17"/>
      <c r="G516" s="18" t="s">
        <v>1018</v>
      </c>
      <c r="H516" s="17"/>
      <c r="I516" s="19">
        <v>2202.0</v>
      </c>
      <c r="J516" s="19">
        <v>6128.0</v>
      </c>
      <c r="K516" s="20" t="str">
        <f>HYPERLINK("https://studio.twitter.com","Twitter Media Studio")</f>
        <v>Twitter Media Studio</v>
      </c>
      <c r="L516" s="19">
        <v>1.0503251E7</v>
      </c>
      <c r="M516" s="19">
        <v>2.0</v>
      </c>
      <c r="N516" s="19">
        <v>2477.0</v>
      </c>
      <c r="O516" s="21" t="s">
        <v>29</v>
      </c>
      <c r="P516" s="12">
        <v>40477.32577546296</v>
      </c>
      <c r="Q516" s="22" t="s">
        <v>42</v>
      </c>
      <c r="R516" s="23" t="s">
        <v>43</v>
      </c>
      <c r="S516" s="18" t="s">
        <v>44</v>
      </c>
      <c r="T516" s="17"/>
      <c r="U516" s="16" t="str">
        <f t="shared" ref="U516:U524" si="292">HYPERLINK("https://pbs.twimg.com/profile_images/812531108092874753/frVON4bm.jpg","View")</f>
        <v>View</v>
      </c>
    </row>
    <row r="517">
      <c r="A517" s="12">
        <v>43506.832037037035</v>
      </c>
      <c r="B517" s="13" t="str">
        <f t="shared" si="291"/>
        <v>@BJP4India</v>
      </c>
      <c r="C517" s="14" t="s">
        <v>39</v>
      </c>
      <c r="D517" s="15" t="s">
        <v>1019</v>
      </c>
      <c r="E517" s="16" t="str">
        <f>HYPERLINK("https://twitter.com/BJP4India/status/1094603930225455106","1094603930225455106")</f>
        <v>1094603930225455106</v>
      </c>
      <c r="F517" s="17"/>
      <c r="G517" s="17"/>
      <c r="H517" s="17"/>
      <c r="I517" s="19">
        <v>655.0</v>
      </c>
      <c r="J517" s="19">
        <v>1301.0</v>
      </c>
      <c r="K517" s="20" t="str">
        <f t="shared" ref="K517:K524" si="293">HYPERLINK("http://twitter.com","Twitter Web Client")</f>
        <v>Twitter Web Client</v>
      </c>
      <c r="L517" s="19">
        <v>1.0503251E7</v>
      </c>
      <c r="M517" s="19">
        <v>2.0</v>
      </c>
      <c r="N517" s="19">
        <v>2477.0</v>
      </c>
      <c r="O517" s="21" t="s">
        <v>29</v>
      </c>
      <c r="P517" s="12">
        <v>40477.32577546296</v>
      </c>
      <c r="Q517" s="22" t="s">
        <v>42</v>
      </c>
      <c r="R517" s="23" t="s">
        <v>43</v>
      </c>
      <c r="S517" s="18" t="s">
        <v>44</v>
      </c>
      <c r="T517" s="17"/>
      <c r="U517" s="16" t="str">
        <f t="shared" si="292"/>
        <v>View</v>
      </c>
    </row>
    <row r="518">
      <c r="A518" s="12">
        <v>43506.8275</v>
      </c>
      <c r="B518" s="13" t="str">
        <f t="shared" si="291"/>
        <v>@BJP4India</v>
      </c>
      <c r="C518" s="14" t="s">
        <v>39</v>
      </c>
      <c r="D518" s="15" t="s">
        <v>1020</v>
      </c>
      <c r="E518" s="16" t="str">
        <f>HYPERLINK("https://twitter.com/BJP4India/status/1094602286490210304","1094602286490210304")</f>
        <v>1094602286490210304</v>
      </c>
      <c r="F518" s="17"/>
      <c r="G518" s="18" t="s">
        <v>1021</v>
      </c>
      <c r="H518" s="17"/>
      <c r="I518" s="19">
        <v>689.0</v>
      </c>
      <c r="J518" s="19">
        <v>893.0</v>
      </c>
      <c r="K518" s="20" t="str">
        <f t="shared" si="293"/>
        <v>Twitter Web Client</v>
      </c>
      <c r="L518" s="19">
        <v>1.0503251E7</v>
      </c>
      <c r="M518" s="19">
        <v>2.0</v>
      </c>
      <c r="N518" s="19">
        <v>2477.0</v>
      </c>
      <c r="O518" s="21" t="s">
        <v>29</v>
      </c>
      <c r="P518" s="12">
        <v>40477.32577546296</v>
      </c>
      <c r="Q518" s="22" t="s">
        <v>42</v>
      </c>
      <c r="R518" s="23" t="s">
        <v>43</v>
      </c>
      <c r="S518" s="18" t="s">
        <v>44</v>
      </c>
      <c r="T518" s="17"/>
      <c r="U518" s="16" t="str">
        <f t="shared" si="292"/>
        <v>View</v>
      </c>
    </row>
    <row r="519">
      <c r="A519" s="12">
        <v>43506.82487268519</v>
      </c>
      <c r="B519" s="13" t="str">
        <f t="shared" si="291"/>
        <v>@BJP4India</v>
      </c>
      <c r="C519" s="14" t="s">
        <v>39</v>
      </c>
      <c r="D519" s="15" t="s">
        <v>1022</v>
      </c>
      <c r="E519" s="16" t="str">
        <f>HYPERLINK("https://twitter.com/BJP4India/status/1094601334085476354","1094601334085476354")</f>
        <v>1094601334085476354</v>
      </c>
      <c r="F519" s="17"/>
      <c r="G519" s="17"/>
      <c r="H519" s="17"/>
      <c r="I519" s="19">
        <v>560.0</v>
      </c>
      <c r="J519" s="19">
        <v>900.0</v>
      </c>
      <c r="K519" s="20" t="str">
        <f t="shared" si="293"/>
        <v>Twitter Web Client</v>
      </c>
      <c r="L519" s="19">
        <v>1.0503251E7</v>
      </c>
      <c r="M519" s="19">
        <v>2.0</v>
      </c>
      <c r="N519" s="19">
        <v>2477.0</v>
      </c>
      <c r="O519" s="21" t="s">
        <v>29</v>
      </c>
      <c r="P519" s="12">
        <v>40477.32577546296</v>
      </c>
      <c r="Q519" s="22" t="s">
        <v>42</v>
      </c>
      <c r="R519" s="23" t="s">
        <v>43</v>
      </c>
      <c r="S519" s="18" t="s">
        <v>44</v>
      </c>
      <c r="T519" s="17"/>
      <c r="U519" s="16" t="str">
        <f t="shared" si="292"/>
        <v>View</v>
      </c>
    </row>
    <row r="520">
      <c r="A520" s="12">
        <v>43506.82291666667</v>
      </c>
      <c r="B520" s="13" t="str">
        <f t="shared" si="291"/>
        <v>@BJP4India</v>
      </c>
      <c r="C520" s="14" t="s">
        <v>39</v>
      </c>
      <c r="D520" s="15" t="s">
        <v>1023</v>
      </c>
      <c r="E520" s="16" t="str">
        <f>HYPERLINK("https://twitter.com/BJP4India/status/1094600625738866688","1094600625738866688")</f>
        <v>1094600625738866688</v>
      </c>
      <c r="F520" s="17"/>
      <c r="G520" s="18" t="s">
        <v>1024</v>
      </c>
      <c r="H520" s="17"/>
      <c r="I520" s="19">
        <v>603.0</v>
      </c>
      <c r="J520" s="19">
        <v>701.0</v>
      </c>
      <c r="K520" s="20" t="str">
        <f t="shared" si="293"/>
        <v>Twitter Web Client</v>
      </c>
      <c r="L520" s="19">
        <v>1.0503251E7</v>
      </c>
      <c r="M520" s="19">
        <v>2.0</v>
      </c>
      <c r="N520" s="19">
        <v>2477.0</v>
      </c>
      <c r="O520" s="21" t="s">
        <v>29</v>
      </c>
      <c r="P520" s="12">
        <v>40477.32577546296</v>
      </c>
      <c r="Q520" s="22" t="s">
        <v>42</v>
      </c>
      <c r="R520" s="23" t="s">
        <v>43</v>
      </c>
      <c r="S520" s="18" t="s">
        <v>44</v>
      </c>
      <c r="T520" s="17"/>
      <c r="U520" s="16" t="str">
        <f t="shared" si="292"/>
        <v>View</v>
      </c>
    </row>
    <row r="521">
      <c r="A521" s="12">
        <v>43506.821608796294</v>
      </c>
      <c r="B521" s="13" t="str">
        <f t="shared" si="291"/>
        <v>@BJP4India</v>
      </c>
      <c r="C521" s="14" t="s">
        <v>39</v>
      </c>
      <c r="D521" s="15" t="s">
        <v>1025</v>
      </c>
      <c r="E521" s="16" t="str">
        <f>HYPERLINK("https://twitter.com/BJP4India/status/1094600150230548486","1094600150230548486")</f>
        <v>1094600150230548486</v>
      </c>
      <c r="F521" s="17"/>
      <c r="G521" s="17"/>
      <c r="H521" s="17"/>
      <c r="I521" s="19">
        <v>484.0</v>
      </c>
      <c r="J521" s="19">
        <v>682.0</v>
      </c>
      <c r="K521" s="20" t="str">
        <f t="shared" si="293"/>
        <v>Twitter Web Client</v>
      </c>
      <c r="L521" s="19">
        <v>1.0503251E7</v>
      </c>
      <c r="M521" s="19">
        <v>2.0</v>
      </c>
      <c r="N521" s="19">
        <v>2477.0</v>
      </c>
      <c r="O521" s="21" t="s">
        <v>29</v>
      </c>
      <c r="P521" s="12">
        <v>40477.32577546296</v>
      </c>
      <c r="Q521" s="22" t="s">
        <v>42</v>
      </c>
      <c r="R521" s="23" t="s">
        <v>43</v>
      </c>
      <c r="S521" s="18" t="s">
        <v>44</v>
      </c>
      <c r="T521" s="17"/>
      <c r="U521" s="16" t="str">
        <f t="shared" si="292"/>
        <v>View</v>
      </c>
    </row>
    <row r="522">
      <c r="A522" s="12">
        <v>43506.82142361111</v>
      </c>
      <c r="B522" s="13" t="str">
        <f t="shared" si="291"/>
        <v>@BJP4India</v>
      </c>
      <c r="C522" s="14" t="s">
        <v>39</v>
      </c>
      <c r="D522" s="15" t="s">
        <v>1026</v>
      </c>
      <c r="E522" s="16" t="str">
        <f>HYPERLINK("https://twitter.com/BJP4India/status/1094600084207988736","1094600084207988736")</f>
        <v>1094600084207988736</v>
      </c>
      <c r="F522" s="17"/>
      <c r="G522" s="17"/>
      <c r="H522" s="17"/>
      <c r="I522" s="19">
        <v>604.0</v>
      </c>
      <c r="J522" s="19">
        <v>932.0</v>
      </c>
      <c r="K522" s="20" t="str">
        <f t="shared" si="293"/>
        <v>Twitter Web Client</v>
      </c>
      <c r="L522" s="19">
        <v>1.0503251E7</v>
      </c>
      <c r="M522" s="19">
        <v>2.0</v>
      </c>
      <c r="N522" s="19">
        <v>2477.0</v>
      </c>
      <c r="O522" s="21" t="s">
        <v>29</v>
      </c>
      <c r="P522" s="12">
        <v>40477.32577546296</v>
      </c>
      <c r="Q522" s="22" t="s">
        <v>42</v>
      </c>
      <c r="R522" s="23" t="s">
        <v>43</v>
      </c>
      <c r="S522" s="18" t="s">
        <v>44</v>
      </c>
      <c r="T522" s="17"/>
      <c r="U522" s="16" t="str">
        <f t="shared" si="292"/>
        <v>View</v>
      </c>
    </row>
    <row r="523">
      <c r="A523" s="12">
        <v>43506.819861111115</v>
      </c>
      <c r="B523" s="13" t="str">
        <f t="shared" si="291"/>
        <v>@BJP4India</v>
      </c>
      <c r="C523" s="14" t="s">
        <v>39</v>
      </c>
      <c r="D523" s="15" t="s">
        <v>1027</v>
      </c>
      <c r="E523" s="16" t="str">
        <f>HYPERLINK("https://twitter.com/BJP4India/status/1094599517729476608","1094599517729476608")</f>
        <v>1094599517729476608</v>
      </c>
      <c r="F523" s="17"/>
      <c r="G523" s="18" t="s">
        <v>1028</v>
      </c>
      <c r="H523" s="17"/>
      <c r="I523" s="19">
        <v>621.0</v>
      </c>
      <c r="J523" s="19">
        <v>645.0</v>
      </c>
      <c r="K523" s="20" t="str">
        <f t="shared" si="293"/>
        <v>Twitter Web Client</v>
      </c>
      <c r="L523" s="19">
        <v>1.0503251E7</v>
      </c>
      <c r="M523" s="19">
        <v>2.0</v>
      </c>
      <c r="N523" s="19">
        <v>2477.0</v>
      </c>
      <c r="O523" s="21" t="s">
        <v>29</v>
      </c>
      <c r="P523" s="12">
        <v>40477.32577546296</v>
      </c>
      <c r="Q523" s="22" t="s">
        <v>42</v>
      </c>
      <c r="R523" s="23" t="s">
        <v>43</v>
      </c>
      <c r="S523" s="18" t="s">
        <v>44</v>
      </c>
      <c r="T523" s="17"/>
      <c r="U523" s="16" t="str">
        <f t="shared" si="292"/>
        <v>View</v>
      </c>
    </row>
    <row r="524">
      <c r="A524" s="12">
        <v>43506.81738425926</v>
      </c>
      <c r="B524" s="13" t="str">
        <f t="shared" si="291"/>
        <v>@BJP4India</v>
      </c>
      <c r="C524" s="14" t="s">
        <v>39</v>
      </c>
      <c r="D524" s="15" t="s">
        <v>1029</v>
      </c>
      <c r="E524" s="16" t="str">
        <f>HYPERLINK("https://twitter.com/BJP4India/status/1094598619653595136","1094598619653595136")</f>
        <v>1094598619653595136</v>
      </c>
      <c r="F524" s="17"/>
      <c r="G524" s="18" t="s">
        <v>1030</v>
      </c>
      <c r="H524" s="17"/>
      <c r="I524" s="19">
        <v>596.0</v>
      </c>
      <c r="J524" s="19">
        <v>657.0</v>
      </c>
      <c r="K524" s="20" t="str">
        <f t="shared" si="293"/>
        <v>Twitter Web Client</v>
      </c>
      <c r="L524" s="19">
        <v>1.0503251E7</v>
      </c>
      <c r="M524" s="19">
        <v>2.0</v>
      </c>
      <c r="N524" s="19">
        <v>2477.0</v>
      </c>
      <c r="O524" s="21" t="s">
        <v>29</v>
      </c>
      <c r="P524" s="12">
        <v>40477.32577546296</v>
      </c>
      <c r="Q524" s="22" t="s">
        <v>42</v>
      </c>
      <c r="R524" s="23" t="s">
        <v>43</v>
      </c>
      <c r="S524" s="18" t="s">
        <v>44</v>
      </c>
      <c r="T524" s="17"/>
      <c r="U524" s="16" t="str">
        <f t="shared" si="292"/>
        <v>View</v>
      </c>
    </row>
    <row r="525">
      <c r="A525" s="12">
        <v>43506.81722222222</v>
      </c>
      <c r="B525" s="13" t="str">
        <f>HYPERLINK("https://twitter.com/INCIndia","@INCIndia")</f>
        <v>@INCIndia</v>
      </c>
      <c r="C525" s="14" t="s">
        <v>126</v>
      </c>
      <c r="D525" s="15" t="s">
        <v>1031</v>
      </c>
      <c r="E525" s="16" t="str">
        <f>HYPERLINK("https://twitter.com/INCIndia/status/1094598560870531073","1094598560870531073")</f>
        <v>1094598560870531073</v>
      </c>
      <c r="F525" s="18" t="s">
        <v>1032</v>
      </c>
      <c r="G525" s="17"/>
      <c r="H525" s="17"/>
      <c r="I525" s="19">
        <v>1586.0</v>
      </c>
      <c r="J525" s="19">
        <v>4749.0</v>
      </c>
      <c r="K525" s="20" t="str">
        <f>HYPERLINK("http://twitter.com/download/android","Twitter for Android")</f>
        <v>Twitter for Android</v>
      </c>
      <c r="L525" s="19">
        <v>4857086.0</v>
      </c>
      <c r="M525" s="19">
        <v>2496.0</v>
      </c>
      <c r="N525" s="19">
        <v>1632.0</v>
      </c>
      <c r="O525" s="21" t="s">
        <v>29</v>
      </c>
      <c r="P525" s="12">
        <v>41311.4691087963</v>
      </c>
      <c r="Q525" s="22" t="s">
        <v>129</v>
      </c>
      <c r="R525" s="23" t="s">
        <v>130</v>
      </c>
      <c r="S525" s="18" t="s">
        <v>131</v>
      </c>
      <c r="T525" s="17"/>
      <c r="U525" s="16" t="str">
        <f>HYPERLINK("https://pbs.twimg.com/profile_images/928449965134815233/w2JsNWPK.jpg","View")</f>
        <v>View</v>
      </c>
    </row>
    <row r="526">
      <c r="A526" s="12">
        <v>43506.81675925926</v>
      </c>
      <c r="B526" s="13" t="str">
        <f t="shared" ref="B526:B529" si="294">HYPERLINK("https://twitter.com/BJP4India","@BJP4India")</f>
        <v>@BJP4India</v>
      </c>
      <c r="C526" s="14" t="s">
        <v>39</v>
      </c>
      <c r="D526" s="15" t="s">
        <v>1033</v>
      </c>
      <c r="E526" s="16" t="str">
        <f>HYPERLINK("https://twitter.com/BJP4India/status/1094598393236664321","1094598393236664321")</f>
        <v>1094598393236664321</v>
      </c>
      <c r="F526" s="17"/>
      <c r="G526" s="17"/>
      <c r="H526" s="17"/>
      <c r="I526" s="19">
        <v>450.0</v>
      </c>
      <c r="J526" s="19">
        <v>617.0</v>
      </c>
      <c r="K526" s="20" t="str">
        <f t="shared" ref="K526:K528" si="295">HYPERLINK("http://twitter.com","Twitter Web Client")</f>
        <v>Twitter Web Client</v>
      </c>
      <c r="L526" s="19">
        <v>1.0503251E7</v>
      </c>
      <c r="M526" s="19">
        <v>2.0</v>
      </c>
      <c r="N526" s="19">
        <v>2477.0</v>
      </c>
      <c r="O526" s="21" t="s">
        <v>29</v>
      </c>
      <c r="P526" s="12">
        <v>40477.32577546296</v>
      </c>
      <c r="Q526" s="22" t="s">
        <v>42</v>
      </c>
      <c r="R526" s="23" t="s">
        <v>43</v>
      </c>
      <c r="S526" s="18" t="s">
        <v>44</v>
      </c>
      <c r="T526" s="17"/>
      <c r="U526" s="16" t="str">
        <f t="shared" ref="U526:U529" si="296">HYPERLINK("https://pbs.twimg.com/profile_images/812531108092874753/frVON4bm.jpg","View")</f>
        <v>View</v>
      </c>
    </row>
    <row r="527">
      <c r="A527" s="12">
        <v>43506.816458333335</v>
      </c>
      <c r="B527" s="13" t="str">
        <f t="shared" si="294"/>
        <v>@BJP4India</v>
      </c>
      <c r="C527" s="14" t="s">
        <v>39</v>
      </c>
      <c r="D527" s="15" t="s">
        <v>1034</v>
      </c>
      <c r="E527" s="16" t="str">
        <f>HYPERLINK("https://twitter.com/BJP4India/status/1094598284511895552","1094598284511895552")</f>
        <v>1094598284511895552</v>
      </c>
      <c r="F527" s="17"/>
      <c r="G527" s="18" t="s">
        <v>1035</v>
      </c>
      <c r="H527" s="17"/>
      <c r="I527" s="19">
        <v>622.0</v>
      </c>
      <c r="J527" s="19">
        <v>673.0</v>
      </c>
      <c r="K527" s="20" t="str">
        <f t="shared" si="295"/>
        <v>Twitter Web Client</v>
      </c>
      <c r="L527" s="19">
        <v>1.0503251E7</v>
      </c>
      <c r="M527" s="19">
        <v>2.0</v>
      </c>
      <c r="N527" s="19">
        <v>2477.0</v>
      </c>
      <c r="O527" s="21" t="s">
        <v>29</v>
      </c>
      <c r="P527" s="12">
        <v>40477.32577546296</v>
      </c>
      <c r="Q527" s="22" t="s">
        <v>42</v>
      </c>
      <c r="R527" s="23" t="s">
        <v>43</v>
      </c>
      <c r="S527" s="18" t="s">
        <v>44</v>
      </c>
      <c r="T527" s="17"/>
      <c r="U527" s="16" t="str">
        <f t="shared" si="296"/>
        <v>View</v>
      </c>
    </row>
    <row r="528">
      <c r="A528" s="12">
        <v>43506.81314814815</v>
      </c>
      <c r="B528" s="13" t="str">
        <f t="shared" si="294"/>
        <v>@BJP4India</v>
      </c>
      <c r="C528" s="14" t="s">
        <v>39</v>
      </c>
      <c r="D528" s="15" t="s">
        <v>1036</v>
      </c>
      <c r="E528" s="16" t="str">
        <f>HYPERLINK("https://twitter.com/BJP4India/status/1094597084085276672","1094597084085276672")</f>
        <v>1094597084085276672</v>
      </c>
      <c r="F528" s="17"/>
      <c r="G528" s="18" t="s">
        <v>1037</v>
      </c>
      <c r="H528" s="17"/>
      <c r="I528" s="19">
        <v>850.0</v>
      </c>
      <c r="J528" s="19">
        <v>1457.0</v>
      </c>
      <c r="K528" s="20" t="str">
        <f t="shared" si="295"/>
        <v>Twitter Web Client</v>
      </c>
      <c r="L528" s="19">
        <v>1.0503251E7</v>
      </c>
      <c r="M528" s="19">
        <v>2.0</v>
      </c>
      <c r="N528" s="19">
        <v>2477.0</v>
      </c>
      <c r="O528" s="21" t="s">
        <v>29</v>
      </c>
      <c r="P528" s="12">
        <v>40477.32577546296</v>
      </c>
      <c r="Q528" s="22" t="s">
        <v>42</v>
      </c>
      <c r="R528" s="23" t="s">
        <v>43</v>
      </c>
      <c r="S528" s="18" t="s">
        <v>44</v>
      </c>
      <c r="T528" s="17"/>
      <c r="U528" s="16" t="str">
        <f t="shared" si="296"/>
        <v>View</v>
      </c>
    </row>
    <row r="529">
      <c r="A529" s="12">
        <v>43506.808391203704</v>
      </c>
      <c r="B529" s="13" t="str">
        <f t="shared" si="294"/>
        <v>@BJP4India</v>
      </c>
      <c r="C529" s="14" t="s">
        <v>39</v>
      </c>
      <c r="D529" s="15" t="s">
        <v>1038</v>
      </c>
      <c r="E529" s="16" t="str">
        <f>HYPERLINK("https://twitter.com/BJP4India/status/1094595362902294528","1094595362902294528")</f>
        <v>1094595362902294528</v>
      </c>
      <c r="F529" s="18" t="s">
        <v>1039</v>
      </c>
      <c r="G529" s="17"/>
      <c r="H529" s="17"/>
      <c r="I529" s="19">
        <v>964.0</v>
      </c>
      <c r="J529" s="19">
        <v>2254.0</v>
      </c>
      <c r="K529" s="20" t="str">
        <f t="shared" ref="K529:K530" si="297">HYPERLINK("https://periscope.tv","Periscope")</f>
        <v>Periscope</v>
      </c>
      <c r="L529" s="19">
        <v>1.0503251E7</v>
      </c>
      <c r="M529" s="19">
        <v>2.0</v>
      </c>
      <c r="N529" s="19">
        <v>2477.0</v>
      </c>
      <c r="O529" s="21" t="s">
        <v>29</v>
      </c>
      <c r="P529" s="12">
        <v>40477.32577546296</v>
      </c>
      <c r="Q529" s="22" t="s">
        <v>42</v>
      </c>
      <c r="R529" s="23" t="s">
        <v>43</v>
      </c>
      <c r="S529" s="18" t="s">
        <v>44</v>
      </c>
      <c r="T529" s="17"/>
      <c r="U529" s="16" t="str">
        <f t="shared" si="296"/>
        <v>View</v>
      </c>
    </row>
    <row r="530">
      <c r="A530" s="12">
        <v>43506.808344907404</v>
      </c>
      <c r="B530" s="13" t="str">
        <f>HYPERLINK("https://twitter.com/narendramodi","@narendramodi")</f>
        <v>@narendramodi</v>
      </c>
      <c r="C530" s="14" t="s">
        <v>26</v>
      </c>
      <c r="D530" s="15" t="s">
        <v>1040</v>
      </c>
      <c r="E530" s="16" t="str">
        <f>HYPERLINK("https://twitter.com/narendramodi/status/1094595345588269056","1094595345588269056")</f>
        <v>1094595345588269056</v>
      </c>
      <c r="F530" s="18" t="s">
        <v>1041</v>
      </c>
      <c r="G530" s="17"/>
      <c r="H530" s="17"/>
      <c r="I530" s="19">
        <v>4890.0</v>
      </c>
      <c r="J530" s="19">
        <v>14144.0</v>
      </c>
      <c r="K530" s="20" t="str">
        <f t="shared" si="297"/>
        <v>Periscope</v>
      </c>
      <c r="L530" s="19">
        <v>4.5652868E7</v>
      </c>
      <c r="M530" s="19">
        <v>2124.0</v>
      </c>
      <c r="N530" s="19">
        <v>23328.0</v>
      </c>
      <c r="O530" s="21" t="s">
        <v>29</v>
      </c>
      <c r="P530" s="12">
        <v>39823.95064814815</v>
      </c>
      <c r="Q530" s="22" t="s">
        <v>30</v>
      </c>
      <c r="R530" s="23" t="s">
        <v>31</v>
      </c>
      <c r="S530" s="18" t="s">
        <v>32</v>
      </c>
      <c r="T530" s="17"/>
      <c r="U530" s="16" t="str">
        <f>HYPERLINK("https://pbs.twimg.com/profile_images/718314968102367232/ypY1GPCQ.jpg","View")</f>
        <v>View</v>
      </c>
    </row>
    <row r="531">
      <c r="A531" s="12">
        <v>43506.79827546296</v>
      </c>
      <c r="B531" s="13" t="str">
        <f>HYPERLINK("https://twitter.com/AamAadmiParty","@AamAadmiParty")</f>
        <v>@AamAadmiParty</v>
      </c>
      <c r="C531" s="14" t="s">
        <v>51</v>
      </c>
      <c r="D531" s="15" t="s">
        <v>1042</v>
      </c>
      <c r="E531" s="16" t="str">
        <f>HYPERLINK("https://twitter.com/AamAadmiParty/status/1094591694073323521","1094591694073323521")</f>
        <v>1094591694073323521</v>
      </c>
      <c r="F531" s="17"/>
      <c r="G531" s="18" t="s">
        <v>1043</v>
      </c>
      <c r="H531" s="17"/>
      <c r="I531" s="19">
        <v>495.0</v>
      </c>
      <c r="J531" s="19">
        <v>1571.0</v>
      </c>
      <c r="K531" s="20" t="str">
        <f t="shared" ref="K531:K538" si="298">HYPERLINK("https://studio.twitter.com","Twitter Media Studio")</f>
        <v>Twitter Media Studio</v>
      </c>
      <c r="L531" s="19">
        <v>4760642.0</v>
      </c>
      <c r="M531" s="19">
        <v>317.0</v>
      </c>
      <c r="N531" s="19">
        <v>1775.0</v>
      </c>
      <c r="O531" s="21" t="s">
        <v>29</v>
      </c>
      <c r="P531" s="12">
        <v>41113.35650462963</v>
      </c>
      <c r="Q531" s="22" t="s">
        <v>30</v>
      </c>
      <c r="R531" s="23" t="s">
        <v>54</v>
      </c>
      <c r="S531" s="18" t="s">
        <v>55</v>
      </c>
      <c r="T531" s="17"/>
      <c r="U531" s="16" t="str">
        <f>HYPERLINK("https://pbs.twimg.com/profile_images/928455612014280704/Xb5vG_TP.jpg","View")</f>
        <v>View</v>
      </c>
    </row>
    <row r="532">
      <c r="A532" s="12">
        <v>43506.79498842593</v>
      </c>
      <c r="B532" s="13" t="str">
        <f t="shared" ref="B532:B535" si="299">HYPERLINK("https://twitter.com/narendramodi","@narendramodi")</f>
        <v>@narendramodi</v>
      </c>
      <c r="C532" s="14" t="s">
        <v>26</v>
      </c>
      <c r="D532" s="15" t="s">
        <v>1044</v>
      </c>
      <c r="E532" s="16" t="str">
        <f>HYPERLINK("https://twitter.com/narendramodi/status/1094590503171944448","1094590503171944448")</f>
        <v>1094590503171944448</v>
      </c>
      <c r="F532" s="17"/>
      <c r="G532" s="18" t="s">
        <v>1045</v>
      </c>
      <c r="H532" s="17"/>
      <c r="I532" s="19">
        <v>3508.0</v>
      </c>
      <c r="J532" s="19">
        <v>9028.0</v>
      </c>
      <c r="K532" s="20" t="str">
        <f t="shared" si="298"/>
        <v>Twitter Media Studio</v>
      </c>
      <c r="L532" s="19">
        <v>4.5652868E7</v>
      </c>
      <c r="M532" s="19">
        <v>2124.0</v>
      </c>
      <c r="N532" s="19">
        <v>23328.0</v>
      </c>
      <c r="O532" s="21" t="s">
        <v>29</v>
      </c>
      <c r="P532" s="12">
        <v>39823.95064814815</v>
      </c>
      <c r="Q532" s="22" t="s">
        <v>30</v>
      </c>
      <c r="R532" s="23" t="s">
        <v>31</v>
      </c>
      <c r="S532" s="18" t="s">
        <v>32</v>
      </c>
      <c r="T532" s="17"/>
      <c r="U532" s="16" t="str">
        <f t="shared" ref="U532:U535" si="300">HYPERLINK("https://pbs.twimg.com/profile_images/718314968102367232/ypY1GPCQ.jpg","View")</f>
        <v>View</v>
      </c>
    </row>
    <row r="533">
      <c r="A533" s="12">
        <v>43506.7921412037</v>
      </c>
      <c r="B533" s="13" t="str">
        <f t="shared" si="299"/>
        <v>@narendramodi</v>
      </c>
      <c r="C533" s="14" t="s">
        <v>26</v>
      </c>
      <c r="D533" s="15" t="s">
        <v>1046</v>
      </c>
      <c r="E533" s="16" t="str">
        <f>HYPERLINK("https://twitter.com/narendramodi/status/1094589473218674690","1094589473218674690")</f>
        <v>1094589473218674690</v>
      </c>
      <c r="F533" s="17"/>
      <c r="G533" s="18" t="s">
        <v>1047</v>
      </c>
      <c r="H533" s="17"/>
      <c r="I533" s="19">
        <v>3742.0</v>
      </c>
      <c r="J533" s="19">
        <v>9369.0</v>
      </c>
      <c r="K533" s="20" t="str">
        <f t="shared" si="298"/>
        <v>Twitter Media Studio</v>
      </c>
      <c r="L533" s="19">
        <v>4.5652868E7</v>
      </c>
      <c r="M533" s="19">
        <v>2124.0</v>
      </c>
      <c r="N533" s="19">
        <v>23328.0</v>
      </c>
      <c r="O533" s="21" t="s">
        <v>29</v>
      </c>
      <c r="P533" s="12">
        <v>39823.95064814815</v>
      </c>
      <c r="Q533" s="22" t="s">
        <v>30</v>
      </c>
      <c r="R533" s="23" t="s">
        <v>31</v>
      </c>
      <c r="S533" s="18" t="s">
        <v>32</v>
      </c>
      <c r="T533" s="17"/>
      <c r="U533" s="16" t="str">
        <f t="shared" si="300"/>
        <v>View</v>
      </c>
    </row>
    <row r="534">
      <c r="A534" s="12">
        <v>43506.79005787037</v>
      </c>
      <c r="B534" s="13" t="str">
        <f t="shared" si="299"/>
        <v>@narendramodi</v>
      </c>
      <c r="C534" s="14" t="s">
        <v>26</v>
      </c>
      <c r="D534" s="15" t="s">
        <v>1048</v>
      </c>
      <c r="E534" s="16" t="str">
        <f>HYPERLINK("https://twitter.com/narendramodi/status/1094588716062916608","1094588716062916608")</f>
        <v>1094588716062916608</v>
      </c>
      <c r="F534" s="17"/>
      <c r="G534" s="18" t="s">
        <v>1049</v>
      </c>
      <c r="H534" s="17"/>
      <c r="I534" s="19">
        <v>3302.0</v>
      </c>
      <c r="J534" s="19">
        <v>8123.0</v>
      </c>
      <c r="K534" s="20" t="str">
        <f t="shared" si="298"/>
        <v>Twitter Media Studio</v>
      </c>
      <c r="L534" s="19">
        <v>4.5652868E7</v>
      </c>
      <c r="M534" s="19">
        <v>2124.0</v>
      </c>
      <c r="N534" s="19">
        <v>23328.0</v>
      </c>
      <c r="O534" s="21" t="s">
        <v>29</v>
      </c>
      <c r="P534" s="12">
        <v>39823.95064814815</v>
      </c>
      <c r="Q534" s="22" t="s">
        <v>30</v>
      </c>
      <c r="R534" s="23" t="s">
        <v>31</v>
      </c>
      <c r="S534" s="18" t="s">
        <v>32</v>
      </c>
      <c r="T534" s="17"/>
      <c r="U534" s="16" t="str">
        <f t="shared" si="300"/>
        <v>View</v>
      </c>
    </row>
    <row r="535">
      <c r="A535" s="12">
        <v>43506.7872337963</v>
      </c>
      <c r="B535" s="13" t="str">
        <f t="shared" si="299"/>
        <v>@narendramodi</v>
      </c>
      <c r="C535" s="14" t="s">
        <v>26</v>
      </c>
      <c r="D535" s="15" t="s">
        <v>1050</v>
      </c>
      <c r="E535" s="16" t="str">
        <f>HYPERLINK("https://twitter.com/narendramodi/status/1094587694452068352","1094587694452068352")</f>
        <v>1094587694452068352</v>
      </c>
      <c r="F535" s="17"/>
      <c r="G535" s="18" t="s">
        <v>1051</v>
      </c>
      <c r="H535" s="17"/>
      <c r="I535" s="19">
        <v>3933.0</v>
      </c>
      <c r="J535" s="19">
        <v>10324.0</v>
      </c>
      <c r="K535" s="20" t="str">
        <f t="shared" si="298"/>
        <v>Twitter Media Studio</v>
      </c>
      <c r="L535" s="19">
        <v>4.5652868E7</v>
      </c>
      <c r="M535" s="19">
        <v>2124.0</v>
      </c>
      <c r="N535" s="19">
        <v>23328.0</v>
      </c>
      <c r="O535" s="21" t="s">
        <v>29</v>
      </c>
      <c r="P535" s="12">
        <v>39823.95064814815</v>
      </c>
      <c r="Q535" s="22" t="s">
        <v>30</v>
      </c>
      <c r="R535" s="23" t="s">
        <v>31</v>
      </c>
      <c r="S535" s="18" t="s">
        <v>32</v>
      </c>
      <c r="T535" s="17"/>
      <c r="U535" s="16" t="str">
        <f t="shared" si="300"/>
        <v>View</v>
      </c>
    </row>
    <row r="536">
      <c r="A536" s="12">
        <v>43506.74678240741</v>
      </c>
      <c r="B536" s="13" t="str">
        <f t="shared" ref="B536:B538" si="301">HYPERLINK("https://twitter.com/BJP4India","@BJP4India")</f>
        <v>@BJP4India</v>
      </c>
      <c r="C536" s="14" t="s">
        <v>39</v>
      </c>
      <c r="D536" s="15" t="s">
        <v>1052</v>
      </c>
      <c r="E536" s="16" t="str">
        <f>HYPERLINK("https://twitter.com/BJP4India/status/1094573034692796416","1094573034692796416")</f>
        <v>1094573034692796416</v>
      </c>
      <c r="F536" s="17"/>
      <c r="G536" s="18" t="s">
        <v>1053</v>
      </c>
      <c r="H536" s="17"/>
      <c r="I536" s="19">
        <v>850.0</v>
      </c>
      <c r="J536" s="19">
        <v>1309.0</v>
      </c>
      <c r="K536" s="20" t="str">
        <f t="shared" si="298"/>
        <v>Twitter Media Studio</v>
      </c>
      <c r="L536" s="19">
        <v>1.0503251E7</v>
      </c>
      <c r="M536" s="19">
        <v>2.0</v>
      </c>
      <c r="N536" s="19">
        <v>2477.0</v>
      </c>
      <c r="O536" s="21" t="s">
        <v>29</v>
      </c>
      <c r="P536" s="12">
        <v>40477.32577546296</v>
      </c>
      <c r="Q536" s="22" t="s">
        <v>42</v>
      </c>
      <c r="R536" s="23" t="s">
        <v>43</v>
      </c>
      <c r="S536" s="18" t="s">
        <v>44</v>
      </c>
      <c r="T536" s="17"/>
      <c r="U536" s="16" t="str">
        <f t="shared" ref="U536:U538" si="302">HYPERLINK("https://pbs.twimg.com/profile_images/812531108092874753/frVON4bm.jpg","View")</f>
        <v>View</v>
      </c>
    </row>
    <row r="537">
      <c r="A537" s="12">
        <v>43506.74314814815</v>
      </c>
      <c r="B537" s="13" t="str">
        <f t="shared" si="301"/>
        <v>@BJP4India</v>
      </c>
      <c r="C537" s="14" t="s">
        <v>39</v>
      </c>
      <c r="D537" s="15" t="s">
        <v>1054</v>
      </c>
      <c r="E537" s="16" t="str">
        <f>HYPERLINK("https://twitter.com/BJP4India/status/1094571719438680070","1094571719438680070")</f>
        <v>1094571719438680070</v>
      </c>
      <c r="F537" s="17"/>
      <c r="G537" s="18" t="s">
        <v>1055</v>
      </c>
      <c r="H537" s="17"/>
      <c r="I537" s="19">
        <v>843.0</v>
      </c>
      <c r="J537" s="19">
        <v>1115.0</v>
      </c>
      <c r="K537" s="20" t="str">
        <f t="shared" si="298"/>
        <v>Twitter Media Studio</v>
      </c>
      <c r="L537" s="19">
        <v>1.0503251E7</v>
      </c>
      <c r="M537" s="19">
        <v>2.0</v>
      </c>
      <c r="N537" s="19">
        <v>2477.0</v>
      </c>
      <c r="O537" s="21" t="s">
        <v>29</v>
      </c>
      <c r="P537" s="12">
        <v>40477.32577546296</v>
      </c>
      <c r="Q537" s="22" t="s">
        <v>42</v>
      </c>
      <c r="R537" s="23" t="s">
        <v>43</v>
      </c>
      <c r="S537" s="18" t="s">
        <v>44</v>
      </c>
      <c r="T537" s="17"/>
      <c r="U537" s="16" t="str">
        <f t="shared" si="302"/>
        <v>View</v>
      </c>
    </row>
    <row r="538">
      <c r="A538" s="12">
        <v>43506.7390625</v>
      </c>
      <c r="B538" s="13" t="str">
        <f t="shared" si="301"/>
        <v>@BJP4India</v>
      </c>
      <c r="C538" s="14" t="s">
        <v>39</v>
      </c>
      <c r="D538" s="15" t="s">
        <v>1056</v>
      </c>
      <c r="E538" s="16" t="str">
        <f>HYPERLINK("https://twitter.com/BJP4India/status/1094570235821051904","1094570235821051904")</f>
        <v>1094570235821051904</v>
      </c>
      <c r="F538" s="17"/>
      <c r="G538" s="18" t="s">
        <v>1057</v>
      </c>
      <c r="H538" s="17"/>
      <c r="I538" s="19">
        <v>1055.0</v>
      </c>
      <c r="J538" s="19">
        <v>1727.0</v>
      </c>
      <c r="K538" s="20" t="str">
        <f t="shared" si="298"/>
        <v>Twitter Media Studio</v>
      </c>
      <c r="L538" s="19">
        <v>1.0503251E7</v>
      </c>
      <c r="M538" s="19">
        <v>2.0</v>
      </c>
      <c r="N538" s="19">
        <v>2477.0</v>
      </c>
      <c r="O538" s="21" t="s">
        <v>29</v>
      </c>
      <c r="P538" s="12">
        <v>40477.32577546296</v>
      </c>
      <c r="Q538" s="22" t="s">
        <v>42</v>
      </c>
      <c r="R538" s="23" t="s">
        <v>43</v>
      </c>
      <c r="S538" s="18" t="s">
        <v>44</v>
      </c>
      <c r="T538" s="17"/>
      <c r="U538" s="16" t="str">
        <f t="shared" si="302"/>
        <v>View</v>
      </c>
    </row>
    <row r="539">
      <c r="A539" s="12">
        <v>43506.73782407407</v>
      </c>
      <c r="B539" s="13" t="str">
        <f>HYPERLINK("https://twitter.com/AamAadmiParty","@AamAadmiParty")</f>
        <v>@AamAadmiParty</v>
      </c>
      <c r="C539" s="14" t="s">
        <v>51</v>
      </c>
      <c r="D539" s="15" t="s">
        <v>1058</v>
      </c>
      <c r="E539" s="16" t="str">
        <f>HYPERLINK("https://twitter.com/AamAadmiParty/status/1094569789018714114","1094569789018714114")</f>
        <v>1094569789018714114</v>
      </c>
      <c r="F539" s="17"/>
      <c r="G539" s="18" t="s">
        <v>1059</v>
      </c>
      <c r="H539" s="17"/>
      <c r="I539" s="19">
        <v>163.0</v>
      </c>
      <c r="J539" s="19">
        <v>437.0</v>
      </c>
      <c r="K539" s="20" t="str">
        <f>HYPERLINK("http://twitter.com/download/android","Twitter for Android")</f>
        <v>Twitter for Android</v>
      </c>
      <c r="L539" s="19">
        <v>4760642.0</v>
      </c>
      <c r="M539" s="19">
        <v>317.0</v>
      </c>
      <c r="N539" s="19">
        <v>1775.0</v>
      </c>
      <c r="O539" s="21" t="s">
        <v>29</v>
      </c>
      <c r="P539" s="12">
        <v>41113.35650462963</v>
      </c>
      <c r="Q539" s="22" t="s">
        <v>30</v>
      </c>
      <c r="R539" s="23" t="s">
        <v>54</v>
      </c>
      <c r="S539" s="18" t="s">
        <v>55</v>
      </c>
      <c r="T539" s="17"/>
      <c r="U539" s="16" t="str">
        <f>HYPERLINK("https://pbs.twimg.com/profile_images/928455612014280704/Xb5vG_TP.jpg","View")</f>
        <v>View</v>
      </c>
    </row>
    <row r="540">
      <c r="A540" s="12">
        <v>43506.73684027778</v>
      </c>
      <c r="B540" s="13" t="str">
        <f t="shared" ref="B540:B564" si="303">HYPERLINK("https://twitter.com/BJP4India","@BJP4India")</f>
        <v>@BJP4India</v>
      </c>
      <c r="C540" s="14" t="s">
        <v>39</v>
      </c>
      <c r="D540" s="15" t="s">
        <v>1060</v>
      </c>
      <c r="E540" s="16" t="str">
        <f>HYPERLINK("https://twitter.com/BJP4India/status/1094569434046320640","1094569434046320640")</f>
        <v>1094569434046320640</v>
      </c>
      <c r="F540" s="17"/>
      <c r="G540" s="18" t="s">
        <v>1061</v>
      </c>
      <c r="H540" s="17"/>
      <c r="I540" s="19">
        <v>1268.0</v>
      </c>
      <c r="J540" s="19">
        <v>2700.0</v>
      </c>
      <c r="K540" s="20" t="str">
        <f>HYPERLINK("https://studio.twitter.com","Twitter Media Studio")</f>
        <v>Twitter Media Studio</v>
      </c>
      <c r="L540" s="19">
        <v>1.0503251E7</v>
      </c>
      <c r="M540" s="19">
        <v>2.0</v>
      </c>
      <c r="N540" s="19">
        <v>2477.0</v>
      </c>
      <c r="O540" s="21" t="s">
        <v>29</v>
      </c>
      <c r="P540" s="12">
        <v>40477.32577546296</v>
      </c>
      <c r="Q540" s="22" t="s">
        <v>42</v>
      </c>
      <c r="R540" s="23" t="s">
        <v>43</v>
      </c>
      <c r="S540" s="18" t="s">
        <v>44</v>
      </c>
      <c r="T540" s="17"/>
      <c r="U540" s="16" t="str">
        <f t="shared" ref="U540:U564" si="304">HYPERLINK("https://pbs.twimg.com/profile_images/812531108092874753/frVON4bm.jpg","View")</f>
        <v>View</v>
      </c>
    </row>
    <row r="541">
      <c r="A541" s="12">
        <v>43506.69815972222</v>
      </c>
      <c r="B541" s="13" t="str">
        <f t="shared" si="303"/>
        <v>@BJP4India</v>
      </c>
      <c r="C541" s="14" t="s">
        <v>39</v>
      </c>
      <c r="D541" s="15" t="s">
        <v>1062</v>
      </c>
      <c r="E541" s="16" t="str">
        <f>HYPERLINK("https://twitter.com/BJP4India/status/1094555417152081925","1094555417152081925")</f>
        <v>1094555417152081925</v>
      </c>
      <c r="F541" s="17"/>
      <c r="G541" s="17"/>
      <c r="H541" s="17"/>
      <c r="I541" s="19">
        <v>5360.0</v>
      </c>
      <c r="J541" s="19">
        <v>13968.0</v>
      </c>
      <c r="K541" s="20" t="str">
        <f t="shared" ref="K541:K563" si="305">HYPERLINK("http://twitter.com","Twitter Web Client")</f>
        <v>Twitter Web Client</v>
      </c>
      <c r="L541" s="19">
        <v>1.0503251E7</v>
      </c>
      <c r="M541" s="19">
        <v>2.0</v>
      </c>
      <c r="N541" s="19">
        <v>2477.0</v>
      </c>
      <c r="O541" s="21" t="s">
        <v>29</v>
      </c>
      <c r="P541" s="12">
        <v>40477.32577546296</v>
      </c>
      <c r="Q541" s="22" t="s">
        <v>42</v>
      </c>
      <c r="R541" s="23" t="s">
        <v>43</v>
      </c>
      <c r="S541" s="18" t="s">
        <v>44</v>
      </c>
      <c r="T541" s="17"/>
      <c r="U541" s="16" t="str">
        <f t="shared" si="304"/>
        <v>View</v>
      </c>
    </row>
    <row r="542">
      <c r="A542" s="12">
        <v>43506.68736111111</v>
      </c>
      <c r="B542" s="13" t="str">
        <f t="shared" si="303"/>
        <v>@BJP4India</v>
      </c>
      <c r="C542" s="14" t="s">
        <v>39</v>
      </c>
      <c r="D542" s="15" t="s">
        <v>1063</v>
      </c>
      <c r="E542" s="16" t="str">
        <f>HYPERLINK("https://twitter.com/BJP4India/status/1094551500133527552","1094551500133527552")</f>
        <v>1094551500133527552</v>
      </c>
      <c r="F542" s="17"/>
      <c r="G542" s="17"/>
      <c r="H542" s="17"/>
      <c r="I542" s="19">
        <v>524.0</v>
      </c>
      <c r="J542" s="19">
        <v>859.0</v>
      </c>
      <c r="K542" s="20" t="str">
        <f t="shared" si="305"/>
        <v>Twitter Web Client</v>
      </c>
      <c r="L542" s="19">
        <v>1.0503251E7</v>
      </c>
      <c r="M542" s="19">
        <v>2.0</v>
      </c>
      <c r="N542" s="19">
        <v>2477.0</v>
      </c>
      <c r="O542" s="21" t="s">
        <v>29</v>
      </c>
      <c r="P542" s="12">
        <v>40477.32577546296</v>
      </c>
      <c r="Q542" s="22" t="s">
        <v>42</v>
      </c>
      <c r="R542" s="23" t="s">
        <v>43</v>
      </c>
      <c r="S542" s="18" t="s">
        <v>44</v>
      </c>
      <c r="T542" s="17"/>
      <c r="U542" s="16" t="str">
        <f t="shared" si="304"/>
        <v>View</v>
      </c>
    </row>
    <row r="543">
      <c r="A543" s="12">
        <v>43506.686678240745</v>
      </c>
      <c r="B543" s="13" t="str">
        <f t="shared" si="303"/>
        <v>@BJP4India</v>
      </c>
      <c r="C543" s="14" t="s">
        <v>39</v>
      </c>
      <c r="D543" s="15" t="s">
        <v>1064</v>
      </c>
      <c r="E543" s="16" t="str">
        <f>HYPERLINK("https://twitter.com/BJP4India/status/1094551255886614528","1094551255886614528")</f>
        <v>1094551255886614528</v>
      </c>
      <c r="F543" s="17"/>
      <c r="G543" s="17"/>
      <c r="H543" s="17"/>
      <c r="I543" s="19">
        <v>505.0</v>
      </c>
      <c r="J543" s="19">
        <v>773.0</v>
      </c>
      <c r="K543" s="20" t="str">
        <f t="shared" si="305"/>
        <v>Twitter Web Client</v>
      </c>
      <c r="L543" s="19">
        <v>1.0503251E7</v>
      </c>
      <c r="M543" s="19">
        <v>2.0</v>
      </c>
      <c r="N543" s="19">
        <v>2477.0</v>
      </c>
      <c r="O543" s="21" t="s">
        <v>29</v>
      </c>
      <c r="P543" s="12">
        <v>40477.32577546296</v>
      </c>
      <c r="Q543" s="22" t="s">
        <v>42</v>
      </c>
      <c r="R543" s="23" t="s">
        <v>43</v>
      </c>
      <c r="S543" s="18" t="s">
        <v>44</v>
      </c>
      <c r="T543" s="17"/>
      <c r="U543" s="16" t="str">
        <f t="shared" si="304"/>
        <v>View</v>
      </c>
    </row>
    <row r="544">
      <c r="A544" s="12">
        <v>43506.68565972222</v>
      </c>
      <c r="B544" s="13" t="str">
        <f t="shared" si="303"/>
        <v>@BJP4India</v>
      </c>
      <c r="C544" s="14" t="s">
        <v>39</v>
      </c>
      <c r="D544" s="15" t="s">
        <v>1065</v>
      </c>
      <c r="E544" s="16" t="str">
        <f>HYPERLINK("https://twitter.com/BJP4India/status/1094550884959154176","1094550884959154176")</f>
        <v>1094550884959154176</v>
      </c>
      <c r="F544" s="17"/>
      <c r="G544" s="17"/>
      <c r="H544" s="17"/>
      <c r="I544" s="19">
        <v>524.0</v>
      </c>
      <c r="J544" s="19">
        <v>804.0</v>
      </c>
      <c r="K544" s="20" t="str">
        <f t="shared" si="305"/>
        <v>Twitter Web Client</v>
      </c>
      <c r="L544" s="19">
        <v>1.0503251E7</v>
      </c>
      <c r="M544" s="19">
        <v>2.0</v>
      </c>
      <c r="N544" s="19">
        <v>2477.0</v>
      </c>
      <c r="O544" s="21" t="s">
        <v>29</v>
      </c>
      <c r="P544" s="12">
        <v>40477.32577546296</v>
      </c>
      <c r="Q544" s="22" t="s">
        <v>42</v>
      </c>
      <c r="R544" s="23" t="s">
        <v>43</v>
      </c>
      <c r="S544" s="18" t="s">
        <v>44</v>
      </c>
      <c r="T544" s="17"/>
      <c r="U544" s="16" t="str">
        <f t="shared" si="304"/>
        <v>View</v>
      </c>
    </row>
    <row r="545">
      <c r="A545" s="12">
        <v>43506.68430555555</v>
      </c>
      <c r="B545" s="13" t="str">
        <f t="shared" si="303"/>
        <v>@BJP4India</v>
      </c>
      <c r="C545" s="14" t="s">
        <v>39</v>
      </c>
      <c r="D545" s="15" t="s">
        <v>1066</v>
      </c>
      <c r="E545" s="16" t="str">
        <f>HYPERLINK("https://twitter.com/BJP4India/status/1094550393625894913","1094550393625894913")</f>
        <v>1094550393625894913</v>
      </c>
      <c r="F545" s="17"/>
      <c r="G545" s="17"/>
      <c r="H545" s="17"/>
      <c r="I545" s="19">
        <v>650.0</v>
      </c>
      <c r="J545" s="19">
        <v>1116.0</v>
      </c>
      <c r="K545" s="20" t="str">
        <f t="shared" si="305"/>
        <v>Twitter Web Client</v>
      </c>
      <c r="L545" s="19">
        <v>1.0503251E7</v>
      </c>
      <c r="M545" s="19">
        <v>2.0</v>
      </c>
      <c r="N545" s="19">
        <v>2477.0</v>
      </c>
      <c r="O545" s="21" t="s">
        <v>29</v>
      </c>
      <c r="P545" s="12">
        <v>40477.32577546296</v>
      </c>
      <c r="Q545" s="22" t="s">
        <v>42</v>
      </c>
      <c r="R545" s="23" t="s">
        <v>43</v>
      </c>
      <c r="S545" s="18" t="s">
        <v>44</v>
      </c>
      <c r="T545" s="17"/>
      <c r="U545" s="16" t="str">
        <f t="shared" si="304"/>
        <v>View</v>
      </c>
    </row>
    <row r="546">
      <c r="A546" s="12">
        <v>43506.682499999995</v>
      </c>
      <c r="B546" s="13" t="str">
        <f t="shared" si="303"/>
        <v>@BJP4India</v>
      </c>
      <c r="C546" s="14" t="s">
        <v>39</v>
      </c>
      <c r="D546" s="15" t="s">
        <v>1067</v>
      </c>
      <c r="E546" s="16" t="str">
        <f>HYPERLINK("https://twitter.com/BJP4India/status/1094549738307739650","1094549738307739650")</f>
        <v>1094549738307739650</v>
      </c>
      <c r="F546" s="17"/>
      <c r="G546" s="18" t="s">
        <v>1068</v>
      </c>
      <c r="H546" s="17"/>
      <c r="I546" s="19">
        <v>652.0</v>
      </c>
      <c r="J546" s="19">
        <v>633.0</v>
      </c>
      <c r="K546" s="20" t="str">
        <f t="shared" si="305"/>
        <v>Twitter Web Client</v>
      </c>
      <c r="L546" s="19">
        <v>1.0503251E7</v>
      </c>
      <c r="M546" s="19">
        <v>2.0</v>
      </c>
      <c r="N546" s="19">
        <v>2477.0</v>
      </c>
      <c r="O546" s="21" t="s">
        <v>29</v>
      </c>
      <c r="P546" s="12">
        <v>40477.32577546296</v>
      </c>
      <c r="Q546" s="22" t="s">
        <v>42</v>
      </c>
      <c r="R546" s="23" t="s">
        <v>43</v>
      </c>
      <c r="S546" s="18" t="s">
        <v>44</v>
      </c>
      <c r="T546" s="17"/>
      <c r="U546" s="16" t="str">
        <f t="shared" si="304"/>
        <v>View</v>
      </c>
    </row>
    <row r="547">
      <c r="A547" s="12">
        <v>43506.68109953703</v>
      </c>
      <c r="B547" s="13" t="str">
        <f t="shared" si="303"/>
        <v>@BJP4India</v>
      </c>
      <c r="C547" s="14" t="s">
        <v>39</v>
      </c>
      <c r="D547" s="15" t="s">
        <v>1069</v>
      </c>
      <c r="E547" s="16" t="str">
        <f>HYPERLINK("https://twitter.com/BJP4India/status/1094549233221328899","1094549233221328899")</f>
        <v>1094549233221328899</v>
      </c>
      <c r="F547" s="17"/>
      <c r="G547" s="18" t="s">
        <v>1070</v>
      </c>
      <c r="H547" s="17"/>
      <c r="I547" s="19">
        <v>632.0</v>
      </c>
      <c r="J547" s="19">
        <v>668.0</v>
      </c>
      <c r="K547" s="20" t="str">
        <f t="shared" si="305"/>
        <v>Twitter Web Client</v>
      </c>
      <c r="L547" s="19">
        <v>1.0503251E7</v>
      </c>
      <c r="M547" s="19">
        <v>2.0</v>
      </c>
      <c r="N547" s="19">
        <v>2477.0</v>
      </c>
      <c r="O547" s="21" t="s">
        <v>29</v>
      </c>
      <c r="P547" s="12">
        <v>40477.32577546296</v>
      </c>
      <c r="Q547" s="22" t="s">
        <v>42</v>
      </c>
      <c r="R547" s="23" t="s">
        <v>43</v>
      </c>
      <c r="S547" s="18" t="s">
        <v>44</v>
      </c>
      <c r="T547" s="17"/>
      <c r="U547" s="16" t="str">
        <f t="shared" si="304"/>
        <v>View</v>
      </c>
    </row>
    <row r="548">
      <c r="A548" s="12">
        <v>43506.68052083333</v>
      </c>
      <c r="B548" s="13" t="str">
        <f t="shared" si="303"/>
        <v>@BJP4India</v>
      </c>
      <c r="C548" s="14" t="s">
        <v>39</v>
      </c>
      <c r="D548" s="15" t="s">
        <v>1071</v>
      </c>
      <c r="E548" s="16" t="str">
        <f>HYPERLINK("https://twitter.com/BJP4India/status/1094549021509660674","1094549021509660674")</f>
        <v>1094549021509660674</v>
      </c>
      <c r="F548" s="17"/>
      <c r="G548" s="18" t="s">
        <v>1072</v>
      </c>
      <c r="H548" s="17"/>
      <c r="I548" s="19">
        <v>694.0</v>
      </c>
      <c r="J548" s="19">
        <v>878.0</v>
      </c>
      <c r="K548" s="20" t="str">
        <f t="shared" si="305"/>
        <v>Twitter Web Client</v>
      </c>
      <c r="L548" s="19">
        <v>1.0503251E7</v>
      </c>
      <c r="M548" s="19">
        <v>2.0</v>
      </c>
      <c r="N548" s="19">
        <v>2477.0</v>
      </c>
      <c r="O548" s="21" t="s">
        <v>29</v>
      </c>
      <c r="P548" s="12">
        <v>40477.32577546296</v>
      </c>
      <c r="Q548" s="22" t="s">
        <v>42</v>
      </c>
      <c r="R548" s="23" t="s">
        <v>43</v>
      </c>
      <c r="S548" s="18" t="s">
        <v>44</v>
      </c>
      <c r="T548" s="17"/>
      <c r="U548" s="16" t="str">
        <f t="shared" si="304"/>
        <v>View</v>
      </c>
    </row>
    <row r="549">
      <c r="A549" s="12">
        <v>43506.678240740745</v>
      </c>
      <c r="B549" s="13" t="str">
        <f t="shared" si="303"/>
        <v>@BJP4India</v>
      </c>
      <c r="C549" s="14" t="s">
        <v>39</v>
      </c>
      <c r="D549" s="15" t="s">
        <v>1073</v>
      </c>
      <c r="E549" s="16" t="str">
        <f>HYPERLINK("https://twitter.com/BJP4India/status/1094548197047857157","1094548197047857157")</f>
        <v>1094548197047857157</v>
      </c>
      <c r="F549" s="17"/>
      <c r="G549" s="17"/>
      <c r="H549" s="17"/>
      <c r="I549" s="19">
        <v>599.0</v>
      </c>
      <c r="J549" s="19">
        <v>941.0</v>
      </c>
      <c r="K549" s="20" t="str">
        <f t="shared" si="305"/>
        <v>Twitter Web Client</v>
      </c>
      <c r="L549" s="19">
        <v>1.0503251E7</v>
      </c>
      <c r="M549" s="19">
        <v>2.0</v>
      </c>
      <c r="N549" s="19">
        <v>2477.0</v>
      </c>
      <c r="O549" s="21" t="s">
        <v>29</v>
      </c>
      <c r="P549" s="12">
        <v>40477.32577546296</v>
      </c>
      <c r="Q549" s="22" t="s">
        <v>42</v>
      </c>
      <c r="R549" s="23" t="s">
        <v>43</v>
      </c>
      <c r="S549" s="18" t="s">
        <v>44</v>
      </c>
      <c r="T549" s="17"/>
      <c r="U549" s="16" t="str">
        <f t="shared" si="304"/>
        <v>View</v>
      </c>
    </row>
    <row r="550">
      <c r="A550" s="12">
        <v>43506.67736111111</v>
      </c>
      <c r="B550" s="13" t="str">
        <f t="shared" si="303"/>
        <v>@BJP4India</v>
      </c>
      <c r="C550" s="14" t="s">
        <v>39</v>
      </c>
      <c r="D550" s="15" t="s">
        <v>1074</v>
      </c>
      <c r="E550" s="16" t="str">
        <f>HYPERLINK("https://twitter.com/BJP4India/status/1094547876582051846","1094547876582051846")</f>
        <v>1094547876582051846</v>
      </c>
      <c r="F550" s="17"/>
      <c r="G550" s="17"/>
      <c r="H550" s="17"/>
      <c r="I550" s="19">
        <v>514.0</v>
      </c>
      <c r="J550" s="19">
        <v>875.0</v>
      </c>
      <c r="K550" s="20" t="str">
        <f t="shared" si="305"/>
        <v>Twitter Web Client</v>
      </c>
      <c r="L550" s="19">
        <v>1.0503251E7</v>
      </c>
      <c r="M550" s="19">
        <v>2.0</v>
      </c>
      <c r="N550" s="19">
        <v>2477.0</v>
      </c>
      <c r="O550" s="21" t="s">
        <v>29</v>
      </c>
      <c r="P550" s="12">
        <v>40477.32577546296</v>
      </c>
      <c r="Q550" s="22" t="s">
        <v>42</v>
      </c>
      <c r="R550" s="23" t="s">
        <v>43</v>
      </c>
      <c r="S550" s="18" t="s">
        <v>44</v>
      </c>
      <c r="T550" s="17"/>
      <c r="U550" s="16" t="str">
        <f t="shared" si="304"/>
        <v>View</v>
      </c>
    </row>
    <row r="551">
      <c r="A551" s="12">
        <v>43506.676770833335</v>
      </c>
      <c r="B551" s="13" t="str">
        <f t="shared" si="303"/>
        <v>@BJP4India</v>
      </c>
      <c r="C551" s="14" t="s">
        <v>39</v>
      </c>
      <c r="D551" s="15" t="s">
        <v>1075</v>
      </c>
      <c r="E551" s="16" t="str">
        <f>HYPERLINK("https://twitter.com/BJP4India/status/1094547662961926144","1094547662961926144")</f>
        <v>1094547662961926144</v>
      </c>
      <c r="F551" s="17"/>
      <c r="G551" s="18" t="s">
        <v>1076</v>
      </c>
      <c r="H551" s="17"/>
      <c r="I551" s="19">
        <v>645.0</v>
      </c>
      <c r="J551" s="19">
        <v>723.0</v>
      </c>
      <c r="K551" s="20" t="str">
        <f t="shared" si="305"/>
        <v>Twitter Web Client</v>
      </c>
      <c r="L551" s="19">
        <v>1.0503251E7</v>
      </c>
      <c r="M551" s="19">
        <v>2.0</v>
      </c>
      <c r="N551" s="19">
        <v>2477.0</v>
      </c>
      <c r="O551" s="21" t="s">
        <v>29</v>
      </c>
      <c r="P551" s="12">
        <v>40477.32577546296</v>
      </c>
      <c r="Q551" s="22" t="s">
        <v>42</v>
      </c>
      <c r="R551" s="23" t="s">
        <v>43</v>
      </c>
      <c r="S551" s="18" t="s">
        <v>44</v>
      </c>
      <c r="T551" s="17"/>
      <c r="U551" s="16" t="str">
        <f t="shared" si="304"/>
        <v>View</v>
      </c>
    </row>
    <row r="552">
      <c r="A552" s="12">
        <v>43506.675150462965</v>
      </c>
      <c r="B552" s="13" t="str">
        <f t="shared" si="303"/>
        <v>@BJP4India</v>
      </c>
      <c r="C552" s="14" t="s">
        <v>39</v>
      </c>
      <c r="D552" s="15" t="s">
        <v>1077</v>
      </c>
      <c r="E552" s="16" t="str">
        <f>HYPERLINK("https://twitter.com/BJP4India/status/1094547078640857088","1094547078640857088")</f>
        <v>1094547078640857088</v>
      </c>
      <c r="F552" s="17"/>
      <c r="G552" s="17"/>
      <c r="H552" s="17"/>
      <c r="I552" s="19">
        <v>552.0</v>
      </c>
      <c r="J552" s="19">
        <v>900.0</v>
      </c>
      <c r="K552" s="20" t="str">
        <f t="shared" si="305"/>
        <v>Twitter Web Client</v>
      </c>
      <c r="L552" s="19">
        <v>1.0503251E7</v>
      </c>
      <c r="M552" s="19">
        <v>2.0</v>
      </c>
      <c r="N552" s="19">
        <v>2477.0</v>
      </c>
      <c r="O552" s="21" t="s">
        <v>29</v>
      </c>
      <c r="P552" s="12">
        <v>40477.32577546296</v>
      </c>
      <c r="Q552" s="22" t="s">
        <v>42</v>
      </c>
      <c r="R552" s="23" t="s">
        <v>43</v>
      </c>
      <c r="S552" s="18" t="s">
        <v>44</v>
      </c>
      <c r="T552" s="17"/>
      <c r="U552" s="16" t="str">
        <f t="shared" si="304"/>
        <v>View</v>
      </c>
    </row>
    <row r="553">
      <c r="A553" s="12">
        <v>43506.674780092595</v>
      </c>
      <c r="B553" s="13" t="str">
        <f t="shared" si="303"/>
        <v>@BJP4India</v>
      </c>
      <c r="C553" s="14" t="s">
        <v>39</v>
      </c>
      <c r="D553" s="15" t="s">
        <v>1078</v>
      </c>
      <c r="E553" s="16" t="str">
        <f>HYPERLINK("https://twitter.com/BJP4India/status/1094546944309878784","1094546944309878784")</f>
        <v>1094546944309878784</v>
      </c>
      <c r="F553" s="17"/>
      <c r="G553" s="17"/>
      <c r="H553" s="17"/>
      <c r="I553" s="19">
        <v>554.0</v>
      </c>
      <c r="J553" s="19">
        <v>768.0</v>
      </c>
      <c r="K553" s="20" t="str">
        <f t="shared" si="305"/>
        <v>Twitter Web Client</v>
      </c>
      <c r="L553" s="19">
        <v>1.0503251E7</v>
      </c>
      <c r="M553" s="19">
        <v>2.0</v>
      </c>
      <c r="N553" s="19">
        <v>2477.0</v>
      </c>
      <c r="O553" s="21" t="s">
        <v>29</v>
      </c>
      <c r="P553" s="12">
        <v>40477.32577546296</v>
      </c>
      <c r="Q553" s="22" t="s">
        <v>42</v>
      </c>
      <c r="R553" s="23" t="s">
        <v>43</v>
      </c>
      <c r="S553" s="18" t="s">
        <v>44</v>
      </c>
      <c r="T553" s="17"/>
      <c r="U553" s="16" t="str">
        <f t="shared" si="304"/>
        <v>View</v>
      </c>
    </row>
    <row r="554">
      <c r="A554" s="12">
        <v>43506.67346064815</v>
      </c>
      <c r="B554" s="13" t="str">
        <f t="shared" si="303"/>
        <v>@BJP4India</v>
      </c>
      <c r="C554" s="14" t="s">
        <v>39</v>
      </c>
      <c r="D554" s="15" t="s">
        <v>1079</v>
      </c>
      <c r="E554" s="16" t="str">
        <f>HYPERLINK("https://twitter.com/BJP4India/status/1094546466025046017","1094546466025046017")</f>
        <v>1094546466025046017</v>
      </c>
      <c r="F554" s="17"/>
      <c r="G554" s="18" t="s">
        <v>1080</v>
      </c>
      <c r="H554" s="17"/>
      <c r="I554" s="19">
        <v>602.0</v>
      </c>
      <c r="J554" s="19">
        <v>626.0</v>
      </c>
      <c r="K554" s="20" t="str">
        <f t="shared" si="305"/>
        <v>Twitter Web Client</v>
      </c>
      <c r="L554" s="19">
        <v>1.0503251E7</v>
      </c>
      <c r="M554" s="19">
        <v>2.0</v>
      </c>
      <c r="N554" s="19">
        <v>2477.0</v>
      </c>
      <c r="O554" s="21" t="s">
        <v>29</v>
      </c>
      <c r="P554" s="12">
        <v>40477.32577546296</v>
      </c>
      <c r="Q554" s="22" t="s">
        <v>42</v>
      </c>
      <c r="R554" s="23" t="s">
        <v>43</v>
      </c>
      <c r="S554" s="18" t="s">
        <v>44</v>
      </c>
      <c r="T554" s="17"/>
      <c r="U554" s="16" t="str">
        <f t="shared" si="304"/>
        <v>View</v>
      </c>
    </row>
    <row r="555">
      <c r="A555" s="12">
        <v>43506.67222222222</v>
      </c>
      <c r="B555" s="13" t="str">
        <f t="shared" si="303"/>
        <v>@BJP4India</v>
      </c>
      <c r="C555" s="14" t="s">
        <v>39</v>
      </c>
      <c r="D555" s="15" t="s">
        <v>1081</v>
      </c>
      <c r="E555" s="16" t="str">
        <f>HYPERLINK("https://twitter.com/BJP4India/status/1094546014189436931","1094546014189436931")</f>
        <v>1094546014189436931</v>
      </c>
      <c r="F555" s="17"/>
      <c r="G555" s="18" t="s">
        <v>1082</v>
      </c>
      <c r="H555" s="17"/>
      <c r="I555" s="19">
        <v>590.0</v>
      </c>
      <c r="J555" s="19">
        <v>577.0</v>
      </c>
      <c r="K555" s="20" t="str">
        <f t="shared" si="305"/>
        <v>Twitter Web Client</v>
      </c>
      <c r="L555" s="19">
        <v>1.0503251E7</v>
      </c>
      <c r="M555" s="19">
        <v>2.0</v>
      </c>
      <c r="N555" s="19">
        <v>2477.0</v>
      </c>
      <c r="O555" s="21" t="s">
        <v>29</v>
      </c>
      <c r="P555" s="12">
        <v>40477.32577546296</v>
      </c>
      <c r="Q555" s="22" t="s">
        <v>42</v>
      </c>
      <c r="R555" s="23" t="s">
        <v>43</v>
      </c>
      <c r="S555" s="18" t="s">
        <v>44</v>
      </c>
      <c r="T555" s="17"/>
      <c r="U555" s="16" t="str">
        <f t="shared" si="304"/>
        <v>View</v>
      </c>
    </row>
    <row r="556">
      <c r="A556" s="12">
        <v>43506.67083333334</v>
      </c>
      <c r="B556" s="13" t="str">
        <f t="shared" si="303"/>
        <v>@BJP4India</v>
      </c>
      <c r="C556" s="14" t="s">
        <v>39</v>
      </c>
      <c r="D556" s="15" t="s">
        <v>1083</v>
      </c>
      <c r="E556" s="16" t="str">
        <f>HYPERLINK("https://twitter.com/BJP4India/status/1094545512177397760","1094545512177397760")</f>
        <v>1094545512177397760</v>
      </c>
      <c r="F556" s="17"/>
      <c r="G556" s="17"/>
      <c r="H556" s="17"/>
      <c r="I556" s="19">
        <v>588.0</v>
      </c>
      <c r="J556" s="19">
        <v>860.0</v>
      </c>
      <c r="K556" s="20" t="str">
        <f t="shared" si="305"/>
        <v>Twitter Web Client</v>
      </c>
      <c r="L556" s="19">
        <v>1.0503251E7</v>
      </c>
      <c r="M556" s="19">
        <v>2.0</v>
      </c>
      <c r="N556" s="19">
        <v>2477.0</v>
      </c>
      <c r="O556" s="21" t="s">
        <v>29</v>
      </c>
      <c r="P556" s="12">
        <v>40477.32577546296</v>
      </c>
      <c r="Q556" s="22" t="s">
        <v>42</v>
      </c>
      <c r="R556" s="23" t="s">
        <v>43</v>
      </c>
      <c r="S556" s="18" t="s">
        <v>44</v>
      </c>
      <c r="T556" s="17"/>
      <c r="U556" s="16" t="str">
        <f t="shared" si="304"/>
        <v>View</v>
      </c>
    </row>
    <row r="557">
      <c r="A557" s="12">
        <v>43506.66987268519</v>
      </c>
      <c r="B557" s="13" t="str">
        <f t="shared" si="303"/>
        <v>@BJP4India</v>
      </c>
      <c r="C557" s="14" t="s">
        <v>39</v>
      </c>
      <c r="D557" s="15" t="s">
        <v>1084</v>
      </c>
      <c r="E557" s="16" t="str">
        <f>HYPERLINK("https://twitter.com/BJP4India/status/1094545162313728001","1094545162313728001")</f>
        <v>1094545162313728001</v>
      </c>
      <c r="F557" s="17"/>
      <c r="G557" s="17"/>
      <c r="H557" s="17"/>
      <c r="I557" s="19">
        <v>676.0</v>
      </c>
      <c r="J557" s="19">
        <v>913.0</v>
      </c>
      <c r="K557" s="20" t="str">
        <f t="shared" si="305"/>
        <v>Twitter Web Client</v>
      </c>
      <c r="L557" s="19">
        <v>1.0503251E7</v>
      </c>
      <c r="M557" s="19">
        <v>2.0</v>
      </c>
      <c r="N557" s="19">
        <v>2477.0</v>
      </c>
      <c r="O557" s="21" t="s">
        <v>29</v>
      </c>
      <c r="P557" s="12">
        <v>40477.32577546296</v>
      </c>
      <c r="Q557" s="22" t="s">
        <v>42</v>
      </c>
      <c r="R557" s="23" t="s">
        <v>43</v>
      </c>
      <c r="S557" s="18" t="s">
        <v>44</v>
      </c>
      <c r="T557" s="17"/>
      <c r="U557" s="16" t="str">
        <f t="shared" si="304"/>
        <v>View</v>
      </c>
    </row>
    <row r="558">
      <c r="A558" s="12">
        <v>43506.66862268519</v>
      </c>
      <c r="B558" s="13" t="str">
        <f t="shared" si="303"/>
        <v>@BJP4India</v>
      </c>
      <c r="C558" s="14" t="s">
        <v>39</v>
      </c>
      <c r="D558" s="15" t="s">
        <v>1085</v>
      </c>
      <c r="E558" s="16" t="str">
        <f>HYPERLINK("https://twitter.com/BJP4India/status/1094544712931799040","1094544712931799040")</f>
        <v>1094544712931799040</v>
      </c>
      <c r="F558" s="17"/>
      <c r="G558" s="17"/>
      <c r="H558" s="17"/>
      <c r="I558" s="19">
        <v>482.0</v>
      </c>
      <c r="J558" s="19">
        <v>639.0</v>
      </c>
      <c r="K558" s="20" t="str">
        <f t="shared" si="305"/>
        <v>Twitter Web Client</v>
      </c>
      <c r="L558" s="19">
        <v>1.0503251E7</v>
      </c>
      <c r="M558" s="19">
        <v>2.0</v>
      </c>
      <c r="N558" s="19">
        <v>2477.0</v>
      </c>
      <c r="O558" s="21" t="s">
        <v>29</v>
      </c>
      <c r="P558" s="12">
        <v>40477.32577546296</v>
      </c>
      <c r="Q558" s="22" t="s">
        <v>42</v>
      </c>
      <c r="R558" s="23" t="s">
        <v>43</v>
      </c>
      <c r="S558" s="18" t="s">
        <v>44</v>
      </c>
      <c r="T558" s="17"/>
      <c r="U558" s="16" t="str">
        <f t="shared" si="304"/>
        <v>View</v>
      </c>
    </row>
    <row r="559">
      <c r="A559" s="12">
        <v>43506.668020833335</v>
      </c>
      <c r="B559" s="13" t="str">
        <f t="shared" si="303"/>
        <v>@BJP4India</v>
      </c>
      <c r="C559" s="14" t="s">
        <v>39</v>
      </c>
      <c r="D559" s="15" t="s">
        <v>1086</v>
      </c>
      <c r="E559" s="16" t="str">
        <f>HYPERLINK("https://twitter.com/BJP4India/status/1094544492059713541","1094544492059713541")</f>
        <v>1094544492059713541</v>
      </c>
      <c r="F559" s="17"/>
      <c r="G559" s="18" t="s">
        <v>1087</v>
      </c>
      <c r="H559" s="17"/>
      <c r="I559" s="19">
        <v>550.0</v>
      </c>
      <c r="J559" s="19">
        <v>555.0</v>
      </c>
      <c r="K559" s="20" t="str">
        <f t="shared" si="305"/>
        <v>Twitter Web Client</v>
      </c>
      <c r="L559" s="19">
        <v>1.0503251E7</v>
      </c>
      <c r="M559" s="19">
        <v>2.0</v>
      </c>
      <c r="N559" s="19">
        <v>2477.0</v>
      </c>
      <c r="O559" s="21" t="s">
        <v>29</v>
      </c>
      <c r="P559" s="12">
        <v>40477.32577546296</v>
      </c>
      <c r="Q559" s="22" t="s">
        <v>42</v>
      </c>
      <c r="R559" s="23" t="s">
        <v>43</v>
      </c>
      <c r="S559" s="18" t="s">
        <v>44</v>
      </c>
      <c r="T559" s="17"/>
      <c r="U559" s="16" t="str">
        <f t="shared" si="304"/>
        <v>View</v>
      </c>
    </row>
    <row r="560">
      <c r="A560" s="12">
        <v>43506.66729166667</v>
      </c>
      <c r="B560" s="13" t="str">
        <f t="shared" si="303"/>
        <v>@BJP4India</v>
      </c>
      <c r="C560" s="14" t="s">
        <v>39</v>
      </c>
      <c r="D560" s="15" t="s">
        <v>1088</v>
      </c>
      <c r="E560" s="16" t="str">
        <f>HYPERLINK("https://twitter.com/BJP4India/status/1094544228883943424","1094544228883943424")</f>
        <v>1094544228883943424</v>
      </c>
      <c r="F560" s="17"/>
      <c r="G560" s="18" t="s">
        <v>1089</v>
      </c>
      <c r="H560" s="17"/>
      <c r="I560" s="19">
        <v>804.0</v>
      </c>
      <c r="J560" s="19">
        <v>873.0</v>
      </c>
      <c r="K560" s="20" t="str">
        <f t="shared" si="305"/>
        <v>Twitter Web Client</v>
      </c>
      <c r="L560" s="19">
        <v>1.0503251E7</v>
      </c>
      <c r="M560" s="19">
        <v>2.0</v>
      </c>
      <c r="N560" s="19">
        <v>2477.0</v>
      </c>
      <c r="O560" s="21" t="s">
        <v>29</v>
      </c>
      <c r="P560" s="12">
        <v>40477.32577546296</v>
      </c>
      <c r="Q560" s="22" t="s">
        <v>42</v>
      </c>
      <c r="R560" s="23" t="s">
        <v>43</v>
      </c>
      <c r="S560" s="18" t="s">
        <v>44</v>
      </c>
      <c r="T560" s="17"/>
      <c r="U560" s="16" t="str">
        <f t="shared" si="304"/>
        <v>View</v>
      </c>
    </row>
    <row r="561">
      <c r="A561" s="12">
        <v>43506.66616898148</v>
      </c>
      <c r="B561" s="13" t="str">
        <f t="shared" si="303"/>
        <v>@BJP4India</v>
      </c>
      <c r="C561" s="14" t="s">
        <v>39</v>
      </c>
      <c r="D561" s="15" t="s">
        <v>1090</v>
      </c>
      <c r="E561" s="16" t="str">
        <f>HYPERLINK("https://twitter.com/BJP4India/status/1094543823361867777","1094543823361867777")</f>
        <v>1094543823361867777</v>
      </c>
      <c r="F561" s="17"/>
      <c r="G561" s="18" t="s">
        <v>1091</v>
      </c>
      <c r="H561" s="17"/>
      <c r="I561" s="19">
        <v>603.0</v>
      </c>
      <c r="J561" s="19">
        <v>602.0</v>
      </c>
      <c r="K561" s="20" t="str">
        <f t="shared" si="305"/>
        <v>Twitter Web Client</v>
      </c>
      <c r="L561" s="19">
        <v>1.0503251E7</v>
      </c>
      <c r="M561" s="19">
        <v>2.0</v>
      </c>
      <c r="N561" s="19">
        <v>2477.0</v>
      </c>
      <c r="O561" s="21" t="s">
        <v>29</v>
      </c>
      <c r="P561" s="12">
        <v>40477.32577546296</v>
      </c>
      <c r="Q561" s="22" t="s">
        <v>42</v>
      </c>
      <c r="R561" s="23" t="s">
        <v>43</v>
      </c>
      <c r="S561" s="18" t="s">
        <v>44</v>
      </c>
      <c r="T561" s="17"/>
      <c r="U561" s="16" t="str">
        <f t="shared" si="304"/>
        <v>View</v>
      </c>
    </row>
    <row r="562">
      <c r="A562" s="12">
        <v>43506.664618055554</v>
      </c>
      <c r="B562" s="13" t="str">
        <f t="shared" si="303"/>
        <v>@BJP4India</v>
      </c>
      <c r="C562" s="14" t="s">
        <v>39</v>
      </c>
      <c r="D562" s="15" t="s">
        <v>1092</v>
      </c>
      <c r="E562" s="16" t="str">
        <f>HYPERLINK("https://twitter.com/BJP4India/status/1094543258082959360","1094543258082959360")</f>
        <v>1094543258082959360</v>
      </c>
      <c r="F562" s="17"/>
      <c r="G562" s="17"/>
      <c r="H562" s="17"/>
      <c r="I562" s="19">
        <v>644.0</v>
      </c>
      <c r="J562" s="19">
        <v>1225.0</v>
      </c>
      <c r="K562" s="20" t="str">
        <f t="shared" si="305"/>
        <v>Twitter Web Client</v>
      </c>
      <c r="L562" s="19">
        <v>1.0503251E7</v>
      </c>
      <c r="M562" s="19">
        <v>2.0</v>
      </c>
      <c r="N562" s="19">
        <v>2477.0</v>
      </c>
      <c r="O562" s="21" t="s">
        <v>29</v>
      </c>
      <c r="P562" s="12">
        <v>40477.32577546296</v>
      </c>
      <c r="Q562" s="22" t="s">
        <v>42</v>
      </c>
      <c r="R562" s="23" t="s">
        <v>43</v>
      </c>
      <c r="S562" s="18" t="s">
        <v>44</v>
      </c>
      <c r="T562" s="17"/>
      <c r="U562" s="16" t="str">
        <f t="shared" si="304"/>
        <v>View</v>
      </c>
    </row>
    <row r="563">
      <c r="A563" s="12">
        <v>43506.66311342592</v>
      </c>
      <c r="B563" s="13" t="str">
        <f t="shared" si="303"/>
        <v>@BJP4India</v>
      </c>
      <c r="C563" s="14" t="s">
        <v>39</v>
      </c>
      <c r="D563" s="15" t="s">
        <v>1093</v>
      </c>
      <c r="E563" s="16" t="str">
        <f>HYPERLINK("https://twitter.com/BJP4India/status/1094542716615065606","1094542716615065606")</f>
        <v>1094542716615065606</v>
      </c>
      <c r="F563" s="17"/>
      <c r="G563" s="17"/>
      <c r="H563" s="17"/>
      <c r="I563" s="19">
        <v>776.0</v>
      </c>
      <c r="J563" s="19">
        <v>1518.0</v>
      </c>
      <c r="K563" s="20" t="str">
        <f t="shared" si="305"/>
        <v>Twitter Web Client</v>
      </c>
      <c r="L563" s="19">
        <v>1.0503251E7</v>
      </c>
      <c r="M563" s="19">
        <v>2.0</v>
      </c>
      <c r="N563" s="19">
        <v>2477.0</v>
      </c>
      <c r="O563" s="21" t="s">
        <v>29</v>
      </c>
      <c r="P563" s="12">
        <v>40477.32577546296</v>
      </c>
      <c r="Q563" s="22" t="s">
        <v>42</v>
      </c>
      <c r="R563" s="23" t="s">
        <v>43</v>
      </c>
      <c r="S563" s="18" t="s">
        <v>44</v>
      </c>
      <c r="T563" s="17"/>
      <c r="U563" s="16" t="str">
        <f t="shared" si="304"/>
        <v>View</v>
      </c>
    </row>
    <row r="564">
      <c r="A564" s="12">
        <v>43506.65837962963</v>
      </c>
      <c r="B564" s="13" t="str">
        <f t="shared" si="303"/>
        <v>@BJP4India</v>
      </c>
      <c r="C564" s="14" t="s">
        <v>39</v>
      </c>
      <c r="D564" s="15" t="s">
        <v>1094</v>
      </c>
      <c r="E564" s="16" t="str">
        <f>HYPERLINK("https://twitter.com/BJP4India/status/1094540999718629378","1094540999718629378")</f>
        <v>1094540999718629378</v>
      </c>
      <c r="F564" s="18" t="s">
        <v>1095</v>
      </c>
      <c r="G564" s="17"/>
      <c r="H564" s="17"/>
      <c r="I564" s="19">
        <v>1189.0</v>
      </c>
      <c r="J564" s="19">
        <v>1944.0</v>
      </c>
      <c r="K564" s="20" t="str">
        <f t="shared" ref="K564:K565" si="306">HYPERLINK("https://periscope.tv","Periscope")</f>
        <v>Periscope</v>
      </c>
      <c r="L564" s="19">
        <v>1.0503251E7</v>
      </c>
      <c r="M564" s="19">
        <v>2.0</v>
      </c>
      <c r="N564" s="19">
        <v>2477.0</v>
      </c>
      <c r="O564" s="21" t="s">
        <v>29</v>
      </c>
      <c r="P564" s="12">
        <v>40477.32577546296</v>
      </c>
      <c r="Q564" s="22" t="s">
        <v>42</v>
      </c>
      <c r="R564" s="23" t="s">
        <v>43</v>
      </c>
      <c r="S564" s="18" t="s">
        <v>44</v>
      </c>
      <c r="T564" s="17"/>
      <c r="U564" s="16" t="str">
        <f t="shared" si="304"/>
        <v>View</v>
      </c>
    </row>
    <row r="565">
      <c r="A565" s="12">
        <v>43506.65793981482</v>
      </c>
      <c r="B565" s="13" t="str">
        <f>HYPERLINK("https://twitter.com/narendramodi","@narendramodi")</f>
        <v>@narendramodi</v>
      </c>
      <c r="C565" s="14" t="s">
        <v>26</v>
      </c>
      <c r="D565" s="15" t="s">
        <v>1096</v>
      </c>
      <c r="E565" s="16" t="str">
        <f>HYPERLINK("https://twitter.com/narendramodi/status/1094540839726895104","1094540839726895104")</f>
        <v>1094540839726895104</v>
      </c>
      <c r="F565" s="18" t="s">
        <v>1097</v>
      </c>
      <c r="G565" s="17"/>
      <c r="H565" s="17"/>
      <c r="I565" s="19">
        <v>4538.0</v>
      </c>
      <c r="J565" s="19">
        <v>12992.0</v>
      </c>
      <c r="K565" s="20" t="str">
        <f t="shared" si="306"/>
        <v>Periscope</v>
      </c>
      <c r="L565" s="19">
        <v>4.5652868E7</v>
      </c>
      <c r="M565" s="19">
        <v>2124.0</v>
      </c>
      <c r="N565" s="19">
        <v>23328.0</v>
      </c>
      <c r="O565" s="21" t="s">
        <v>29</v>
      </c>
      <c r="P565" s="12">
        <v>39823.95064814815</v>
      </c>
      <c r="Q565" s="22" t="s">
        <v>30</v>
      </c>
      <c r="R565" s="23" t="s">
        <v>31</v>
      </c>
      <c r="S565" s="18" t="s">
        <v>32</v>
      </c>
      <c r="T565" s="17"/>
      <c r="U565" s="16" t="str">
        <f>HYPERLINK("https://pbs.twimg.com/profile_images/718314968102367232/ypY1GPCQ.jpg","View")</f>
        <v>View</v>
      </c>
    </row>
    <row r="566">
      <c r="A566" s="12">
        <v>43506.639178240745</v>
      </c>
      <c r="B566" s="13" t="str">
        <f>HYPERLINK("https://twitter.com/INCIndia","@INCIndia")</f>
        <v>@INCIndia</v>
      </c>
      <c r="C566" s="14" t="s">
        <v>126</v>
      </c>
      <c r="D566" s="15" t="s">
        <v>1098</v>
      </c>
      <c r="E566" s="16" t="str">
        <f>HYPERLINK("https://twitter.com/INCIndia/status/1094534039967457280","1094534039967457280")</f>
        <v>1094534039967457280</v>
      </c>
      <c r="F566" s="17"/>
      <c r="G566" s="18" t="s">
        <v>1099</v>
      </c>
      <c r="H566" s="17"/>
      <c r="I566" s="19">
        <v>2645.0</v>
      </c>
      <c r="J566" s="19">
        <v>6845.0</v>
      </c>
      <c r="K566" s="20" t="str">
        <f t="shared" ref="K566:K578" si="307">HYPERLINK("https://studio.twitter.com","Twitter Media Studio")</f>
        <v>Twitter Media Studio</v>
      </c>
      <c r="L566" s="19">
        <v>4857086.0</v>
      </c>
      <c r="M566" s="19">
        <v>2496.0</v>
      </c>
      <c r="N566" s="19">
        <v>1632.0</v>
      </c>
      <c r="O566" s="21" t="s">
        <v>29</v>
      </c>
      <c r="P566" s="12">
        <v>41311.4691087963</v>
      </c>
      <c r="Q566" s="22" t="s">
        <v>129</v>
      </c>
      <c r="R566" s="23" t="s">
        <v>130</v>
      </c>
      <c r="S566" s="18" t="s">
        <v>131</v>
      </c>
      <c r="T566" s="17"/>
      <c r="U566" s="16" t="str">
        <f>HYPERLINK("https://pbs.twimg.com/profile_images/928449965134815233/w2JsNWPK.jpg","View")</f>
        <v>View</v>
      </c>
    </row>
    <row r="567">
      <c r="A567" s="12">
        <v>43506.630578703705</v>
      </c>
      <c r="B567" s="13" t="str">
        <f t="shared" ref="B567:B568" si="308">HYPERLINK("https://twitter.com/BJP4India","@BJP4India")</f>
        <v>@BJP4India</v>
      </c>
      <c r="C567" s="14" t="s">
        <v>39</v>
      </c>
      <c r="D567" s="15" t="s">
        <v>1100</v>
      </c>
      <c r="E567" s="16" t="str">
        <f>HYPERLINK("https://twitter.com/BJP4India/status/1094530922999730176","1094530922999730176")</f>
        <v>1094530922999730176</v>
      </c>
      <c r="F567" s="17"/>
      <c r="G567" s="18" t="s">
        <v>1101</v>
      </c>
      <c r="H567" s="17"/>
      <c r="I567" s="19">
        <v>2174.0</v>
      </c>
      <c r="J567" s="19">
        <v>4662.0</v>
      </c>
      <c r="K567" s="20" t="str">
        <f t="shared" si="307"/>
        <v>Twitter Media Studio</v>
      </c>
      <c r="L567" s="19">
        <v>1.0503251E7</v>
      </c>
      <c r="M567" s="19">
        <v>2.0</v>
      </c>
      <c r="N567" s="19">
        <v>2477.0</v>
      </c>
      <c r="O567" s="21" t="s">
        <v>29</v>
      </c>
      <c r="P567" s="12">
        <v>40477.32577546296</v>
      </c>
      <c r="Q567" s="22" t="s">
        <v>42</v>
      </c>
      <c r="R567" s="23" t="s">
        <v>43</v>
      </c>
      <c r="S567" s="18" t="s">
        <v>44</v>
      </c>
      <c r="T567" s="17"/>
      <c r="U567" s="16" t="str">
        <f t="shared" ref="U567:U568" si="309">HYPERLINK("https://pbs.twimg.com/profile_images/812531108092874753/frVON4bm.jpg","View")</f>
        <v>View</v>
      </c>
    </row>
    <row r="568">
      <c r="A568" s="12">
        <v>43506.612384259264</v>
      </c>
      <c r="B568" s="13" t="str">
        <f t="shared" si="308"/>
        <v>@BJP4India</v>
      </c>
      <c r="C568" s="14" t="s">
        <v>39</v>
      </c>
      <c r="D568" s="15" t="s">
        <v>1102</v>
      </c>
      <c r="E568" s="16" t="str">
        <f>HYPERLINK("https://twitter.com/BJP4India/status/1094524330329858048","1094524330329858048")</f>
        <v>1094524330329858048</v>
      </c>
      <c r="F568" s="17"/>
      <c r="G568" s="18" t="s">
        <v>1103</v>
      </c>
      <c r="H568" s="17"/>
      <c r="I568" s="19">
        <v>1757.0</v>
      </c>
      <c r="J568" s="19">
        <v>3224.0</v>
      </c>
      <c r="K568" s="20" t="str">
        <f t="shared" si="307"/>
        <v>Twitter Media Studio</v>
      </c>
      <c r="L568" s="19">
        <v>1.0503251E7</v>
      </c>
      <c r="M568" s="19">
        <v>2.0</v>
      </c>
      <c r="N568" s="19">
        <v>2477.0</v>
      </c>
      <c r="O568" s="21" t="s">
        <v>29</v>
      </c>
      <c r="P568" s="12">
        <v>40477.32577546296</v>
      </c>
      <c r="Q568" s="22" t="s">
        <v>42</v>
      </c>
      <c r="R568" s="23" t="s">
        <v>43</v>
      </c>
      <c r="S568" s="18" t="s">
        <v>44</v>
      </c>
      <c r="T568" s="17"/>
      <c r="U568" s="16" t="str">
        <f t="shared" si="309"/>
        <v>View</v>
      </c>
    </row>
    <row r="569">
      <c r="A569" s="12">
        <v>43506.60159722222</v>
      </c>
      <c r="B569" s="13" t="str">
        <f t="shared" ref="B569:B574" si="310">HYPERLINK("https://twitter.com/narendramodi","@narendramodi")</f>
        <v>@narendramodi</v>
      </c>
      <c r="C569" s="14" t="s">
        <v>26</v>
      </c>
      <c r="D569" s="15" t="s">
        <v>1104</v>
      </c>
      <c r="E569" s="16" t="str">
        <f>HYPERLINK("https://twitter.com/narendramodi/status/1094520421930676224","1094520421930676224")</f>
        <v>1094520421930676224</v>
      </c>
      <c r="F569" s="17"/>
      <c r="G569" s="18" t="s">
        <v>1105</v>
      </c>
      <c r="H569" s="17"/>
      <c r="I569" s="19">
        <v>3832.0</v>
      </c>
      <c r="J569" s="19">
        <v>10571.0</v>
      </c>
      <c r="K569" s="20" t="str">
        <f t="shared" si="307"/>
        <v>Twitter Media Studio</v>
      </c>
      <c r="L569" s="19">
        <v>4.5652868E7</v>
      </c>
      <c r="M569" s="19">
        <v>2124.0</v>
      </c>
      <c r="N569" s="19">
        <v>23328.0</v>
      </c>
      <c r="O569" s="21" t="s">
        <v>29</v>
      </c>
      <c r="P569" s="12">
        <v>39823.95064814815</v>
      </c>
      <c r="Q569" s="22" t="s">
        <v>30</v>
      </c>
      <c r="R569" s="23" t="s">
        <v>31</v>
      </c>
      <c r="S569" s="18" t="s">
        <v>32</v>
      </c>
      <c r="T569" s="17"/>
      <c r="U569" s="16" t="str">
        <f t="shared" ref="U569:U574" si="311">HYPERLINK("https://pbs.twimg.com/profile_images/718314968102367232/ypY1GPCQ.jpg","View")</f>
        <v>View</v>
      </c>
    </row>
    <row r="570">
      <c r="A570" s="12">
        <v>43506.5999537037</v>
      </c>
      <c r="B570" s="13" t="str">
        <f t="shared" si="310"/>
        <v>@narendramodi</v>
      </c>
      <c r="C570" s="14" t="s">
        <v>26</v>
      </c>
      <c r="D570" s="15" t="s">
        <v>1106</v>
      </c>
      <c r="E570" s="16" t="str">
        <f>HYPERLINK("https://twitter.com/narendramodi/status/1094519824565391360","1094519824565391360")</f>
        <v>1094519824565391360</v>
      </c>
      <c r="F570" s="17"/>
      <c r="G570" s="18" t="s">
        <v>1107</v>
      </c>
      <c r="H570" s="17"/>
      <c r="I570" s="19">
        <v>5475.0</v>
      </c>
      <c r="J570" s="19">
        <v>15566.0</v>
      </c>
      <c r="K570" s="20" t="str">
        <f t="shared" si="307"/>
        <v>Twitter Media Studio</v>
      </c>
      <c r="L570" s="19">
        <v>4.5652868E7</v>
      </c>
      <c r="M570" s="19">
        <v>2124.0</v>
      </c>
      <c r="N570" s="19">
        <v>23328.0</v>
      </c>
      <c r="O570" s="21" t="s">
        <v>29</v>
      </c>
      <c r="P570" s="12">
        <v>39823.95064814815</v>
      </c>
      <c r="Q570" s="22" t="s">
        <v>30</v>
      </c>
      <c r="R570" s="23" t="s">
        <v>31</v>
      </c>
      <c r="S570" s="18" t="s">
        <v>32</v>
      </c>
      <c r="T570" s="17"/>
      <c r="U570" s="16" t="str">
        <f t="shared" si="311"/>
        <v>View</v>
      </c>
    </row>
    <row r="571">
      <c r="A571" s="12">
        <v>43506.59878472222</v>
      </c>
      <c r="B571" s="13" t="str">
        <f t="shared" si="310"/>
        <v>@narendramodi</v>
      </c>
      <c r="C571" s="14" t="s">
        <v>26</v>
      </c>
      <c r="D571" s="15" t="s">
        <v>1108</v>
      </c>
      <c r="E571" s="16" t="str">
        <f>HYPERLINK("https://twitter.com/narendramodi/status/1094519402463137792","1094519402463137792")</f>
        <v>1094519402463137792</v>
      </c>
      <c r="F571" s="17"/>
      <c r="G571" s="18" t="s">
        <v>1109</v>
      </c>
      <c r="H571" s="17"/>
      <c r="I571" s="19">
        <v>5029.0</v>
      </c>
      <c r="J571" s="19">
        <v>16325.0</v>
      </c>
      <c r="K571" s="20" t="str">
        <f t="shared" si="307"/>
        <v>Twitter Media Studio</v>
      </c>
      <c r="L571" s="19">
        <v>4.5652868E7</v>
      </c>
      <c r="M571" s="19">
        <v>2124.0</v>
      </c>
      <c r="N571" s="19">
        <v>23328.0</v>
      </c>
      <c r="O571" s="21" t="s">
        <v>29</v>
      </c>
      <c r="P571" s="12">
        <v>39823.95064814815</v>
      </c>
      <c r="Q571" s="22" t="s">
        <v>30</v>
      </c>
      <c r="R571" s="23" t="s">
        <v>31</v>
      </c>
      <c r="S571" s="18" t="s">
        <v>32</v>
      </c>
      <c r="T571" s="17"/>
      <c r="U571" s="16" t="str">
        <f t="shared" si="311"/>
        <v>View</v>
      </c>
    </row>
    <row r="572">
      <c r="A572" s="12">
        <v>43506.59725694444</v>
      </c>
      <c r="B572" s="13" t="str">
        <f t="shared" si="310"/>
        <v>@narendramodi</v>
      </c>
      <c r="C572" s="14" t="s">
        <v>26</v>
      </c>
      <c r="D572" s="15" t="s">
        <v>1110</v>
      </c>
      <c r="E572" s="16" t="str">
        <f>HYPERLINK("https://twitter.com/narendramodi/status/1094518850635345920","1094518850635345920")</f>
        <v>1094518850635345920</v>
      </c>
      <c r="F572" s="17"/>
      <c r="G572" s="18" t="s">
        <v>1111</v>
      </c>
      <c r="H572" s="17"/>
      <c r="I572" s="19">
        <v>3258.0</v>
      </c>
      <c r="J572" s="19">
        <v>7423.0</v>
      </c>
      <c r="K572" s="20" t="str">
        <f t="shared" si="307"/>
        <v>Twitter Media Studio</v>
      </c>
      <c r="L572" s="19">
        <v>4.5652868E7</v>
      </c>
      <c r="M572" s="19">
        <v>2124.0</v>
      </c>
      <c r="N572" s="19">
        <v>23328.0</v>
      </c>
      <c r="O572" s="21" t="s">
        <v>29</v>
      </c>
      <c r="P572" s="12">
        <v>39823.95064814815</v>
      </c>
      <c r="Q572" s="22" t="s">
        <v>30</v>
      </c>
      <c r="R572" s="23" t="s">
        <v>31</v>
      </c>
      <c r="S572" s="18" t="s">
        <v>32</v>
      </c>
      <c r="T572" s="17"/>
      <c r="U572" s="16" t="str">
        <f t="shared" si="311"/>
        <v>View</v>
      </c>
    </row>
    <row r="573">
      <c r="A573" s="12">
        <v>43506.59539351852</v>
      </c>
      <c r="B573" s="13" t="str">
        <f t="shared" si="310"/>
        <v>@narendramodi</v>
      </c>
      <c r="C573" s="14" t="s">
        <v>26</v>
      </c>
      <c r="D573" s="15" t="s">
        <v>1112</v>
      </c>
      <c r="E573" s="16" t="str">
        <f>HYPERLINK("https://twitter.com/narendramodi/status/1094518175889268736","1094518175889268736")</f>
        <v>1094518175889268736</v>
      </c>
      <c r="F573" s="17"/>
      <c r="G573" s="18" t="s">
        <v>1113</v>
      </c>
      <c r="H573" s="17"/>
      <c r="I573" s="19">
        <v>2844.0</v>
      </c>
      <c r="J573" s="19">
        <v>6737.0</v>
      </c>
      <c r="K573" s="20" t="str">
        <f t="shared" si="307"/>
        <v>Twitter Media Studio</v>
      </c>
      <c r="L573" s="19">
        <v>4.5652868E7</v>
      </c>
      <c r="M573" s="19">
        <v>2124.0</v>
      </c>
      <c r="N573" s="19">
        <v>23328.0</v>
      </c>
      <c r="O573" s="21" t="s">
        <v>29</v>
      </c>
      <c r="P573" s="12">
        <v>39823.95064814815</v>
      </c>
      <c r="Q573" s="22" t="s">
        <v>30</v>
      </c>
      <c r="R573" s="23" t="s">
        <v>31</v>
      </c>
      <c r="S573" s="18" t="s">
        <v>32</v>
      </c>
      <c r="T573" s="17"/>
      <c r="U573" s="16" t="str">
        <f t="shared" si="311"/>
        <v>View</v>
      </c>
    </row>
    <row r="574">
      <c r="A574" s="12">
        <v>43506.593935185185</v>
      </c>
      <c r="B574" s="13" t="str">
        <f t="shared" si="310"/>
        <v>@narendramodi</v>
      </c>
      <c r="C574" s="14" t="s">
        <v>26</v>
      </c>
      <c r="D574" s="15" t="s">
        <v>1114</v>
      </c>
      <c r="E574" s="16" t="str">
        <f>HYPERLINK("https://twitter.com/narendramodi/status/1094517646387830784","1094517646387830784")</f>
        <v>1094517646387830784</v>
      </c>
      <c r="F574" s="17"/>
      <c r="G574" s="18" t="s">
        <v>1115</v>
      </c>
      <c r="H574" s="17"/>
      <c r="I574" s="19">
        <v>4488.0</v>
      </c>
      <c r="J574" s="19">
        <v>11729.0</v>
      </c>
      <c r="K574" s="20" t="str">
        <f t="shared" si="307"/>
        <v>Twitter Media Studio</v>
      </c>
      <c r="L574" s="19">
        <v>4.5652868E7</v>
      </c>
      <c r="M574" s="19">
        <v>2124.0</v>
      </c>
      <c r="N574" s="19">
        <v>23328.0</v>
      </c>
      <c r="O574" s="21" t="s">
        <v>29</v>
      </c>
      <c r="P574" s="12">
        <v>39823.95064814815</v>
      </c>
      <c r="Q574" s="22" t="s">
        <v>30</v>
      </c>
      <c r="R574" s="23" t="s">
        <v>31</v>
      </c>
      <c r="S574" s="18" t="s">
        <v>32</v>
      </c>
      <c r="T574" s="17"/>
      <c r="U574" s="16" t="str">
        <f t="shared" si="311"/>
        <v>View</v>
      </c>
    </row>
    <row r="575">
      <c r="A575" s="12">
        <v>43506.59202546296</v>
      </c>
      <c r="B575" s="13" t="str">
        <f t="shared" ref="B575:B583" si="312">HYPERLINK("https://twitter.com/BJP4India","@BJP4India")</f>
        <v>@BJP4India</v>
      </c>
      <c r="C575" s="14" t="s">
        <v>39</v>
      </c>
      <c r="D575" s="15" t="s">
        <v>1116</v>
      </c>
      <c r="E575" s="16" t="str">
        <f>HYPERLINK("https://twitter.com/BJP4India/status/1094516952406474753","1094516952406474753")</f>
        <v>1094516952406474753</v>
      </c>
      <c r="F575" s="17"/>
      <c r="G575" s="18" t="s">
        <v>1117</v>
      </c>
      <c r="H575" s="17"/>
      <c r="I575" s="19">
        <v>962.0</v>
      </c>
      <c r="J575" s="19">
        <v>1334.0</v>
      </c>
      <c r="K575" s="20" t="str">
        <f t="shared" si="307"/>
        <v>Twitter Media Studio</v>
      </c>
      <c r="L575" s="19">
        <v>1.0503251E7</v>
      </c>
      <c r="M575" s="19">
        <v>2.0</v>
      </c>
      <c r="N575" s="19">
        <v>2477.0</v>
      </c>
      <c r="O575" s="21" t="s">
        <v>29</v>
      </c>
      <c r="P575" s="12">
        <v>40477.32577546296</v>
      </c>
      <c r="Q575" s="22" t="s">
        <v>42</v>
      </c>
      <c r="R575" s="23" t="s">
        <v>43</v>
      </c>
      <c r="S575" s="18" t="s">
        <v>44</v>
      </c>
      <c r="T575" s="17"/>
      <c r="U575" s="16" t="str">
        <f t="shared" ref="U575:U583" si="313">HYPERLINK("https://pbs.twimg.com/profile_images/812531108092874753/frVON4bm.jpg","View")</f>
        <v>View</v>
      </c>
    </row>
    <row r="576">
      <c r="A576" s="12">
        <v>43506.57005787037</v>
      </c>
      <c r="B576" s="13" t="str">
        <f t="shared" si="312"/>
        <v>@BJP4India</v>
      </c>
      <c r="C576" s="14" t="s">
        <v>39</v>
      </c>
      <c r="D576" s="15" t="s">
        <v>1118</v>
      </c>
      <c r="E576" s="16" t="str">
        <f>HYPERLINK("https://twitter.com/BJP4India/status/1094508994469670912","1094508994469670912")</f>
        <v>1094508994469670912</v>
      </c>
      <c r="F576" s="17"/>
      <c r="G576" s="18" t="s">
        <v>1119</v>
      </c>
      <c r="H576" s="17"/>
      <c r="I576" s="19">
        <v>1196.0</v>
      </c>
      <c r="J576" s="19">
        <v>1815.0</v>
      </c>
      <c r="K576" s="20" t="str">
        <f t="shared" si="307"/>
        <v>Twitter Media Studio</v>
      </c>
      <c r="L576" s="19">
        <v>1.0503251E7</v>
      </c>
      <c r="M576" s="19">
        <v>2.0</v>
      </c>
      <c r="N576" s="19">
        <v>2477.0</v>
      </c>
      <c r="O576" s="21" t="s">
        <v>29</v>
      </c>
      <c r="P576" s="12">
        <v>40477.32577546296</v>
      </c>
      <c r="Q576" s="22" t="s">
        <v>42</v>
      </c>
      <c r="R576" s="23" t="s">
        <v>43</v>
      </c>
      <c r="S576" s="18" t="s">
        <v>44</v>
      </c>
      <c r="T576" s="17"/>
      <c r="U576" s="16" t="str">
        <f t="shared" si="313"/>
        <v>View</v>
      </c>
    </row>
    <row r="577">
      <c r="A577" s="12">
        <v>43506.563680555555</v>
      </c>
      <c r="B577" s="13" t="str">
        <f t="shared" si="312"/>
        <v>@BJP4India</v>
      </c>
      <c r="C577" s="14" t="s">
        <v>39</v>
      </c>
      <c r="D577" s="15" t="s">
        <v>1120</v>
      </c>
      <c r="E577" s="16" t="str">
        <f>HYPERLINK("https://twitter.com/BJP4India/status/1094506679914262529","1094506679914262529")</f>
        <v>1094506679914262529</v>
      </c>
      <c r="F577" s="17"/>
      <c r="G577" s="18" t="s">
        <v>1121</v>
      </c>
      <c r="H577" s="17"/>
      <c r="I577" s="19">
        <v>3644.0</v>
      </c>
      <c r="J577" s="19">
        <v>9578.0</v>
      </c>
      <c r="K577" s="20" t="str">
        <f t="shared" si="307"/>
        <v>Twitter Media Studio</v>
      </c>
      <c r="L577" s="19">
        <v>1.0503251E7</v>
      </c>
      <c r="M577" s="19">
        <v>2.0</v>
      </c>
      <c r="N577" s="19">
        <v>2477.0</v>
      </c>
      <c r="O577" s="21" t="s">
        <v>29</v>
      </c>
      <c r="P577" s="12">
        <v>40477.32577546296</v>
      </c>
      <c r="Q577" s="22" t="s">
        <v>42</v>
      </c>
      <c r="R577" s="23" t="s">
        <v>43</v>
      </c>
      <c r="S577" s="18" t="s">
        <v>44</v>
      </c>
      <c r="T577" s="17"/>
      <c r="U577" s="16" t="str">
        <f t="shared" si="313"/>
        <v>View</v>
      </c>
    </row>
    <row r="578">
      <c r="A578" s="12">
        <v>43506.55296296296</v>
      </c>
      <c r="B578" s="13" t="str">
        <f t="shared" si="312"/>
        <v>@BJP4India</v>
      </c>
      <c r="C578" s="14" t="s">
        <v>39</v>
      </c>
      <c r="D578" s="15" t="s">
        <v>1122</v>
      </c>
      <c r="E578" s="16" t="str">
        <f>HYPERLINK("https://twitter.com/BJP4India/status/1094502797255438336","1094502797255438336")</f>
        <v>1094502797255438336</v>
      </c>
      <c r="F578" s="17"/>
      <c r="G578" s="18" t="s">
        <v>1123</v>
      </c>
      <c r="H578" s="17"/>
      <c r="I578" s="19">
        <v>970.0</v>
      </c>
      <c r="J578" s="19">
        <v>2016.0</v>
      </c>
      <c r="K578" s="20" t="str">
        <f t="shared" si="307"/>
        <v>Twitter Media Studio</v>
      </c>
      <c r="L578" s="19">
        <v>1.0503251E7</v>
      </c>
      <c r="M578" s="19">
        <v>2.0</v>
      </c>
      <c r="N578" s="19">
        <v>2477.0</v>
      </c>
      <c r="O578" s="21" t="s">
        <v>29</v>
      </c>
      <c r="P578" s="12">
        <v>40477.32577546296</v>
      </c>
      <c r="Q578" s="22" t="s">
        <v>42</v>
      </c>
      <c r="R578" s="23" t="s">
        <v>43</v>
      </c>
      <c r="S578" s="18" t="s">
        <v>44</v>
      </c>
      <c r="T578" s="17"/>
      <c r="U578" s="16" t="str">
        <f t="shared" si="313"/>
        <v>View</v>
      </c>
    </row>
    <row r="579">
      <c r="A579" s="12">
        <v>43506.52902777778</v>
      </c>
      <c r="B579" s="13" t="str">
        <f t="shared" si="312"/>
        <v>@BJP4India</v>
      </c>
      <c r="C579" s="14" t="s">
        <v>39</v>
      </c>
      <c r="D579" s="15" t="s">
        <v>1124</v>
      </c>
      <c r="E579" s="16" t="str">
        <f>HYPERLINK("https://twitter.com/BJP4India/status/1094494123740913664","1094494123740913664")</f>
        <v>1094494123740913664</v>
      </c>
      <c r="F579" s="17"/>
      <c r="G579" s="18" t="s">
        <v>1125</v>
      </c>
      <c r="H579" s="17"/>
      <c r="I579" s="19">
        <v>835.0</v>
      </c>
      <c r="J579" s="19">
        <v>1122.0</v>
      </c>
      <c r="K579" s="20" t="str">
        <f t="shared" ref="K579:K583" si="314">HYPERLINK("http://twitter.com","Twitter Web Client")</f>
        <v>Twitter Web Client</v>
      </c>
      <c r="L579" s="19">
        <v>1.0503251E7</v>
      </c>
      <c r="M579" s="19">
        <v>2.0</v>
      </c>
      <c r="N579" s="19">
        <v>2477.0</v>
      </c>
      <c r="O579" s="21" t="s">
        <v>29</v>
      </c>
      <c r="P579" s="12">
        <v>40477.32577546296</v>
      </c>
      <c r="Q579" s="22" t="s">
        <v>42</v>
      </c>
      <c r="R579" s="23" t="s">
        <v>43</v>
      </c>
      <c r="S579" s="18" t="s">
        <v>44</v>
      </c>
      <c r="T579" s="17"/>
      <c r="U579" s="16" t="str">
        <f t="shared" si="313"/>
        <v>View</v>
      </c>
    </row>
    <row r="580">
      <c r="A580" s="12">
        <v>43506.527592592596</v>
      </c>
      <c r="B580" s="13" t="str">
        <f t="shared" si="312"/>
        <v>@BJP4India</v>
      </c>
      <c r="C580" s="14" t="s">
        <v>39</v>
      </c>
      <c r="D580" s="15" t="s">
        <v>1126</v>
      </c>
      <c r="E580" s="16" t="str">
        <f>HYPERLINK("https://twitter.com/BJP4India/status/1094493602254745600","1094493602254745600")</f>
        <v>1094493602254745600</v>
      </c>
      <c r="F580" s="17"/>
      <c r="G580" s="17"/>
      <c r="H580" s="17"/>
      <c r="I580" s="19">
        <v>742.0</v>
      </c>
      <c r="J580" s="19">
        <v>1218.0</v>
      </c>
      <c r="K580" s="20" t="str">
        <f t="shared" si="314"/>
        <v>Twitter Web Client</v>
      </c>
      <c r="L580" s="19">
        <v>1.0503251E7</v>
      </c>
      <c r="M580" s="19">
        <v>2.0</v>
      </c>
      <c r="N580" s="19">
        <v>2477.0</v>
      </c>
      <c r="O580" s="21" t="s">
        <v>29</v>
      </c>
      <c r="P580" s="12">
        <v>40477.32577546296</v>
      </c>
      <c r="Q580" s="22" t="s">
        <v>42</v>
      </c>
      <c r="R580" s="23" t="s">
        <v>43</v>
      </c>
      <c r="S580" s="18" t="s">
        <v>44</v>
      </c>
      <c r="T580" s="17"/>
      <c r="U580" s="16" t="str">
        <f t="shared" si="313"/>
        <v>View</v>
      </c>
    </row>
    <row r="581">
      <c r="A581" s="12">
        <v>43506.52539351852</v>
      </c>
      <c r="B581" s="13" t="str">
        <f t="shared" si="312"/>
        <v>@BJP4India</v>
      </c>
      <c r="C581" s="14" t="s">
        <v>39</v>
      </c>
      <c r="D581" s="15" t="s">
        <v>1127</v>
      </c>
      <c r="E581" s="16" t="str">
        <f>HYPERLINK("https://twitter.com/BJP4India/status/1094492805571829763","1094492805571829763")</f>
        <v>1094492805571829763</v>
      </c>
      <c r="F581" s="17"/>
      <c r="G581" s="18" t="s">
        <v>1128</v>
      </c>
      <c r="H581" s="17"/>
      <c r="I581" s="19">
        <v>812.0</v>
      </c>
      <c r="J581" s="19">
        <v>1020.0</v>
      </c>
      <c r="K581" s="20" t="str">
        <f t="shared" si="314"/>
        <v>Twitter Web Client</v>
      </c>
      <c r="L581" s="19">
        <v>1.0503251E7</v>
      </c>
      <c r="M581" s="19">
        <v>2.0</v>
      </c>
      <c r="N581" s="19">
        <v>2477.0</v>
      </c>
      <c r="O581" s="21" t="s">
        <v>29</v>
      </c>
      <c r="P581" s="12">
        <v>40477.32577546296</v>
      </c>
      <c r="Q581" s="22" t="s">
        <v>42</v>
      </c>
      <c r="R581" s="23" t="s">
        <v>43</v>
      </c>
      <c r="S581" s="18" t="s">
        <v>44</v>
      </c>
      <c r="T581" s="17"/>
      <c r="U581" s="16" t="str">
        <f t="shared" si="313"/>
        <v>View</v>
      </c>
    </row>
    <row r="582">
      <c r="A582" s="12">
        <v>43506.521261574075</v>
      </c>
      <c r="B582" s="13" t="str">
        <f t="shared" si="312"/>
        <v>@BJP4India</v>
      </c>
      <c r="C582" s="14" t="s">
        <v>39</v>
      </c>
      <c r="D582" s="15" t="s">
        <v>1129</v>
      </c>
      <c r="E582" s="16" t="str">
        <f>HYPERLINK("https://twitter.com/BJP4India/status/1094491309467791362","1094491309467791362")</f>
        <v>1094491309467791362</v>
      </c>
      <c r="F582" s="17"/>
      <c r="G582" s="18" t="s">
        <v>1130</v>
      </c>
      <c r="H582" s="17"/>
      <c r="I582" s="19">
        <v>627.0</v>
      </c>
      <c r="J582" s="19">
        <v>779.0</v>
      </c>
      <c r="K582" s="20" t="str">
        <f t="shared" si="314"/>
        <v>Twitter Web Client</v>
      </c>
      <c r="L582" s="19">
        <v>1.0503251E7</v>
      </c>
      <c r="M582" s="19">
        <v>2.0</v>
      </c>
      <c r="N582" s="19">
        <v>2477.0</v>
      </c>
      <c r="O582" s="21" t="s">
        <v>29</v>
      </c>
      <c r="P582" s="12">
        <v>40477.32577546296</v>
      </c>
      <c r="Q582" s="22" t="s">
        <v>42</v>
      </c>
      <c r="R582" s="23" t="s">
        <v>43</v>
      </c>
      <c r="S582" s="18" t="s">
        <v>44</v>
      </c>
      <c r="T582" s="17"/>
      <c r="U582" s="16" t="str">
        <f t="shared" si="313"/>
        <v>View</v>
      </c>
    </row>
    <row r="583">
      <c r="A583" s="12">
        <v>43506.51896990741</v>
      </c>
      <c r="B583" s="13" t="str">
        <f t="shared" si="312"/>
        <v>@BJP4India</v>
      </c>
      <c r="C583" s="14" t="s">
        <v>39</v>
      </c>
      <c r="D583" s="15" t="s">
        <v>1131</v>
      </c>
      <c r="E583" s="16" t="str">
        <f>HYPERLINK("https://twitter.com/BJP4India/status/1094490480606212097","1094490480606212097")</f>
        <v>1094490480606212097</v>
      </c>
      <c r="F583" s="17"/>
      <c r="G583" s="17"/>
      <c r="H583" s="17"/>
      <c r="I583" s="19">
        <v>1262.0</v>
      </c>
      <c r="J583" s="19">
        <v>2685.0</v>
      </c>
      <c r="K583" s="20" t="str">
        <f t="shared" si="314"/>
        <v>Twitter Web Client</v>
      </c>
      <c r="L583" s="19">
        <v>1.0503251E7</v>
      </c>
      <c r="M583" s="19">
        <v>2.0</v>
      </c>
      <c r="N583" s="19">
        <v>2477.0</v>
      </c>
      <c r="O583" s="21" t="s">
        <v>29</v>
      </c>
      <c r="P583" s="12">
        <v>40477.32577546296</v>
      </c>
      <c r="Q583" s="22" t="s">
        <v>42</v>
      </c>
      <c r="R583" s="23" t="s">
        <v>43</v>
      </c>
      <c r="S583" s="18" t="s">
        <v>44</v>
      </c>
      <c r="T583" s="17"/>
      <c r="U583" s="16" t="str">
        <f t="shared" si="313"/>
        <v>View</v>
      </c>
    </row>
    <row r="584">
      <c r="A584" s="12">
        <v>43506.518645833334</v>
      </c>
      <c r="B584" s="13" t="str">
        <f>HYPERLINK("https://twitter.com/AamAadmiParty","@AamAadmiParty")</f>
        <v>@AamAadmiParty</v>
      </c>
      <c r="C584" s="14" t="s">
        <v>51</v>
      </c>
      <c r="D584" s="15" t="s">
        <v>1132</v>
      </c>
      <c r="E584" s="16" t="str">
        <f>HYPERLINK("https://twitter.com/AamAadmiParty/status/1094490360447823872","1094490360447823872")</f>
        <v>1094490360447823872</v>
      </c>
      <c r="F584" s="17"/>
      <c r="G584" s="18" t="s">
        <v>1133</v>
      </c>
      <c r="H584" s="17"/>
      <c r="I584" s="19">
        <v>155.0</v>
      </c>
      <c r="J584" s="19">
        <v>319.0</v>
      </c>
      <c r="K584" s="20" t="str">
        <f>HYPERLINK("https://studio.twitter.com","Twitter Media Studio")</f>
        <v>Twitter Media Studio</v>
      </c>
      <c r="L584" s="19">
        <v>4760642.0</v>
      </c>
      <c r="M584" s="19">
        <v>317.0</v>
      </c>
      <c r="N584" s="19">
        <v>1775.0</v>
      </c>
      <c r="O584" s="21" t="s">
        <v>29</v>
      </c>
      <c r="P584" s="12">
        <v>41113.35650462963</v>
      </c>
      <c r="Q584" s="22" t="s">
        <v>30</v>
      </c>
      <c r="R584" s="23" t="s">
        <v>54</v>
      </c>
      <c r="S584" s="18" t="s">
        <v>55</v>
      </c>
      <c r="T584" s="17"/>
      <c r="U584" s="16" t="str">
        <f>HYPERLINK("https://pbs.twimg.com/profile_images/928455612014280704/Xb5vG_TP.jpg","View")</f>
        <v>View</v>
      </c>
    </row>
    <row r="585">
      <c r="A585" s="12">
        <v>43506.51131944444</v>
      </c>
      <c r="B585" s="13" t="str">
        <f>HYPERLINK("https://twitter.com/BJP4India","@BJP4India")</f>
        <v>@BJP4India</v>
      </c>
      <c r="C585" s="14" t="s">
        <v>39</v>
      </c>
      <c r="D585" s="15" t="s">
        <v>1134</v>
      </c>
      <c r="E585" s="16" t="str">
        <f>HYPERLINK("https://twitter.com/BJP4India/status/1094487706388783105","1094487706388783105")</f>
        <v>1094487706388783105</v>
      </c>
      <c r="F585" s="17"/>
      <c r="G585" s="18" t="s">
        <v>1135</v>
      </c>
      <c r="H585" s="17"/>
      <c r="I585" s="19">
        <v>706.0</v>
      </c>
      <c r="J585" s="19">
        <v>1005.0</v>
      </c>
      <c r="K585" s="20" t="str">
        <f>HYPERLINK("http://twitter.com","Twitter Web Client")</f>
        <v>Twitter Web Client</v>
      </c>
      <c r="L585" s="19">
        <v>1.0503251E7</v>
      </c>
      <c r="M585" s="19">
        <v>2.0</v>
      </c>
      <c r="N585" s="19">
        <v>2477.0</v>
      </c>
      <c r="O585" s="21" t="s">
        <v>29</v>
      </c>
      <c r="P585" s="12">
        <v>40477.32577546296</v>
      </c>
      <c r="Q585" s="22" t="s">
        <v>42</v>
      </c>
      <c r="R585" s="23" t="s">
        <v>43</v>
      </c>
      <c r="S585" s="18" t="s">
        <v>44</v>
      </c>
      <c r="T585" s="17"/>
      <c r="U585" s="16" t="str">
        <f>HYPERLINK("https://pbs.twimg.com/profile_images/812531108092874753/frVON4bm.jpg","View")</f>
        <v>View</v>
      </c>
    </row>
    <row r="586">
      <c r="A586" s="12">
        <v>43506.50693287037</v>
      </c>
      <c r="B586" s="13" t="str">
        <f>HYPERLINK("https://twitter.com/INCIndia","@INCIndia")</f>
        <v>@INCIndia</v>
      </c>
      <c r="C586" s="14" t="s">
        <v>126</v>
      </c>
      <c r="D586" s="15" t="s">
        <v>1136</v>
      </c>
      <c r="E586" s="16" t="str">
        <f>HYPERLINK("https://twitter.com/INCIndia/status/1094486118739861504","1094486118739861504")</f>
        <v>1094486118739861504</v>
      </c>
      <c r="F586" s="17"/>
      <c r="G586" s="18" t="s">
        <v>1137</v>
      </c>
      <c r="H586" s="17"/>
      <c r="I586" s="19">
        <v>1165.0</v>
      </c>
      <c r="J586" s="19">
        <v>2446.0</v>
      </c>
      <c r="K586" s="20" t="str">
        <f>HYPERLINK("https://studio.twitter.com","Twitter Media Studio")</f>
        <v>Twitter Media Studio</v>
      </c>
      <c r="L586" s="19">
        <v>4857086.0</v>
      </c>
      <c r="M586" s="19">
        <v>2496.0</v>
      </c>
      <c r="N586" s="19">
        <v>1632.0</v>
      </c>
      <c r="O586" s="21" t="s">
        <v>29</v>
      </c>
      <c r="P586" s="12">
        <v>41311.4691087963</v>
      </c>
      <c r="Q586" s="22" t="s">
        <v>129</v>
      </c>
      <c r="R586" s="23" t="s">
        <v>130</v>
      </c>
      <c r="S586" s="18" t="s">
        <v>131</v>
      </c>
      <c r="T586" s="17"/>
      <c r="U586" s="16" t="str">
        <f>HYPERLINK("https://pbs.twimg.com/profile_images/928449965134815233/w2JsNWPK.jpg","View")</f>
        <v>View</v>
      </c>
    </row>
    <row r="587">
      <c r="A587" s="12">
        <v>43506.505740740744</v>
      </c>
      <c r="B587" s="13" t="str">
        <f t="shared" ref="B587:B591" si="315">HYPERLINK("https://twitter.com/BJP4India","@BJP4India")</f>
        <v>@BJP4India</v>
      </c>
      <c r="C587" s="14" t="s">
        <v>39</v>
      </c>
      <c r="D587" s="15" t="s">
        <v>1138</v>
      </c>
      <c r="E587" s="16" t="str">
        <f>HYPERLINK("https://twitter.com/BJP4India/status/1094485686663536641","1094485686663536641")</f>
        <v>1094485686663536641</v>
      </c>
      <c r="F587" s="17"/>
      <c r="G587" s="18" t="s">
        <v>1139</v>
      </c>
      <c r="H587" s="17"/>
      <c r="I587" s="19">
        <v>984.0</v>
      </c>
      <c r="J587" s="19">
        <v>1204.0</v>
      </c>
      <c r="K587" s="20" t="str">
        <f t="shared" ref="K587:K591" si="316">HYPERLINK("http://twitter.com","Twitter Web Client")</f>
        <v>Twitter Web Client</v>
      </c>
      <c r="L587" s="19">
        <v>1.0503251E7</v>
      </c>
      <c r="M587" s="19">
        <v>2.0</v>
      </c>
      <c r="N587" s="19">
        <v>2477.0</v>
      </c>
      <c r="O587" s="21" t="s">
        <v>29</v>
      </c>
      <c r="P587" s="12">
        <v>40477.32577546296</v>
      </c>
      <c r="Q587" s="22" t="s">
        <v>42</v>
      </c>
      <c r="R587" s="23" t="s">
        <v>43</v>
      </c>
      <c r="S587" s="18" t="s">
        <v>44</v>
      </c>
      <c r="T587" s="17"/>
      <c r="U587" s="16" t="str">
        <f t="shared" ref="U587:U591" si="317">HYPERLINK("https://pbs.twimg.com/profile_images/812531108092874753/frVON4bm.jpg","View")</f>
        <v>View</v>
      </c>
    </row>
    <row r="588">
      <c r="A588" s="12">
        <v>43506.50412037037</v>
      </c>
      <c r="B588" s="13" t="str">
        <f t="shared" si="315"/>
        <v>@BJP4India</v>
      </c>
      <c r="C588" s="14" t="s">
        <v>39</v>
      </c>
      <c r="D588" s="15" t="s">
        <v>1140</v>
      </c>
      <c r="E588" s="16" t="str">
        <f>HYPERLINK("https://twitter.com/BJP4India/status/1094485097456164864","1094485097456164864")</f>
        <v>1094485097456164864</v>
      </c>
      <c r="F588" s="17"/>
      <c r="G588" s="17"/>
      <c r="H588" s="17"/>
      <c r="I588" s="19">
        <v>592.0</v>
      </c>
      <c r="J588" s="19">
        <v>913.0</v>
      </c>
      <c r="K588" s="20" t="str">
        <f t="shared" si="316"/>
        <v>Twitter Web Client</v>
      </c>
      <c r="L588" s="19">
        <v>1.0503251E7</v>
      </c>
      <c r="M588" s="19">
        <v>2.0</v>
      </c>
      <c r="N588" s="19">
        <v>2477.0</v>
      </c>
      <c r="O588" s="21" t="s">
        <v>29</v>
      </c>
      <c r="P588" s="12">
        <v>40477.32577546296</v>
      </c>
      <c r="Q588" s="22" t="s">
        <v>42</v>
      </c>
      <c r="R588" s="23" t="s">
        <v>43</v>
      </c>
      <c r="S588" s="18" t="s">
        <v>44</v>
      </c>
      <c r="T588" s="17"/>
      <c r="U588" s="16" t="str">
        <f t="shared" si="317"/>
        <v>View</v>
      </c>
    </row>
    <row r="589">
      <c r="A589" s="12">
        <v>43506.50334490741</v>
      </c>
      <c r="B589" s="13" t="str">
        <f t="shared" si="315"/>
        <v>@BJP4India</v>
      </c>
      <c r="C589" s="14" t="s">
        <v>39</v>
      </c>
      <c r="D589" s="15" t="s">
        <v>1141</v>
      </c>
      <c r="E589" s="16" t="str">
        <f>HYPERLINK("https://twitter.com/BJP4India/status/1094484817712885760","1094484817712885760")</f>
        <v>1094484817712885760</v>
      </c>
      <c r="F589" s="17"/>
      <c r="G589" s="17"/>
      <c r="H589" s="17"/>
      <c r="I589" s="19">
        <v>776.0</v>
      </c>
      <c r="J589" s="19">
        <v>1671.0</v>
      </c>
      <c r="K589" s="20" t="str">
        <f t="shared" si="316"/>
        <v>Twitter Web Client</v>
      </c>
      <c r="L589" s="19">
        <v>1.0503251E7</v>
      </c>
      <c r="M589" s="19">
        <v>2.0</v>
      </c>
      <c r="N589" s="19">
        <v>2477.0</v>
      </c>
      <c r="O589" s="21" t="s">
        <v>29</v>
      </c>
      <c r="P589" s="12">
        <v>40477.32577546296</v>
      </c>
      <c r="Q589" s="22" t="s">
        <v>42</v>
      </c>
      <c r="R589" s="23" t="s">
        <v>43</v>
      </c>
      <c r="S589" s="18" t="s">
        <v>44</v>
      </c>
      <c r="T589" s="17"/>
      <c r="U589" s="16" t="str">
        <f t="shared" si="317"/>
        <v>View</v>
      </c>
    </row>
    <row r="590">
      <c r="A590" s="12">
        <v>43506.50163194444</v>
      </c>
      <c r="B590" s="13" t="str">
        <f t="shared" si="315"/>
        <v>@BJP4India</v>
      </c>
      <c r="C590" s="14" t="s">
        <v>39</v>
      </c>
      <c r="D590" s="15" t="s">
        <v>1142</v>
      </c>
      <c r="E590" s="16" t="str">
        <f>HYPERLINK("https://twitter.com/BJP4India/status/1094484195584307200","1094484195584307200")</f>
        <v>1094484195584307200</v>
      </c>
      <c r="F590" s="17"/>
      <c r="G590" s="17"/>
      <c r="H590" s="17"/>
      <c r="I590" s="19">
        <v>648.0</v>
      </c>
      <c r="J590" s="19">
        <v>1070.0</v>
      </c>
      <c r="K590" s="20" t="str">
        <f t="shared" si="316"/>
        <v>Twitter Web Client</v>
      </c>
      <c r="L590" s="19">
        <v>1.0503251E7</v>
      </c>
      <c r="M590" s="19">
        <v>2.0</v>
      </c>
      <c r="N590" s="19">
        <v>2477.0</v>
      </c>
      <c r="O590" s="21" t="s">
        <v>29</v>
      </c>
      <c r="P590" s="12">
        <v>40477.32577546296</v>
      </c>
      <c r="Q590" s="22" t="s">
        <v>42</v>
      </c>
      <c r="R590" s="23" t="s">
        <v>43</v>
      </c>
      <c r="S590" s="18" t="s">
        <v>44</v>
      </c>
      <c r="T590" s="17"/>
      <c r="U590" s="16" t="str">
        <f t="shared" si="317"/>
        <v>View</v>
      </c>
    </row>
    <row r="591">
      <c r="A591" s="12">
        <v>43506.50059027778</v>
      </c>
      <c r="B591" s="13" t="str">
        <f t="shared" si="315"/>
        <v>@BJP4India</v>
      </c>
      <c r="C591" s="14" t="s">
        <v>39</v>
      </c>
      <c r="D591" s="15" t="s">
        <v>1143</v>
      </c>
      <c r="E591" s="16" t="str">
        <f>HYPERLINK("https://twitter.com/BJP4India/status/1094483817312616448","1094483817312616448")</f>
        <v>1094483817312616448</v>
      </c>
      <c r="F591" s="17"/>
      <c r="G591" s="17"/>
      <c r="H591" s="17"/>
      <c r="I591" s="19">
        <v>525.0</v>
      </c>
      <c r="J591" s="19">
        <v>696.0</v>
      </c>
      <c r="K591" s="20" t="str">
        <f t="shared" si="316"/>
        <v>Twitter Web Client</v>
      </c>
      <c r="L591" s="19">
        <v>1.0503251E7</v>
      </c>
      <c r="M591" s="19">
        <v>2.0</v>
      </c>
      <c r="N591" s="19">
        <v>2477.0</v>
      </c>
      <c r="O591" s="21" t="s">
        <v>29</v>
      </c>
      <c r="P591" s="12">
        <v>40477.32577546296</v>
      </c>
      <c r="Q591" s="22" t="s">
        <v>42</v>
      </c>
      <c r="R591" s="23" t="s">
        <v>43</v>
      </c>
      <c r="S591" s="18" t="s">
        <v>44</v>
      </c>
      <c r="T591" s="17"/>
      <c r="U591" s="16" t="str">
        <f t="shared" si="317"/>
        <v>View</v>
      </c>
    </row>
    <row r="592">
      <c r="A592" s="12">
        <v>43506.4984375</v>
      </c>
      <c r="B592" s="13" t="str">
        <f>HYPERLINK("https://twitter.com/INCIndia","@INCIndia")</f>
        <v>@INCIndia</v>
      </c>
      <c r="C592" s="14" t="s">
        <v>126</v>
      </c>
      <c r="D592" s="15" t="s">
        <v>1144</v>
      </c>
      <c r="E592" s="16" t="str">
        <f>HYPERLINK("https://twitter.com/INCIndia/status/1094483037893492736","1094483037893492736")</f>
        <v>1094483037893492736</v>
      </c>
      <c r="F592" s="17"/>
      <c r="G592" s="18" t="s">
        <v>1145</v>
      </c>
      <c r="H592" s="17"/>
      <c r="I592" s="19">
        <v>335.0</v>
      </c>
      <c r="J592" s="19">
        <v>967.0</v>
      </c>
      <c r="K592" s="20" t="str">
        <f>HYPERLINK("http://twitter.com/download/android","Twitter for Android")</f>
        <v>Twitter for Android</v>
      </c>
      <c r="L592" s="19">
        <v>4857086.0</v>
      </c>
      <c r="M592" s="19">
        <v>2496.0</v>
      </c>
      <c r="N592" s="19">
        <v>1632.0</v>
      </c>
      <c r="O592" s="21" t="s">
        <v>29</v>
      </c>
      <c r="P592" s="12">
        <v>41311.4691087963</v>
      </c>
      <c r="Q592" s="22" t="s">
        <v>129</v>
      </c>
      <c r="R592" s="23" t="s">
        <v>130</v>
      </c>
      <c r="S592" s="18" t="s">
        <v>131</v>
      </c>
      <c r="T592" s="17"/>
      <c r="U592" s="16" t="str">
        <f>HYPERLINK("https://pbs.twimg.com/profile_images/928449965134815233/w2JsNWPK.jpg","View")</f>
        <v>View</v>
      </c>
    </row>
    <row r="593">
      <c r="A593" s="12">
        <v>43506.49739583333</v>
      </c>
      <c r="B593" s="13" t="str">
        <f t="shared" ref="B593:B597" si="318">HYPERLINK("https://twitter.com/BJP4India","@BJP4India")</f>
        <v>@BJP4India</v>
      </c>
      <c r="C593" s="14" t="s">
        <v>39</v>
      </c>
      <c r="D593" s="15" t="s">
        <v>1146</v>
      </c>
      <c r="E593" s="16" t="str">
        <f>HYPERLINK("https://twitter.com/BJP4India/status/1094482661484052480","1094482661484052480")</f>
        <v>1094482661484052480</v>
      </c>
      <c r="F593" s="17"/>
      <c r="G593" s="17"/>
      <c r="H593" s="17"/>
      <c r="I593" s="19">
        <v>572.0</v>
      </c>
      <c r="J593" s="19">
        <v>939.0</v>
      </c>
      <c r="K593" s="20" t="str">
        <f t="shared" ref="K593:K597" si="319">HYPERLINK("http://twitter.com","Twitter Web Client")</f>
        <v>Twitter Web Client</v>
      </c>
      <c r="L593" s="19">
        <v>1.0503251E7</v>
      </c>
      <c r="M593" s="19">
        <v>2.0</v>
      </c>
      <c r="N593" s="19">
        <v>2477.0</v>
      </c>
      <c r="O593" s="21" t="s">
        <v>29</v>
      </c>
      <c r="P593" s="12">
        <v>40477.32577546296</v>
      </c>
      <c r="Q593" s="22" t="s">
        <v>42</v>
      </c>
      <c r="R593" s="23" t="s">
        <v>43</v>
      </c>
      <c r="S593" s="18" t="s">
        <v>44</v>
      </c>
      <c r="T593" s="17"/>
      <c r="U593" s="16" t="str">
        <f t="shared" ref="U593:U597" si="320">HYPERLINK("https://pbs.twimg.com/profile_images/812531108092874753/frVON4bm.jpg","View")</f>
        <v>View</v>
      </c>
    </row>
    <row r="594">
      <c r="A594" s="12">
        <v>43506.49700231482</v>
      </c>
      <c r="B594" s="13" t="str">
        <f t="shared" si="318"/>
        <v>@BJP4India</v>
      </c>
      <c r="C594" s="14" t="s">
        <v>39</v>
      </c>
      <c r="D594" s="15" t="s">
        <v>1147</v>
      </c>
      <c r="E594" s="16" t="str">
        <f>HYPERLINK("https://twitter.com/BJP4India/status/1094482519502639104","1094482519502639104")</f>
        <v>1094482519502639104</v>
      </c>
      <c r="F594" s="17"/>
      <c r="G594" s="17"/>
      <c r="H594" s="17"/>
      <c r="I594" s="19">
        <v>423.0</v>
      </c>
      <c r="J594" s="19">
        <v>847.0</v>
      </c>
      <c r="K594" s="20" t="str">
        <f t="shared" si="319"/>
        <v>Twitter Web Client</v>
      </c>
      <c r="L594" s="19">
        <v>1.0503251E7</v>
      </c>
      <c r="M594" s="19">
        <v>2.0</v>
      </c>
      <c r="N594" s="19">
        <v>2477.0</v>
      </c>
      <c r="O594" s="21" t="s">
        <v>29</v>
      </c>
      <c r="P594" s="12">
        <v>40477.32577546296</v>
      </c>
      <c r="Q594" s="22" t="s">
        <v>42</v>
      </c>
      <c r="R594" s="23" t="s">
        <v>43</v>
      </c>
      <c r="S594" s="18" t="s">
        <v>44</v>
      </c>
      <c r="T594" s="17"/>
      <c r="U594" s="16" t="str">
        <f t="shared" si="320"/>
        <v>View</v>
      </c>
    </row>
    <row r="595">
      <c r="A595" s="12">
        <v>43506.496192129634</v>
      </c>
      <c r="B595" s="13" t="str">
        <f t="shared" si="318"/>
        <v>@BJP4India</v>
      </c>
      <c r="C595" s="14" t="s">
        <v>39</v>
      </c>
      <c r="D595" s="15" t="s">
        <v>1148</v>
      </c>
      <c r="E595" s="16" t="str">
        <f>HYPERLINK("https://twitter.com/BJP4India/status/1094482222915055616","1094482222915055616")</f>
        <v>1094482222915055616</v>
      </c>
      <c r="F595" s="17"/>
      <c r="G595" s="18" t="s">
        <v>1149</v>
      </c>
      <c r="H595" s="17"/>
      <c r="I595" s="19">
        <v>588.0</v>
      </c>
      <c r="J595" s="19">
        <v>638.0</v>
      </c>
      <c r="K595" s="20" t="str">
        <f t="shared" si="319"/>
        <v>Twitter Web Client</v>
      </c>
      <c r="L595" s="19">
        <v>1.0503251E7</v>
      </c>
      <c r="M595" s="19">
        <v>2.0</v>
      </c>
      <c r="N595" s="19">
        <v>2477.0</v>
      </c>
      <c r="O595" s="21" t="s">
        <v>29</v>
      </c>
      <c r="P595" s="12">
        <v>40477.32577546296</v>
      </c>
      <c r="Q595" s="22" t="s">
        <v>42</v>
      </c>
      <c r="R595" s="23" t="s">
        <v>43</v>
      </c>
      <c r="S595" s="18" t="s">
        <v>44</v>
      </c>
      <c r="T595" s="17"/>
      <c r="U595" s="16" t="str">
        <f t="shared" si="320"/>
        <v>View</v>
      </c>
    </row>
    <row r="596">
      <c r="A596" s="12">
        <v>43506.49414351852</v>
      </c>
      <c r="B596" s="13" t="str">
        <f t="shared" si="318"/>
        <v>@BJP4India</v>
      </c>
      <c r="C596" s="14" t="s">
        <v>39</v>
      </c>
      <c r="D596" s="15" t="s">
        <v>1150</v>
      </c>
      <c r="E596" s="16" t="str">
        <f>HYPERLINK("https://twitter.com/BJP4India/status/1094481482234523648","1094481482234523648")</f>
        <v>1094481482234523648</v>
      </c>
      <c r="F596" s="17"/>
      <c r="G596" s="18" t="s">
        <v>1151</v>
      </c>
      <c r="H596" s="17"/>
      <c r="I596" s="19">
        <v>527.0</v>
      </c>
      <c r="J596" s="19">
        <v>622.0</v>
      </c>
      <c r="K596" s="20" t="str">
        <f t="shared" si="319"/>
        <v>Twitter Web Client</v>
      </c>
      <c r="L596" s="19">
        <v>1.0503251E7</v>
      </c>
      <c r="M596" s="19">
        <v>2.0</v>
      </c>
      <c r="N596" s="19">
        <v>2477.0</v>
      </c>
      <c r="O596" s="21" t="s">
        <v>29</v>
      </c>
      <c r="P596" s="12">
        <v>40477.32577546296</v>
      </c>
      <c r="Q596" s="22" t="s">
        <v>42</v>
      </c>
      <c r="R596" s="23" t="s">
        <v>43</v>
      </c>
      <c r="S596" s="18" t="s">
        <v>44</v>
      </c>
      <c r="T596" s="17"/>
      <c r="U596" s="16" t="str">
        <f t="shared" si="320"/>
        <v>View</v>
      </c>
    </row>
    <row r="597">
      <c r="A597" s="12">
        <v>43506.49140046297</v>
      </c>
      <c r="B597" s="13" t="str">
        <f t="shared" si="318"/>
        <v>@BJP4India</v>
      </c>
      <c r="C597" s="14" t="s">
        <v>39</v>
      </c>
      <c r="D597" s="15" t="s">
        <v>1152</v>
      </c>
      <c r="E597" s="16" t="str">
        <f>HYPERLINK("https://twitter.com/BJP4India/status/1094480488733933568","1094480488733933568")</f>
        <v>1094480488733933568</v>
      </c>
      <c r="F597" s="17"/>
      <c r="G597" s="17"/>
      <c r="H597" s="17"/>
      <c r="I597" s="19">
        <v>652.0</v>
      </c>
      <c r="J597" s="19">
        <v>1014.0</v>
      </c>
      <c r="K597" s="20" t="str">
        <f t="shared" si="319"/>
        <v>Twitter Web Client</v>
      </c>
      <c r="L597" s="19">
        <v>1.0503251E7</v>
      </c>
      <c r="M597" s="19">
        <v>2.0</v>
      </c>
      <c r="N597" s="19">
        <v>2477.0</v>
      </c>
      <c r="O597" s="21" t="s">
        <v>29</v>
      </c>
      <c r="P597" s="12">
        <v>40477.32577546296</v>
      </c>
      <c r="Q597" s="22" t="s">
        <v>42</v>
      </c>
      <c r="R597" s="23" t="s">
        <v>43</v>
      </c>
      <c r="S597" s="18" t="s">
        <v>44</v>
      </c>
      <c r="T597" s="17"/>
      <c r="U597" s="16" t="str">
        <f t="shared" si="320"/>
        <v>View</v>
      </c>
    </row>
    <row r="598">
      <c r="A598" s="12">
        <v>43506.49091435185</v>
      </c>
      <c r="B598" s="13" t="str">
        <f>HYPERLINK("https://twitter.com/AamAadmiParty","@AamAadmiParty")</f>
        <v>@AamAadmiParty</v>
      </c>
      <c r="C598" s="14" t="s">
        <v>51</v>
      </c>
      <c r="D598" s="15" t="s">
        <v>1153</v>
      </c>
      <c r="E598" s="16" t="str">
        <f>HYPERLINK("https://twitter.com/AamAadmiParty/status/1094480311096754177","1094480311096754177")</f>
        <v>1094480311096754177</v>
      </c>
      <c r="F598" s="17"/>
      <c r="G598" s="18" t="s">
        <v>1154</v>
      </c>
      <c r="H598" s="17"/>
      <c r="I598" s="19">
        <v>83.0</v>
      </c>
      <c r="J598" s="19">
        <v>170.0</v>
      </c>
      <c r="K598" s="20" t="str">
        <f>HYPERLINK("https://studio.twitter.com","Twitter Media Studio")</f>
        <v>Twitter Media Studio</v>
      </c>
      <c r="L598" s="19">
        <v>4760642.0</v>
      </c>
      <c r="M598" s="19">
        <v>317.0</v>
      </c>
      <c r="N598" s="19">
        <v>1775.0</v>
      </c>
      <c r="O598" s="21" t="s">
        <v>29</v>
      </c>
      <c r="P598" s="12">
        <v>41113.35650462963</v>
      </c>
      <c r="Q598" s="22" t="s">
        <v>30</v>
      </c>
      <c r="R598" s="23" t="s">
        <v>54</v>
      </c>
      <c r="S598" s="18" t="s">
        <v>55</v>
      </c>
      <c r="T598" s="17"/>
      <c r="U598" s="16" t="str">
        <f>HYPERLINK("https://pbs.twimg.com/profile_images/928455612014280704/Xb5vG_TP.jpg","View")</f>
        <v>View</v>
      </c>
    </row>
    <row r="599">
      <c r="A599" s="12">
        <v>43506.48878472223</v>
      </c>
      <c r="B599" s="13" t="str">
        <f t="shared" ref="B599:B600" si="321">HYPERLINK("https://twitter.com/BJP4India","@BJP4India")</f>
        <v>@BJP4India</v>
      </c>
      <c r="C599" s="14" t="s">
        <v>39</v>
      </c>
      <c r="D599" s="15" t="s">
        <v>1155</v>
      </c>
      <c r="E599" s="16" t="str">
        <f>HYPERLINK("https://twitter.com/BJP4India/status/1094479539051257856","1094479539051257856")</f>
        <v>1094479539051257856</v>
      </c>
      <c r="F599" s="18" t="s">
        <v>1156</v>
      </c>
      <c r="G599" s="18" t="s">
        <v>1157</v>
      </c>
      <c r="H599" s="17"/>
      <c r="I599" s="19">
        <v>673.0</v>
      </c>
      <c r="J599" s="19">
        <v>723.0</v>
      </c>
      <c r="K599" s="20" t="str">
        <f>HYPERLINK("http://twitter.com","Twitter Web Client")</f>
        <v>Twitter Web Client</v>
      </c>
      <c r="L599" s="19">
        <v>1.0503251E7</v>
      </c>
      <c r="M599" s="19">
        <v>2.0</v>
      </c>
      <c r="N599" s="19">
        <v>2477.0</v>
      </c>
      <c r="O599" s="21" t="s">
        <v>29</v>
      </c>
      <c r="P599" s="12">
        <v>40477.32577546296</v>
      </c>
      <c r="Q599" s="22" t="s">
        <v>42</v>
      </c>
      <c r="R599" s="23" t="s">
        <v>43</v>
      </c>
      <c r="S599" s="18" t="s">
        <v>44</v>
      </c>
      <c r="T599" s="17"/>
      <c r="U599" s="16" t="str">
        <f t="shared" ref="U599:U600" si="322">HYPERLINK("https://pbs.twimg.com/profile_images/812531108092874753/frVON4bm.jpg","View")</f>
        <v>View</v>
      </c>
    </row>
    <row r="600">
      <c r="A600" s="12">
        <v>43506.48747685185</v>
      </c>
      <c r="B600" s="13" t="str">
        <f t="shared" si="321"/>
        <v>@BJP4India</v>
      </c>
      <c r="C600" s="14" t="s">
        <v>39</v>
      </c>
      <c r="D600" s="15" t="s">
        <v>1158</v>
      </c>
      <c r="E600" s="16" t="str">
        <f>HYPERLINK("https://twitter.com/BJP4India/status/1094479066923642880","1094479066923642880")</f>
        <v>1094479066923642880</v>
      </c>
      <c r="F600" s="18" t="s">
        <v>1159</v>
      </c>
      <c r="G600" s="17"/>
      <c r="H600" s="17"/>
      <c r="I600" s="19">
        <v>1064.0</v>
      </c>
      <c r="J600" s="19">
        <v>1703.0</v>
      </c>
      <c r="K600" s="20" t="str">
        <f t="shared" ref="K600:K601" si="323">HYPERLINK("https://periscope.tv","Periscope")</f>
        <v>Periscope</v>
      </c>
      <c r="L600" s="19">
        <v>1.0503251E7</v>
      </c>
      <c r="M600" s="19">
        <v>2.0</v>
      </c>
      <c r="N600" s="19">
        <v>2477.0</v>
      </c>
      <c r="O600" s="21" t="s">
        <v>29</v>
      </c>
      <c r="P600" s="12">
        <v>40477.32577546296</v>
      </c>
      <c r="Q600" s="22" t="s">
        <v>42</v>
      </c>
      <c r="R600" s="23" t="s">
        <v>43</v>
      </c>
      <c r="S600" s="18" t="s">
        <v>44</v>
      </c>
      <c r="T600" s="17"/>
      <c r="U600" s="16" t="str">
        <f t="shared" si="322"/>
        <v>View</v>
      </c>
    </row>
    <row r="601">
      <c r="A601" s="12">
        <v>43506.48670138889</v>
      </c>
      <c r="B601" s="13" t="str">
        <f>HYPERLINK("https://twitter.com/narendramodi","@narendramodi")</f>
        <v>@narendramodi</v>
      </c>
      <c r="C601" s="14" t="s">
        <v>26</v>
      </c>
      <c r="D601" s="15" t="s">
        <v>1160</v>
      </c>
      <c r="E601" s="16" t="str">
        <f>HYPERLINK("https://twitter.com/narendramodi/status/1094478785406164992","1094478785406164992")</f>
        <v>1094478785406164992</v>
      </c>
      <c r="F601" s="18" t="s">
        <v>1161</v>
      </c>
      <c r="G601" s="17"/>
      <c r="H601" s="17"/>
      <c r="I601" s="19">
        <v>3832.0</v>
      </c>
      <c r="J601" s="19">
        <v>10393.0</v>
      </c>
      <c r="K601" s="20" t="str">
        <f t="shared" si="323"/>
        <v>Periscope</v>
      </c>
      <c r="L601" s="19">
        <v>4.5652868E7</v>
      </c>
      <c r="M601" s="19">
        <v>2124.0</v>
      </c>
      <c r="N601" s="19">
        <v>23328.0</v>
      </c>
      <c r="O601" s="21" t="s">
        <v>29</v>
      </c>
      <c r="P601" s="12">
        <v>39823.95064814815</v>
      </c>
      <c r="Q601" s="22" t="s">
        <v>30</v>
      </c>
      <c r="R601" s="23" t="s">
        <v>31</v>
      </c>
      <c r="S601" s="18" t="s">
        <v>32</v>
      </c>
      <c r="T601" s="17"/>
      <c r="U601" s="16" t="str">
        <f>HYPERLINK("https://pbs.twimg.com/profile_images/718314968102367232/ypY1GPCQ.jpg","View")</f>
        <v>View</v>
      </c>
    </row>
    <row r="602">
      <c r="A602" s="12">
        <v>43506.47829861111</v>
      </c>
      <c r="B602" s="13" t="str">
        <f>HYPERLINK("https://twitter.com/BJP4India","@BJP4India")</f>
        <v>@BJP4India</v>
      </c>
      <c r="C602" s="14" t="s">
        <v>39</v>
      </c>
      <c r="D602" s="15" t="s">
        <v>1162</v>
      </c>
      <c r="E602" s="16" t="str">
        <f>HYPERLINK("https://twitter.com/BJP4India/status/1094475739070574592","1094475739070574592")</f>
        <v>1094475739070574592</v>
      </c>
      <c r="F602" s="18" t="s">
        <v>1163</v>
      </c>
      <c r="G602" s="18" t="s">
        <v>1164</v>
      </c>
      <c r="H602" s="17"/>
      <c r="I602" s="19">
        <v>889.0</v>
      </c>
      <c r="J602" s="19">
        <v>1520.0</v>
      </c>
      <c r="K602" s="20" t="str">
        <f>HYPERLINK("http://twitter.com","Twitter Web Client")</f>
        <v>Twitter Web Client</v>
      </c>
      <c r="L602" s="19">
        <v>1.0503251E7</v>
      </c>
      <c r="M602" s="19">
        <v>2.0</v>
      </c>
      <c r="N602" s="19">
        <v>2477.0</v>
      </c>
      <c r="O602" s="21" t="s">
        <v>29</v>
      </c>
      <c r="P602" s="12">
        <v>40477.32577546296</v>
      </c>
      <c r="Q602" s="22" t="s">
        <v>42</v>
      </c>
      <c r="R602" s="23" t="s">
        <v>43</v>
      </c>
      <c r="S602" s="18" t="s">
        <v>44</v>
      </c>
      <c r="T602" s="17"/>
      <c r="U602" s="16" t="str">
        <f>HYPERLINK("https://pbs.twimg.com/profile_images/812531108092874753/frVON4bm.jpg","View")</f>
        <v>View</v>
      </c>
    </row>
    <row r="603">
      <c r="A603" s="12">
        <v>43506.47222222222</v>
      </c>
      <c r="B603" s="13" t="str">
        <f>HYPERLINK("https://twitter.com/INCIndia","@INCIndia")</f>
        <v>@INCIndia</v>
      </c>
      <c r="C603" s="14" t="s">
        <v>126</v>
      </c>
      <c r="D603" s="15" t="s">
        <v>1165</v>
      </c>
      <c r="E603" s="16" t="str">
        <f>HYPERLINK("https://twitter.com/INCIndia/status/1094473537484509184","1094473537484509184")</f>
        <v>1094473537484509184</v>
      </c>
      <c r="F603" s="17"/>
      <c r="G603" s="18" t="s">
        <v>1166</v>
      </c>
      <c r="H603" s="17"/>
      <c r="I603" s="19">
        <v>946.0</v>
      </c>
      <c r="J603" s="19">
        <v>3958.0</v>
      </c>
      <c r="K603" s="20" t="str">
        <f>HYPERLINK("https://about.twitter.com/products/tweetdeck","TweetDeck")</f>
        <v>TweetDeck</v>
      </c>
      <c r="L603" s="19">
        <v>4857086.0</v>
      </c>
      <c r="M603" s="19">
        <v>2496.0</v>
      </c>
      <c r="N603" s="19">
        <v>1632.0</v>
      </c>
      <c r="O603" s="21" t="s">
        <v>29</v>
      </c>
      <c r="P603" s="12">
        <v>41311.4691087963</v>
      </c>
      <c r="Q603" s="22" t="s">
        <v>129</v>
      </c>
      <c r="R603" s="23" t="s">
        <v>130</v>
      </c>
      <c r="S603" s="18" t="s">
        <v>131</v>
      </c>
      <c r="T603" s="17"/>
      <c r="U603" s="16" t="str">
        <f>HYPERLINK("https://pbs.twimg.com/profile_images/928449965134815233/w2JsNWPK.jpg","View")</f>
        <v>View</v>
      </c>
    </row>
    <row r="604">
      <c r="A604" s="12">
        <v>43506.4294212963</v>
      </c>
      <c r="B604" s="13" t="str">
        <f t="shared" ref="B604:B607" si="324">HYPERLINK("https://twitter.com/AamAadmiParty","@AamAadmiParty")</f>
        <v>@AamAadmiParty</v>
      </c>
      <c r="C604" s="14" t="s">
        <v>51</v>
      </c>
      <c r="D604" s="15" t="s">
        <v>1167</v>
      </c>
      <c r="E604" s="16" t="str">
        <f>HYPERLINK("https://twitter.com/AamAadmiParty/status/1094458027992907777","1094458027992907777")</f>
        <v>1094458027992907777</v>
      </c>
      <c r="F604" s="17"/>
      <c r="G604" s="18" t="s">
        <v>1168</v>
      </c>
      <c r="H604" s="17"/>
      <c r="I604" s="19">
        <v>63.0</v>
      </c>
      <c r="J604" s="19">
        <v>181.0</v>
      </c>
      <c r="K604" s="20" t="str">
        <f t="shared" ref="K604:K605" si="325">HYPERLINK("http://twitter.com/download/android","Twitter for Android")</f>
        <v>Twitter for Android</v>
      </c>
      <c r="L604" s="19">
        <v>4760642.0</v>
      </c>
      <c r="M604" s="19">
        <v>317.0</v>
      </c>
      <c r="N604" s="19">
        <v>1775.0</v>
      </c>
      <c r="O604" s="21" t="s">
        <v>29</v>
      </c>
      <c r="P604" s="12">
        <v>41113.35650462963</v>
      </c>
      <c r="Q604" s="22" t="s">
        <v>30</v>
      </c>
      <c r="R604" s="23" t="s">
        <v>54</v>
      </c>
      <c r="S604" s="18" t="s">
        <v>55</v>
      </c>
      <c r="T604" s="17"/>
      <c r="U604" s="16" t="str">
        <f t="shared" ref="U604:U607" si="326">HYPERLINK("https://pbs.twimg.com/profile_images/928455612014280704/Xb5vG_TP.jpg","View")</f>
        <v>View</v>
      </c>
    </row>
    <row r="605">
      <c r="A605" s="12">
        <v>43506.40041666667</v>
      </c>
      <c r="B605" s="13" t="str">
        <f t="shared" si="324"/>
        <v>@AamAadmiParty</v>
      </c>
      <c r="C605" s="14" t="s">
        <v>51</v>
      </c>
      <c r="D605" s="15" t="s">
        <v>1169</v>
      </c>
      <c r="E605" s="16" t="str">
        <f>HYPERLINK("https://twitter.com/AamAadmiParty/status/1094447518455353344","1094447518455353344")</f>
        <v>1094447518455353344</v>
      </c>
      <c r="F605" s="17"/>
      <c r="G605" s="18" t="s">
        <v>1170</v>
      </c>
      <c r="H605" s="17"/>
      <c r="I605" s="19">
        <v>210.0</v>
      </c>
      <c r="J605" s="19">
        <v>525.0</v>
      </c>
      <c r="K605" s="20" t="str">
        <f t="shared" si="325"/>
        <v>Twitter for Android</v>
      </c>
      <c r="L605" s="19">
        <v>4760642.0</v>
      </c>
      <c r="M605" s="19">
        <v>317.0</v>
      </c>
      <c r="N605" s="19">
        <v>1775.0</v>
      </c>
      <c r="O605" s="21" t="s">
        <v>29</v>
      </c>
      <c r="P605" s="12">
        <v>41113.35650462963</v>
      </c>
      <c r="Q605" s="22" t="s">
        <v>30</v>
      </c>
      <c r="R605" s="23" t="s">
        <v>54</v>
      </c>
      <c r="S605" s="18" t="s">
        <v>55</v>
      </c>
      <c r="T605" s="17"/>
      <c r="U605" s="16" t="str">
        <f t="shared" si="326"/>
        <v>View</v>
      </c>
    </row>
    <row r="606">
      <c r="A606" s="12">
        <v>43506.37847222222</v>
      </c>
      <c r="B606" s="13" t="str">
        <f t="shared" si="324"/>
        <v>@AamAadmiParty</v>
      </c>
      <c r="C606" s="14" t="s">
        <v>51</v>
      </c>
      <c r="D606" s="15" t="s">
        <v>1171</v>
      </c>
      <c r="E606" s="16" t="str">
        <f>HYPERLINK("https://twitter.com/AamAadmiParty/status/1094439563571933184","1094439563571933184")</f>
        <v>1094439563571933184</v>
      </c>
      <c r="F606" s="17"/>
      <c r="G606" s="18" t="s">
        <v>1172</v>
      </c>
      <c r="H606" s="17"/>
      <c r="I606" s="19">
        <v>140.0</v>
      </c>
      <c r="J606" s="19">
        <v>244.0</v>
      </c>
      <c r="K606" s="20" t="str">
        <f t="shared" ref="K606:K607" si="327">HYPERLINK("https://studio.twitter.com","Twitter Media Studio")</f>
        <v>Twitter Media Studio</v>
      </c>
      <c r="L606" s="19">
        <v>4760642.0</v>
      </c>
      <c r="M606" s="19">
        <v>317.0</v>
      </c>
      <c r="N606" s="19">
        <v>1775.0</v>
      </c>
      <c r="O606" s="21" t="s">
        <v>29</v>
      </c>
      <c r="P606" s="12">
        <v>41113.35650462963</v>
      </c>
      <c r="Q606" s="22" t="s">
        <v>30</v>
      </c>
      <c r="R606" s="23" t="s">
        <v>54</v>
      </c>
      <c r="S606" s="18" t="s">
        <v>55</v>
      </c>
      <c r="T606" s="17"/>
      <c r="U606" s="16" t="str">
        <f t="shared" si="326"/>
        <v>View</v>
      </c>
    </row>
    <row r="607">
      <c r="A607" s="12">
        <v>43506.368055555555</v>
      </c>
      <c r="B607" s="13" t="str">
        <f t="shared" si="324"/>
        <v>@AamAadmiParty</v>
      </c>
      <c r="C607" s="14" t="s">
        <v>51</v>
      </c>
      <c r="D607" s="15" t="s">
        <v>1173</v>
      </c>
      <c r="E607" s="16" t="str">
        <f>HYPERLINK("https://twitter.com/AamAadmiParty/status/1094435788467724288","1094435788467724288")</f>
        <v>1094435788467724288</v>
      </c>
      <c r="F607" s="17"/>
      <c r="G607" s="18" t="s">
        <v>1174</v>
      </c>
      <c r="H607" s="17"/>
      <c r="I607" s="19">
        <v>389.0</v>
      </c>
      <c r="J607" s="19">
        <v>883.0</v>
      </c>
      <c r="K607" s="20" t="str">
        <f t="shared" si="327"/>
        <v>Twitter Media Studio</v>
      </c>
      <c r="L607" s="19">
        <v>4760642.0</v>
      </c>
      <c r="M607" s="19">
        <v>317.0</v>
      </c>
      <c r="N607" s="19">
        <v>1775.0</v>
      </c>
      <c r="O607" s="21" t="s">
        <v>29</v>
      </c>
      <c r="P607" s="12">
        <v>41113.35650462963</v>
      </c>
      <c r="Q607" s="22" t="s">
        <v>30</v>
      </c>
      <c r="R607" s="23" t="s">
        <v>54</v>
      </c>
      <c r="S607" s="18" t="s">
        <v>55</v>
      </c>
      <c r="T607" s="17"/>
      <c r="U607" s="16" t="str">
        <f t="shared" si="326"/>
        <v>View</v>
      </c>
    </row>
    <row r="608">
      <c r="A608" s="12">
        <v>43506.33976851852</v>
      </c>
      <c r="B608" s="13" t="str">
        <f>HYPERLINK("https://twitter.com/narendramodi","@narendramodi")</f>
        <v>@narendramodi</v>
      </c>
      <c r="C608" s="14" t="s">
        <v>26</v>
      </c>
      <c r="D608" s="15" t="s">
        <v>1175</v>
      </c>
      <c r="E608" s="16" t="str">
        <f>HYPERLINK("https://twitter.com/narendramodi/status/1094425540298186752","1094425540298186752")</f>
        <v>1094425540298186752</v>
      </c>
      <c r="F608" s="17"/>
      <c r="G608" s="17"/>
      <c r="H608" s="17"/>
      <c r="I608" s="19">
        <v>5909.0</v>
      </c>
      <c r="J608" s="19">
        <v>27461.0</v>
      </c>
      <c r="K608" s="20" t="str">
        <f>HYPERLINK("http://twitter.com/download/iphone","Twitter for iPhone")</f>
        <v>Twitter for iPhone</v>
      </c>
      <c r="L608" s="19">
        <v>4.565287E7</v>
      </c>
      <c r="M608" s="19">
        <v>2124.0</v>
      </c>
      <c r="N608" s="19">
        <v>23328.0</v>
      </c>
      <c r="O608" s="21" t="s">
        <v>29</v>
      </c>
      <c r="P608" s="12">
        <v>39823.95064814815</v>
      </c>
      <c r="Q608" s="22" t="s">
        <v>30</v>
      </c>
      <c r="R608" s="23" t="s">
        <v>31</v>
      </c>
      <c r="S608" s="18" t="s">
        <v>32</v>
      </c>
      <c r="T608" s="17"/>
      <c r="U608" s="16" t="str">
        <f>HYPERLINK("https://pbs.twimg.com/profile_images/718314968102367232/ypY1GPCQ.jpg","View")</f>
        <v>View</v>
      </c>
    </row>
    <row r="609">
      <c r="A609" s="12">
        <v>43506.33333333333</v>
      </c>
      <c r="B609" s="13" t="str">
        <f>HYPERLINK("https://twitter.com/BJP4India","@BJP4India")</f>
        <v>@BJP4India</v>
      </c>
      <c r="C609" s="14" t="s">
        <v>39</v>
      </c>
      <c r="D609" s="15" t="s">
        <v>1176</v>
      </c>
      <c r="E609" s="16" t="str">
        <f>HYPERLINK("https://twitter.com/BJP4India/status/1094423206159663104","1094423206159663104")</f>
        <v>1094423206159663104</v>
      </c>
      <c r="F609" s="22" t="s">
        <v>809</v>
      </c>
      <c r="G609" s="18" t="s">
        <v>1177</v>
      </c>
      <c r="H609" s="17"/>
      <c r="I609" s="19">
        <v>777.0</v>
      </c>
      <c r="J609" s="19">
        <v>1912.0</v>
      </c>
      <c r="K609" s="20" t="str">
        <f>HYPERLINK("https://about.twitter.com/products/tweetdeck","TweetDeck")</f>
        <v>TweetDeck</v>
      </c>
      <c r="L609" s="19">
        <v>1.0503251E7</v>
      </c>
      <c r="M609" s="19">
        <v>2.0</v>
      </c>
      <c r="N609" s="19">
        <v>2477.0</v>
      </c>
      <c r="O609" s="21" t="s">
        <v>29</v>
      </c>
      <c r="P609" s="12">
        <v>40477.32577546296</v>
      </c>
      <c r="Q609" s="22" t="s">
        <v>42</v>
      </c>
      <c r="R609" s="23" t="s">
        <v>43</v>
      </c>
      <c r="S609" s="18" t="s">
        <v>44</v>
      </c>
      <c r="T609" s="17"/>
      <c r="U609" s="16" t="str">
        <f>HYPERLINK("https://pbs.twimg.com/profile_images/812531108092874753/frVON4bm.jpg","View")</f>
        <v>View</v>
      </c>
    </row>
    <row r="610">
      <c r="A610" s="12">
        <v>43506.3178125</v>
      </c>
      <c r="B610" s="13" t="str">
        <f>HYPERLINK("https://twitter.com/narendramodi","@narendramodi")</f>
        <v>@narendramodi</v>
      </c>
      <c r="C610" s="14" t="s">
        <v>26</v>
      </c>
      <c r="D610" s="15" t="s">
        <v>1178</v>
      </c>
      <c r="E610" s="16" t="str">
        <f>HYPERLINK("https://twitter.com/narendramodi/status/1094417579958026240","1094417579958026240")</f>
        <v>1094417579958026240</v>
      </c>
      <c r="F610" s="17"/>
      <c r="G610" s="17"/>
      <c r="H610" s="17"/>
      <c r="I610" s="19">
        <v>9784.0</v>
      </c>
      <c r="J610" s="19">
        <v>48514.0</v>
      </c>
      <c r="K610" s="20" t="str">
        <f>HYPERLINK("http://twitter.com/download/iphone","Twitter for iPhone")</f>
        <v>Twitter for iPhone</v>
      </c>
      <c r="L610" s="19">
        <v>4.565287E7</v>
      </c>
      <c r="M610" s="19">
        <v>2124.0</v>
      </c>
      <c r="N610" s="19">
        <v>23328.0</v>
      </c>
      <c r="O610" s="21" t="s">
        <v>29</v>
      </c>
      <c r="P610" s="12">
        <v>39823.95064814815</v>
      </c>
      <c r="Q610" s="22" t="s">
        <v>30</v>
      </c>
      <c r="R610" s="23" t="s">
        <v>31</v>
      </c>
      <c r="S610" s="18" t="s">
        <v>32</v>
      </c>
      <c r="T610" s="17"/>
      <c r="U610" s="16" t="str">
        <f>HYPERLINK("https://pbs.twimg.com/profile_images/718314968102367232/ypY1GPCQ.jpg","View")</f>
        <v>View</v>
      </c>
    </row>
    <row r="611">
      <c r="A611" s="12">
        <v>43506.29166666667</v>
      </c>
      <c r="B611" s="13" t="str">
        <f t="shared" ref="B611:B612" si="328">HYPERLINK("https://twitter.com/BJP4India","@BJP4India")</f>
        <v>@BJP4India</v>
      </c>
      <c r="C611" s="14" t="s">
        <v>39</v>
      </c>
      <c r="D611" s="15" t="s">
        <v>1179</v>
      </c>
      <c r="E611" s="16" t="str">
        <f>HYPERLINK("https://twitter.com/BJP4India/status/1094408106753314822","1094408106753314822")</f>
        <v>1094408106753314822</v>
      </c>
      <c r="F611" s="17"/>
      <c r="G611" s="18" t="s">
        <v>1180</v>
      </c>
      <c r="H611" s="17"/>
      <c r="I611" s="19">
        <v>816.0</v>
      </c>
      <c r="J611" s="19">
        <v>3571.0</v>
      </c>
      <c r="K611" s="20" t="str">
        <f>HYPERLINK("https://about.twitter.com/products/tweetdeck","TweetDeck")</f>
        <v>TweetDeck</v>
      </c>
      <c r="L611" s="19">
        <v>1.0503251E7</v>
      </c>
      <c r="M611" s="19">
        <v>2.0</v>
      </c>
      <c r="N611" s="19">
        <v>2477.0</v>
      </c>
      <c r="O611" s="21" t="s">
        <v>29</v>
      </c>
      <c r="P611" s="12">
        <v>40477.32577546296</v>
      </c>
      <c r="Q611" s="22" t="s">
        <v>42</v>
      </c>
      <c r="R611" s="23" t="s">
        <v>43</v>
      </c>
      <c r="S611" s="18" t="s">
        <v>44</v>
      </c>
      <c r="T611" s="17"/>
      <c r="U611" s="16" t="str">
        <f t="shared" ref="U611:U612" si="329">HYPERLINK("https://pbs.twimg.com/profile_images/812531108092874753/frVON4bm.jpg","View")</f>
        <v>View</v>
      </c>
    </row>
    <row r="612">
      <c r="A612" s="12">
        <v>43505.943032407406</v>
      </c>
      <c r="B612" s="13" t="str">
        <f t="shared" si="328"/>
        <v>@BJP4India</v>
      </c>
      <c r="C612" s="14" t="s">
        <v>39</v>
      </c>
      <c r="D612" s="15" t="s">
        <v>1181</v>
      </c>
      <c r="E612" s="16" t="str">
        <f>HYPERLINK("https://twitter.com/BJP4India/status/1094281768260186114","1094281768260186114")</f>
        <v>1094281768260186114</v>
      </c>
      <c r="F612" s="17"/>
      <c r="G612" s="18" t="s">
        <v>1182</v>
      </c>
      <c r="H612" s="17"/>
      <c r="I612" s="19">
        <v>992.0</v>
      </c>
      <c r="J612" s="19">
        <v>2409.0</v>
      </c>
      <c r="K612" s="20" t="str">
        <f t="shared" ref="K612:K614" si="330">HYPERLINK("https://studio.twitter.com","Twitter Media Studio")</f>
        <v>Twitter Media Studio</v>
      </c>
      <c r="L612" s="19">
        <v>1.0503251E7</v>
      </c>
      <c r="M612" s="19">
        <v>2.0</v>
      </c>
      <c r="N612" s="19">
        <v>2477.0</v>
      </c>
      <c r="O612" s="21" t="s">
        <v>29</v>
      </c>
      <c r="P612" s="12">
        <v>40477.32577546296</v>
      </c>
      <c r="Q612" s="22" t="s">
        <v>42</v>
      </c>
      <c r="R612" s="23" t="s">
        <v>43</v>
      </c>
      <c r="S612" s="18" t="s">
        <v>44</v>
      </c>
      <c r="T612" s="17"/>
      <c r="U612" s="16" t="str">
        <f t="shared" si="329"/>
        <v>View</v>
      </c>
    </row>
    <row r="613">
      <c r="A613" s="12">
        <v>43505.92185185185</v>
      </c>
      <c r="B613" s="13" t="str">
        <f t="shared" ref="B613:B616" si="331">HYPERLINK("https://twitter.com/narendramodi","@narendramodi")</f>
        <v>@narendramodi</v>
      </c>
      <c r="C613" s="14" t="s">
        <v>26</v>
      </c>
      <c r="D613" s="15" t="s">
        <v>1183</v>
      </c>
      <c r="E613" s="16" t="str">
        <f>HYPERLINK("https://twitter.com/narendramodi/status/1094274091085955072","1094274091085955072")</f>
        <v>1094274091085955072</v>
      </c>
      <c r="F613" s="17"/>
      <c r="G613" s="18" t="s">
        <v>1184</v>
      </c>
      <c r="H613" s="17"/>
      <c r="I613" s="19">
        <v>3544.0</v>
      </c>
      <c r="J613" s="19">
        <v>10067.0</v>
      </c>
      <c r="K613" s="20" t="str">
        <f t="shared" si="330"/>
        <v>Twitter Media Studio</v>
      </c>
      <c r="L613" s="19">
        <v>4.565287E7</v>
      </c>
      <c r="M613" s="19">
        <v>2124.0</v>
      </c>
      <c r="N613" s="19">
        <v>23328.0</v>
      </c>
      <c r="O613" s="21" t="s">
        <v>29</v>
      </c>
      <c r="P613" s="12">
        <v>39823.95064814815</v>
      </c>
      <c r="Q613" s="22" t="s">
        <v>30</v>
      </c>
      <c r="R613" s="23" t="s">
        <v>31</v>
      </c>
      <c r="S613" s="18" t="s">
        <v>32</v>
      </c>
      <c r="T613" s="17"/>
      <c r="U613" s="16" t="str">
        <f t="shared" ref="U613:U616" si="332">HYPERLINK("https://pbs.twimg.com/profile_images/718314968102367232/ypY1GPCQ.jpg","View")</f>
        <v>View</v>
      </c>
    </row>
    <row r="614">
      <c r="A614" s="12">
        <v>43505.92134259259</v>
      </c>
      <c r="B614" s="13" t="str">
        <f t="shared" si="331"/>
        <v>@narendramodi</v>
      </c>
      <c r="C614" s="14" t="s">
        <v>26</v>
      </c>
      <c r="D614" s="15" t="s">
        <v>1185</v>
      </c>
      <c r="E614" s="16" t="str">
        <f>HYPERLINK("https://twitter.com/narendramodi/status/1094273907786502146","1094273907786502146")</f>
        <v>1094273907786502146</v>
      </c>
      <c r="F614" s="17"/>
      <c r="G614" s="18" t="s">
        <v>1186</v>
      </c>
      <c r="H614" s="17"/>
      <c r="I614" s="19">
        <v>4120.0</v>
      </c>
      <c r="J614" s="19">
        <v>13396.0</v>
      </c>
      <c r="K614" s="20" t="str">
        <f t="shared" si="330"/>
        <v>Twitter Media Studio</v>
      </c>
      <c r="L614" s="19">
        <v>4.565287E7</v>
      </c>
      <c r="M614" s="19">
        <v>2124.0</v>
      </c>
      <c r="N614" s="19">
        <v>23328.0</v>
      </c>
      <c r="O614" s="21" t="s">
        <v>29</v>
      </c>
      <c r="P614" s="12">
        <v>39823.95064814815</v>
      </c>
      <c r="Q614" s="22" t="s">
        <v>30</v>
      </c>
      <c r="R614" s="23" t="s">
        <v>31</v>
      </c>
      <c r="S614" s="18" t="s">
        <v>32</v>
      </c>
      <c r="T614" s="17"/>
      <c r="U614" s="16" t="str">
        <f t="shared" si="332"/>
        <v>View</v>
      </c>
    </row>
    <row r="615">
      <c r="A615" s="12">
        <v>43505.92054398148</v>
      </c>
      <c r="B615" s="13" t="str">
        <f t="shared" si="331"/>
        <v>@narendramodi</v>
      </c>
      <c r="C615" s="14" t="s">
        <v>26</v>
      </c>
      <c r="D615" s="15" t="s">
        <v>1187</v>
      </c>
      <c r="E615" s="16" t="str">
        <f>HYPERLINK("https://twitter.com/narendramodi/status/1094273617733373952","1094273617733373952")</f>
        <v>1094273617733373952</v>
      </c>
      <c r="F615" s="17"/>
      <c r="G615" s="18" t="s">
        <v>1188</v>
      </c>
      <c r="H615" s="17"/>
      <c r="I615" s="19">
        <v>2804.0</v>
      </c>
      <c r="J615" s="19">
        <v>7994.0</v>
      </c>
      <c r="K615" s="20" t="str">
        <f t="shared" ref="K615:K616" si="333">HYPERLINK("http://twitter.com","Twitter Web Client")</f>
        <v>Twitter Web Client</v>
      </c>
      <c r="L615" s="19">
        <v>4.565287E7</v>
      </c>
      <c r="M615" s="19">
        <v>2124.0</v>
      </c>
      <c r="N615" s="19">
        <v>23328.0</v>
      </c>
      <c r="O615" s="21" t="s">
        <v>29</v>
      </c>
      <c r="P615" s="12">
        <v>39823.95064814815</v>
      </c>
      <c r="Q615" s="22" t="s">
        <v>30</v>
      </c>
      <c r="R615" s="23" t="s">
        <v>31</v>
      </c>
      <c r="S615" s="18" t="s">
        <v>32</v>
      </c>
      <c r="T615" s="17"/>
      <c r="U615" s="16" t="str">
        <f t="shared" si="332"/>
        <v>View</v>
      </c>
    </row>
    <row r="616">
      <c r="A616" s="12">
        <v>43505.92037037037</v>
      </c>
      <c r="B616" s="13" t="str">
        <f t="shared" si="331"/>
        <v>@narendramodi</v>
      </c>
      <c r="C616" s="14" t="s">
        <v>26</v>
      </c>
      <c r="D616" s="15" t="s">
        <v>1189</v>
      </c>
      <c r="E616" s="16" t="str">
        <f>HYPERLINK("https://twitter.com/narendramodi/status/1094273555099840512","1094273555099840512")</f>
        <v>1094273555099840512</v>
      </c>
      <c r="F616" s="17"/>
      <c r="G616" s="18" t="s">
        <v>1190</v>
      </c>
      <c r="H616" s="17"/>
      <c r="I616" s="19">
        <v>3632.0</v>
      </c>
      <c r="J616" s="19">
        <v>11103.0</v>
      </c>
      <c r="K616" s="20" t="str">
        <f t="shared" si="333"/>
        <v>Twitter Web Client</v>
      </c>
      <c r="L616" s="19">
        <v>4.565287E7</v>
      </c>
      <c r="M616" s="19">
        <v>2124.0</v>
      </c>
      <c r="N616" s="19">
        <v>23328.0</v>
      </c>
      <c r="O616" s="21" t="s">
        <v>29</v>
      </c>
      <c r="P616" s="12">
        <v>39823.95064814815</v>
      </c>
      <c r="Q616" s="22" t="s">
        <v>30</v>
      </c>
      <c r="R616" s="23" t="s">
        <v>31</v>
      </c>
      <c r="S616" s="18" t="s">
        <v>32</v>
      </c>
      <c r="T616" s="17"/>
      <c r="U616" s="16" t="str">
        <f t="shared" si="332"/>
        <v>View</v>
      </c>
    </row>
    <row r="617">
      <c r="A617" s="12">
        <v>43505.89583333333</v>
      </c>
      <c r="B617" s="13" t="str">
        <f t="shared" ref="B617:B618" si="334">HYPERLINK("https://twitter.com/BJP4India","@BJP4India")</f>
        <v>@BJP4India</v>
      </c>
      <c r="C617" s="14" t="s">
        <v>39</v>
      </c>
      <c r="D617" s="15" t="s">
        <v>1191</v>
      </c>
      <c r="E617" s="16" t="str">
        <f>HYPERLINK("https://twitter.com/BJP4India/status/1094264662743367681","1094264662743367681")</f>
        <v>1094264662743367681</v>
      </c>
      <c r="F617" s="22" t="s">
        <v>957</v>
      </c>
      <c r="G617" s="18" t="s">
        <v>1192</v>
      </c>
      <c r="H617" s="17"/>
      <c r="I617" s="19">
        <v>463.0</v>
      </c>
      <c r="J617" s="19">
        <v>982.0</v>
      </c>
      <c r="K617" s="20" t="str">
        <f>HYPERLINK("https://about.twitter.com/products/tweetdeck","TweetDeck")</f>
        <v>TweetDeck</v>
      </c>
      <c r="L617" s="19">
        <v>1.0503251E7</v>
      </c>
      <c r="M617" s="19">
        <v>2.0</v>
      </c>
      <c r="N617" s="19">
        <v>2477.0</v>
      </c>
      <c r="O617" s="21" t="s">
        <v>29</v>
      </c>
      <c r="P617" s="12">
        <v>40477.32577546296</v>
      </c>
      <c r="Q617" s="22" t="s">
        <v>42</v>
      </c>
      <c r="R617" s="23" t="s">
        <v>43</v>
      </c>
      <c r="S617" s="18" t="s">
        <v>44</v>
      </c>
      <c r="T617" s="17"/>
      <c r="U617" s="16" t="str">
        <f t="shared" ref="U617:U618" si="335">HYPERLINK("https://pbs.twimg.com/profile_images/812531108092874753/frVON4bm.jpg","View")</f>
        <v>View</v>
      </c>
    </row>
    <row r="618">
      <c r="A618" s="12">
        <v>43505.85842592592</v>
      </c>
      <c r="B618" s="13" t="str">
        <f t="shared" si="334"/>
        <v>@BJP4India</v>
      </c>
      <c r="C618" s="14" t="s">
        <v>39</v>
      </c>
      <c r="D618" s="15" t="s">
        <v>1193</v>
      </c>
      <c r="E618" s="16" t="str">
        <f>HYPERLINK("https://twitter.com/BJP4India/status/1094251106597666817","1094251106597666817")</f>
        <v>1094251106597666817</v>
      </c>
      <c r="F618" s="18" t="s">
        <v>1194</v>
      </c>
      <c r="G618" s="17"/>
      <c r="H618" s="17"/>
      <c r="I618" s="19">
        <v>1266.0</v>
      </c>
      <c r="J618" s="19">
        <v>3267.0</v>
      </c>
      <c r="K618" s="20" t="str">
        <f>HYPERLINK("http://twitter.com","Twitter Web Client")</f>
        <v>Twitter Web Client</v>
      </c>
      <c r="L618" s="19">
        <v>1.0503251E7</v>
      </c>
      <c r="M618" s="19">
        <v>2.0</v>
      </c>
      <c r="N618" s="19">
        <v>2477.0</v>
      </c>
      <c r="O618" s="21" t="s">
        <v>29</v>
      </c>
      <c r="P618" s="12">
        <v>40477.32577546296</v>
      </c>
      <c r="Q618" s="22" t="s">
        <v>42</v>
      </c>
      <c r="R618" s="23" t="s">
        <v>43</v>
      </c>
      <c r="S618" s="18" t="s">
        <v>44</v>
      </c>
      <c r="T618" s="17"/>
      <c r="U618" s="16" t="str">
        <f t="shared" si="335"/>
        <v>View</v>
      </c>
    </row>
    <row r="619">
      <c r="A619" s="12">
        <v>43505.85622685185</v>
      </c>
      <c r="B619" s="13" t="str">
        <f t="shared" ref="B619:B620" si="336">HYPERLINK("https://twitter.com/AamAadmiParty","@AamAadmiParty")</f>
        <v>@AamAadmiParty</v>
      </c>
      <c r="C619" s="14" t="s">
        <v>51</v>
      </c>
      <c r="D619" s="15" t="s">
        <v>1195</v>
      </c>
      <c r="E619" s="16" t="str">
        <f>HYPERLINK("https://twitter.com/AamAadmiParty/status/1094250310632116224","1094250310632116224")</f>
        <v>1094250310632116224</v>
      </c>
      <c r="F619" s="17"/>
      <c r="G619" s="18" t="s">
        <v>1196</v>
      </c>
      <c r="H619" s="17"/>
      <c r="I619" s="19">
        <v>57.0</v>
      </c>
      <c r="J619" s="19">
        <v>126.0</v>
      </c>
      <c r="K619" s="20" t="str">
        <f>HYPERLINK("http://twitter.com/download/android","Twitter for Android")</f>
        <v>Twitter for Android</v>
      </c>
      <c r="L619" s="19">
        <v>4760642.0</v>
      </c>
      <c r="M619" s="19">
        <v>317.0</v>
      </c>
      <c r="N619" s="19">
        <v>1775.0</v>
      </c>
      <c r="O619" s="21" t="s">
        <v>29</v>
      </c>
      <c r="P619" s="12">
        <v>41113.35650462963</v>
      </c>
      <c r="Q619" s="22" t="s">
        <v>30</v>
      </c>
      <c r="R619" s="23" t="s">
        <v>54</v>
      </c>
      <c r="S619" s="18" t="s">
        <v>55</v>
      </c>
      <c r="T619" s="17"/>
      <c r="U619" s="16" t="str">
        <f t="shared" ref="U619:U620" si="337">HYPERLINK("https://pbs.twimg.com/profile_images/928455612014280704/Xb5vG_TP.jpg","View")</f>
        <v>View</v>
      </c>
    </row>
    <row r="620">
      <c r="A620" s="12">
        <v>43505.84883101852</v>
      </c>
      <c r="B620" s="13" t="str">
        <f t="shared" si="336"/>
        <v>@AamAadmiParty</v>
      </c>
      <c r="C620" s="14" t="s">
        <v>51</v>
      </c>
      <c r="D620" s="15" t="s">
        <v>1197</v>
      </c>
      <c r="E620" s="16" t="str">
        <f>HYPERLINK("https://twitter.com/AamAadmiParty/status/1094247629838462977","1094247629838462977")</f>
        <v>1094247629838462977</v>
      </c>
      <c r="F620" s="17"/>
      <c r="G620" s="18" t="s">
        <v>1198</v>
      </c>
      <c r="H620" s="17"/>
      <c r="I620" s="19">
        <v>270.0</v>
      </c>
      <c r="J620" s="19">
        <v>965.0</v>
      </c>
      <c r="K620" s="20" t="str">
        <f t="shared" ref="K620:K626" si="338">HYPERLINK("https://studio.twitter.com","Twitter Media Studio")</f>
        <v>Twitter Media Studio</v>
      </c>
      <c r="L620" s="19">
        <v>4760642.0</v>
      </c>
      <c r="M620" s="19">
        <v>317.0</v>
      </c>
      <c r="N620" s="19">
        <v>1775.0</v>
      </c>
      <c r="O620" s="21" t="s">
        <v>29</v>
      </c>
      <c r="P620" s="12">
        <v>41113.35650462963</v>
      </c>
      <c r="Q620" s="22" t="s">
        <v>30</v>
      </c>
      <c r="R620" s="23" t="s">
        <v>54</v>
      </c>
      <c r="S620" s="18" t="s">
        <v>55</v>
      </c>
      <c r="T620" s="17"/>
      <c r="U620" s="16" t="str">
        <f t="shared" si="337"/>
        <v>View</v>
      </c>
    </row>
    <row r="621">
      <c r="A621" s="12">
        <v>43505.83125</v>
      </c>
      <c r="B621" s="13" t="str">
        <f t="shared" ref="B621:B627" si="339">HYPERLINK("https://twitter.com/BJP4India","@BJP4India")</f>
        <v>@BJP4India</v>
      </c>
      <c r="C621" s="14" t="s">
        <v>39</v>
      </c>
      <c r="D621" s="15" t="s">
        <v>1199</v>
      </c>
      <c r="E621" s="16" t="str">
        <f>HYPERLINK("https://twitter.com/BJP4India/status/1094241258002763778","1094241258002763778")</f>
        <v>1094241258002763778</v>
      </c>
      <c r="F621" s="17"/>
      <c r="G621" s="18" t="s">
        <v>1200</v>
      </c>
      <c r="H621" s="17"/>
      <c r="I621" s="19">
        <v>716.0</v>
      </c>
      <c r="J621" s="19">
        <v>2132.0</v>
      </c>
      <c r="K621" s="20" t="str">
        <f t="shared" si="338"/>
        <v>Twitter Media Studio</v>
      </c>
      <c r="L621" s="19">
        <v>1.0503251E7</v>
      </c>
      <c r="M621" s="19">
        <v>2.0</v>
      </c>
      <c r="N621" s="19">
        <v>2477.0</v>
      </c>
      <c r="O621" s="21" t="s">
        <v>29</v>
      </c>
      <c r="P621" s="12">
        <v>40477.32577546296</v>
      </c>
      <c r="Q621" s="22" t="s">
        <v>42</v>
      </c>
      <c r="R621" s="23" t="s">
        <v>43</v>
      </c>
      <c r="S621" s="18" t="s">
        <v>44</v>
      </c>
      <c r="T621" s="17"/>
      <c r="U621" s="16" t="str">
        <f t="shared" ref="U621:U627" si="340">HYPERLINK("https://pbs.twimg.com/profile_images/812531108092874753/frVON4bm.jpg","View")</f>
        <v>View</v>
      </c>
    </row>
    <row r="622">
      <c r="A622" s="12">
        <v>43505.82813657407</v>
      </c>
      <c r="B622" s="13" t="str">
        <f t="shared" si="339"/>
        <v>@BJP4India</v>
      </c>
      <c r="C622" s="14" t="s">
        <v>39</v>
      </c>
      <c r="D622" s="15" t="s">
        <v>1201</v>
      </c>
      <c r="E622" s="16" t="str">
        <f>HYPERLINK("https://twitter.com/BJP4India/status/1094240128002715652","1094240128002715652")</f>
        <v>1094240128002715652</v>
      </c>
      <c r="F622" s="17"/>
      <c r="G622" s="18" t="s">
        <v>1202</v>
      </c>
      <c r="H622" s="17"/>
      <c r="I622" s="19">
        <v>898.0</v>
      </c>
      <c r="J622" s="19">
        <v>2685.0</v>
      </c>
      <c r="K622" s="20" t="str">
        <f t="shared" si="338"/>
        <v>Twitter Media Studio</v>
      </c>
      <c r="L622" s="19">
        <v>1.0503251E7</v>
      </c>
      <c r="M622" s="19">
        <v>2.0</v>
      </c>
      <c r="N622" s="19">
        <v>2477.0</v>
      </c>
      <c r="O622" s="21" t="s">
        <v>29</v>
      </c>
      <c r="P622" s="12">
        <v>40477.32577546296</v>
      </c>
      <c r="Q622" s="22" t="s">
        <v>42</v>
      </c>
      <c r="R622" s="23" t="s">
        <v>43</v>
      </c>
      <c r="S622" s="18" t="s">
        <v>44</v>
      </c>
      <c r="T622" s="17"/>
      <c r="U622" s="16" t="str">
        <f t="shared" si="340"/>
        <v>View</v>
      </c>
    </row>
    <row r="623">
      <c r="A623" s="12">
        <v>43505.809965277775</v>
      </c>
      <c r="B623" s="13" t="str">
        <f t="shared" si="339"/>
        <v>@BJP4India</v>
      </c>
      <c r="C623" s="14" t="s">
        <v>39</v>
      </c>
      <c r="D623" s="15" t="s">
        <v>1203</v>
      </c>
      <c r="E623" s="16" t="str">
        <f>HYPERLINK("https://twitter.com/BJP4India/status/1094233542618304512","1094233542618304512")</f>
        <v>1094233542618304512</v>
      </c>
      <c r="F623" s="17"/>
      <c r="G623" s="18" t="s">
        <v>1204</v>
      </c>
      <c r="H623" s="17"/>
      <c r="I623" s="19">
        <v>1135.0</v>
      </c>
      <c r="J623" s="19">
        <v>2587.0</v>
      </c>
      <c r="K623" s="20" t="str">
        <f t="shared" si="338"/>
        <v>Twitter Media Studio</v>
      </c>
      <c r="L623" s="19">
        <v>1.0503251E7</v>
      </c>
      <c r="M623" s="19">
        <v>2.0</v>
      </c>
      <c r="N623" s="19">
        <v>2477.0</v>
      </c>
      <c r="O623" s="21" t="s">
        <v>29</v>
      </c>
      <c r="P623" s="12">
        <v>40477.32577546296</v>
      </c>
      <c r="Q623" s="22" t="s">
        <v>42</v>
      </c>
      <c r="R623" s="23" t="s">
        <v>43</v>
      </c>
      <c r="S623" s="18" t="s">
        <v>44</v>
      </c>
      <c r="T623" s="17"/>
      <c r="U623" s="16" t="str">
        <f t="shared" si="340"/>
        <v>View</v>
      </c>
    </row>
    <row r="624">
      <c r="A624" s="12">
        <v>43505.8077662037</v>
      </c>
      <c r="B624" s="13" t="str">
        <f t="shared" si="339"/>
        <v>@BJP4India</v>
      </c>
      <c r="C624" s="14" t="s">
        <v>39</v>
      </c>
      <c r="D624" s="15" t="s">
        <v>1205</v>
      </c>
      <c r="E624" s="16" t="str">
        <f>HYPERLINK("https://twitter.com/BJP4India/status/1094232748389163009","1094232748389163009")</f>
        <v>1094232748389163009</v>
      </c>
      <c r="F624" s="17"/>
      <c r="G624" s="18" t="s">
        <v>1206</v>
      </c>
      <c r="H624" s="17"/>
      <c r="I624" s="19">
        <v>989.0</v>
      </c>
      <c r="J624" s="19">
        <v>2785.0</v>
      </c>
      <c r="K624" s="20" t="str">
        <f t="shared" si="338"/>
        <v>Twitter Media Studio</v>
      </c>
      <c r="L624" s="19">
        <v>1.0503251E7</v>
      </c>
      <c r="M624" s="19">
        <v>2.0</v>
      </c>
      <c r="N624" s="19">
        <v>2477.0</v>
      </c>
      <c r="O624" s="21" t="s">
        <v>29</v>
      </c>
      <c r="P624" s="12">
        <v>40477.32577546296</v>
      </c>
      <c r="Q624" s="22" t="s">
        <v>42</v>
      </c>
      <c r="R624" s="23" t="s">
        <v>43</v>
      </c>
      <c r="S624" s="18" t="s">
        <v>44</v>
      </c>
      <c r="T624" s="17"/>
      <c r="U624" s="16" t="str">
        <f t="shared" si="340"/>
        <v>View</v>
      </c>
    </row>
    <row r="625">
      <c r="A625" s="12">
        <v>43505.805972222224</v>
      </c>
      <c r="B625" s="13" t="str">
        <f t="shared" si="339"/>
        <v>@BJP4India</v>
      </c>
      <c r="C625" s="14" t="s">
        <v>39</v>
      </c>
      <c r="D625" s="15" t="s">
        <v>1207</v>
      </c>
      <c r="E625" s="16" t="str">
        <f>HYPERLINK("https://twitter.com/BJP4India/status/1094232098968240129","1094232098968240129")</f>
        <v>1094232098968240129</v>
      </c>
      <c r="F625" s="17"/>
      <c r="G625" s="18" t="s">
        <v>1208</v>
      </c>
      <c r="H625" s="17"/>
      <c r="I625" s="19">
        <v>408.0</v>
      </c>
      <c r="J625" s="19">
        <v>835.0</v>
      </c>
      <c r="K625" s="20" t="str">
        <f t="shared" si="338"/>
        <v>Twitter Media Studio</v>
      </c>
      <c r="L625" s="19">
        <v>1.0503251E7</v>
      </c>
      <c r="M625" s="19">
        <v>2.0</v>
      </c>
      <c r="N625" s="19">
        <v>2477.0</v>
      </c>
      <c r="O625" s="21" t="s">
        <v>29</v>
      </c>
      <c r="P625" s="12">
        <v>40477.32577546296</v>
      </c>
      <c r="Q625" s="22" t="s">
        <v>42</v>
      </c>
      <c r="R625" s="23" t="s">
        <v>43</v>
      </c>
      <c r="S625" s="18" t="s">
        <v>44</v>
      </c>
      <c r="T625" s="17"/>
      <c r="U625" s="16" t="str">
        <f t="shared" si="340"/>
        <v>View</v>
      </c>
    </row>
    <row r="626">
      <c r="A626" s="12">
        <v>43505.79927083333</v>
      </c>
      <c r="B626" s="13" t="str">
        <f t="shared" si="339"/>
        <v>@BJP4India</v>
      </c>
      <c r="C626" s="14" t="s">
        <v>39</v>
      </c>
      <c r="D626" s="15" t="s">
        <v>1209</v>
      </c>
      <c r="E626" s="16" t="str">
        <f>HYPERLINK("https://twitter.com/BJP4India/status/1094229670600400896","1094229670600400896")</f>
        <v>1094229670600400896</v>
      </c>
      <c r="F626" s="17"/>
      <c r="G626" s="18" t="s">
        <v>1210</v>
      </c>
      <c r="H626" s="17"/>
      <c r="I626" s="19">
        <v>435.0</v>
      </c>
      <c r="J626" s="19">
        <v>872.0</v>
      </c>
      <c r="K626" s="20" t="str">
        <f t="shared" si="338"/>
        <v>Twitter Media Studio</v>
      </c>
      <c r="L626" s="19">
        <v>1.0503251E7</v>
      </c>
      <c r="M626" s="19">
        <v>2.0</v>
      </c>
      <c r="N626" s="19">
        <v>2477.0</v>
      </c>
      <c r="O626" s="21" t="s">
        <v>29</v>
      </c>
      <c r="P626" s="12">
        <v>40477.32577546296</v>
      </c>
      <c r="Q626" s="22" t="s">
        <v>42</v>
      </c>
      <c r="R626" s="23" t="s">
        <v>43</v>
      </c>
      <c r="S626" s="18" t="s">
        <v>44</v>
      </c>
      <c r="T626" s="17"/>
      <c r="U626" s="16" t="str">
        <f t="shared" si="340"/>
        <v>View</v>
      </c>
    </row>
    <row r="627">
      <c r="A627" s="12">
        <v>43505.78472222222</v>
      </c>
      <c r="B627" s="13" t="str">
        <f t="shared" si="339"/>
        <v>@BJP4India</v>
      </c>
      <c r="C627" s="14" t="s">
        <v>39</v>
      </c>
      <c r="D627" s="15" t="s">
        <v>1211</v>
      </c>
      <c r="E627" s="16" t="str">
        <f>HYPERLINK("https://twitter.com/BJP4India/status/1094224398360371200","1094224398360371200")</f>
        <v>1094224398360371200</v>
      </c>
      <c r="F627" s="17"/>
      <c r="G627" s="17"/>
      <c r="H627" s="17"/>
      <c r="I627" s="19">
        <v>1889.0</v>
      </c>
      <c r="J627" s="19">
        <v>6967.0</v>
      </c>
      <c r="K627" s="20" t="str">
        <f>HYPERLINK("http://twitter.com","Twitter Web Client")</f>
        <v>Twitter Web Client</v>
      </c>
      <c r="L627" s="19">
        <v>1.0503251E7</v>
      </c>
      <c r="M627" s="19">
        <v>2.0</v>
      </c>
      <c r="N627" s="19">
        <v>2477.0</v>
      </c>
      <c r="O627" s="21" t="s">
        <v>29</v>
      </c>
      <c r="P627" s="12">
        <v>40477.32577546296</v>
      </c>
      <c r="Q627" s="22" t="s">
        <v>42</v>
      </c>
      <c r="R627" s="23" t="s">
        <v>43</v>
      </c>
      <c r="S627" s="18" t="s">
        <v>44</v>
      </c>
      <c r="T627" s="17"/>
      <c r="U627" s="16" t="str">
        <f t="shared" si="340"/>
        <v>View</v>
      </c>
    </row>
    <row r="628">
      <c r="A628" s="12">
        <v>43505.77619212963</v>
      </c>
      <c r="B628" s="13" t="str">
        <f>HYPERLINK("https://twitter.com/INCIndia","@INCIndia")</f>
        <v>@INCIndia</v>
      </c>
      <c r="C628" s="14" t="s">
        <v>126</v>
      </c>
      <c r="D628" s="15" t="s">
        <v>1212</v>
      </c>
      <c r="E628" s="16" t="str">
        <f>HYPERLINK("https://twitter.com/INCIndia/status/1094221303769231360","1094221303769231360")</f>
        <v>1094221303769231360</v>
      </c>
      <c r="F628" s="18" t="s">
        <v>1213</v>
      </c>
      <c r="G628" s="18" t="s">
        <v>1214</v>
      </c>
      <c r="H628" s="17"/>
      <c r="I628" s="19">
        <v>680.0</v>
      </c>
      <c r="J628" s="19">
        <v>1487.0</v>
      </c>
      <c r="K628" s="20" t="str">
        <f>HYPERLINK("http://twitter.com/download/android","Twitter for Android")</f>
        <v>Twitter for Android</v>
      </c>
      <c r="L628" s="19">
        <v>4857086.0</v>
      </c>
      <c r="M628" s="19">
        <v>2496.0</v>
      </c>
      <c r="N628" s="19">
        <v>1632.0</v>
      </c>
      <c r="O628" s="21" t="s">
        <v>29</v>
      </c>
      <c r="P628" s="12">
        <v>41311.4691087963</v>
      </c>
      <c r="Q628" s="22" t="s">
        <v>129</v>
      </c>
      <c r="R628" s="23" t="s">
        <v>130</v>
      </c>
      <c r="S628" s="18" t="s">
        <v>131</v>
      </c>
      <c r="T628" s="17"/>
      <c r="U628" s="16" t="str">
        <f>HYPERLINK("https://pbs.twimg.com/profile_images/928449965134815233/w2JsNWPK.jpg","View")</f>
        <v>View</v>
      </c>
    </row>
    <row r="629">
      <c r="A629" s="12">
        <v>43505.77503472222</v>
      </c>
      <c r="B629" s="13" t="str">
        <f t="shared" ref="B629:B630" si="341">HYPERLINK("https://twitter.com/BJP4India","@BJP4India")</f>
        <v>@BJP4India</v>
      </c>
      <c r="C629" s="14" t="s">
        <v>39</v>
      </c>
      <c r="D629" s="15" t="s">
        <v>1215</v>
      </c>
      <c r="E629" s="16" t="str">
        <f>HYPERLINK("https://twitter.com/BJP4India/status/1094220885299318785","1094220885299318785")</f>
        <v>1094220885299318785</v>
      </c>
      <c r="F629" s="17"/>
      <c r="G629" s="18" t="s">
        <v>1216</v>
      </c>
      <c r="H629" s="17"/>
      <c r="I629" s="19">
        <v>338.0</v>
      </c>
      <c r="J629" s="19">
        <v>770.0</v>
      </c>
      <c r="K629" s="20" t="str">
        <f t="shared" ref="K629:K630" si="342">HYPERLINK("http://twitter.com","Twitter Web Client")</f>
        <v>Twitter Web Client</v>
      </c>
      <c r="L629" s="19">
        <v>1.0503251E7</v>
      </c>
      <c r="M629" s="19">
        <v>2.0</v>
      </c>
      <c r="N629" s="19">
        <v>2477.0</v>
      </c>
      <c r="O629" s="21" t="s">
        <v>29</v>
      </c>
      <c r="P629" s="12">
        <v>40477.32577546296</v>
      </c>
      <c r="Q629" s="22" t="s">
        <v>42</v>
      </c>
      <c r="R629" s="23" t="s">
        <v>43</v>
      </c>
      <c r="S629" s="18" t="s">
        <v>44</v>
      </c>
      <c r="T629" s="17"/>
      <c r="U629" s="16" t="str">
        <f t="shared" ref="U629:U630" si="343">HYPERLINK("https://pbs.twimg.com/profile_images/812531108092874753/frVON4bm.jpg","View")</f>
        <v>View</v>
      </c>
    </row>
    <row r="630">
      <c r="A630" s="12">
        <v>43505.774513888886</v>
      </c>
      <c r="B630" s="13" t="str">
        <f t="shared" si="341"/>
        <v>@BJP4India</v>
      </c>
      <c r="C630" s="14" t="s">
        <v>39</v>
      </c>
      <c r="D630" s="15" t="s">
        <v>1217</v>
      </c>
      <c r="E630" s="16" t="str">
        <f>HYPERLINK("https://twitter.com/BJP4India/status/1094220697537110018","1094220697537110018")</f>
        <v>1094220697537110018</v>
      </c>
      <c r="F630" s="17"/>
      <c r="G630" s="17"/>
      <c r="H630" s="17"/>
      <c r="I630" s="19">
        <v>312.0</v>
      </c>
      <c r="J630" s="19">
        <v>886.0</v>
      </c>
      <c r="K630" s="20" t="str">
        <f t="shared" si="342"/>
        <v>Twitter Web Client</v>
      </c>
      <c r="L630" s="19">
        <v>1.0503251E7</v>
      </c>
      <c r="M630" s="19">
        <v>2.0</v>
      </c>
      <c r="N630" s="19">
        <v>2477.0</v>
      </c>
      <c r="O630" s="21" t="s">
        <v>29</v>
      </c>
      <c r="P630" s="12">
        <v>40477.32577546296</v>
      </c>
      <c r="Q630" s="22" t="s">
        <v>42</v>
      </c>
      <c r="R630" s="23" t="s">
        <v>43</v>
      </c>
      <c r="S630" s="18" t="s">
        <v>44</v>
      </c>
      <c r="T630" s="17"/>
      <c r="U630" s="16" t="str">
        <f t="shared" si="343"/>
        <v>View</v>
      </c>
    </row>
    <row r="631">
      <c r="A631" s="12">
        <v>43505.773194444446</v>
      </c>
      <c r="B631" s="13" t="str">
        <f>HYPERLINK("https://twitter.com/INCIndia","@INCIndia")</f>
        <v>@INCIndia</v>
      </c>
      <c r="C631" s="14" t="s">
        <v>126</v>
      </c>
      <c r="D631" s="15" t="s">
        <v>1218</v>
      </c>
      <c r="E631" s="16" t="str">
        <f>HYPERLINK("https://twitter.com/INCIndia/status/1094220219445198848","1094220219445198848")</f>
        <v>1094220219445198848</v>
      </c>
      <c r="F631" s="18" t="s">
        <v>1219</v>
      </c>
      <c r="G631" s="18" t="s">
        <v>1220</v>
      </c>
      <c r="H631" s="17"/>
      <c r="I631" s="19">
        <v>1029.0</v>
      </c>
      <c r="J631" s="19">
        <v>2441.0</v>
      </c>
      <c r="K631" s="20" t="str">
        <f>HYPERLINK("http://twitter.com/download/android","Twitter for Android")</f>
        <v>Twitter for Android</v>
      </c>
      <c r="L631" s="19">
        <v>4857086.0</v>
      </c>
      <c r="M631" s="19">
        <v>2496.0</v>
      </c>
      <c r="N631" s="19">
        <v>1632.0</v>
      </c>
      <c r="O631" s="21" t="s">
        <v>29</v>
      </c>
      <c r="P631" s="12">
        <v>41311.4691087963</v>
      </c>
      <c r="Q631" s="22" t="s">
        <v>129</v>
      </c>
      <c r="R631" s="23" t="s">
        <v>130</v>
      </c>
      <c r="S631" s="18" t="s">
        <v>131</v>
      </c>
      <c r="T631" s="17"/>
      <c r="U631" s="16" t="str">
        <f>HYPERLINK("https://pbs.twimg.com/profile_images/928449965134815233/w2JsNWPK.jpg","View")</f>
        <v>View</v>
      </c>
    </row>
    <row r="632">
      <c r="A632" s="12">
        <v>43505.77202546297</v>
      </c>
      <c r="B632" s="13" t="str">
        <f t="shared" ref="B632:B633" si="344">HYPERLINK("https://twitter.com/BJP4India","@BJP4India")</f>
        <v>@BJP4India</v>
      </c>
      <c r="C632" s="14" t="s">
        <v>39</v>
      </c>
      <c r="D632" s="15" t="s">
        <v>1221</v>
      </c>
      <c r="E632" s="16" t="str">
        <f>HYPERLINK("https://twitter.com/BJP4India/status/1094219796168626176","1094219796168626176")</f>
        <v>1094219796168626176</v>
      </c>
      <c r="F632" s="17"/>
      <c r="G632" s="18" t="s">
        <v>1222</v>
      </c>
      <c r="H632" s="17"/>
      <c r="I632" s="19">
        <v>333.0</v>
      </c>
      <c r="J632" s="19">
        <v>682.0</v>
      </c>
      <c r="K632" s="20" t="str">
        <f t="shared" ref="K632:K633" si="345">HYPERLINK("http://twitter.com","Twitter Web Client")</f>
        <v>Twitter Web Client</v>
      </c>
      <c r="L632" s="19">
        <v>1.0503251E7</v>
      </c>
      <c r="M632" s="19">
        <v>2.0</v>
      </c>
      <c r="N632" s="19">
        <v>2477.0</v>
      </c>
      <c r="O632" s="21" t="s">
        <v>29</v>
      </c>
      <c r="P632" s="12">
        <v>40477.32577546296</v>
      </c>
      <c r="Q632" s="22" t="s">
        <v>42</v>
      </c>
      <c r="R632" s="23" t="s">
        <v>43</v>
      </c>
      <c r="S632" s="18" t="s">
        <v>44</v>
      </c>
      <c r="T632" s="17"/>
      <c r="U632" s="16" t="str">
        <f t="shared" ref="U632:U633" si="346">HYPERLINK("https://pbs.twimg.com/profile_images/812531108092874753/frVON4bm.jpg","View")</f>
        <v>View</v>
      </c>
    </row>
    <row r="633">
      <c r="A633" s="12">
        <v>43505.77112268518</v>
      </c>
      <c r="B633" s="13" t="str">
        <f t="shared" si="344"/>
        <v>@BJP4India</v>
      </c>
      <c r="C633" s="14" t="s">
        <v>39</v>
      </c>
      <c r="D633" s="15" t="s">
        <v>1223</v>
      </c>
      <c r="E633" s="16" t="str">
        <f>HYPERLINK("https://twitter.com/BJP4India/status/1094219468882903041","1094219468882903041")</f>
        <v>1094219468882903041</v>
      </c>
      <c r="F633" s="17"/>
      <c r="G633" s="18" t="s">
        <v>1224</v>
      </c>
      <c r="H633" s="17"/>
      <c r="I633" s="19">
        <v>360.0</v>
      </c>
      <c r="J633" s="19">
        <v>898.0</v>
      </c>
      <c r="K633" s="20" t="str">
        <f t="shared" si="345"/>
        <v>Twitter Web Client</v>
      </c>
      <c r="L633" s="19">
        <v>1.0503251E7</v>
      </c>
      <c r="M633" s="19">
        <v>2.0</v>
      </c>
      <c r="N633" s="19">
        <v>2477.0</v>
      </c>
      <c r="O633" s="21" t="s">
        <v>29</v>
      </c>
      <c r="P633" s="12">
        <v>40477.32577546296</v>
      </c>
      <c r="Q633" s="22" t="s">
        <v>42</v>
      </c>
      <c r="R633" s="23" t="s">
        <v>43</v>
      </c>
      <c r="S633" s="18" t="s">
        <v>44</v>
      </c>
      <c r="T633" s="17"/>
      <c r="U633" s="16" t="str">
        <f t="shared" si="346"/>
        <v>View</v>
      </c>
    </row>
    <row r="634">
      <c r="A634" s="12">
        <v>43505.7696875</v>
      </c>
      <c r="B634" s="13" t="str">
        <f>HYPERLINK("https://twitter.com/ArvindKejriwal","@ArvindKejriwal")</f>
        <v>@ArvindKejriwal</v>
      </c>
      <c r="C634" s="14" t="s">
        <v>108</v>
      </c>
      <c r="D634" s="15" t="s">
        <v>1225</v>
      </c>
      <c r="E634" s="16" t="str">
        <f>HYPERLINK("https://twitter.com/ArvindKejriwal/status/1094218948118224898","1094218948118224898")</f>
        <v>1094218948118224898</v>
      </c>
      <c r="F634" s="22" t="s">
        <v>1226</v>
      </c>
      <c r="G634" s="17"/>
      <c r="H634" s="17"/>
      <c r="I634" s="19">
        <v>2125.0</v>
      </c>
      <c r="J634" s="19">
        <v>7204.0</v>
      </c>
      <c r="K634" s="20" t="str">
        <f>HYPERLINK("http://twitter.com/download/iphone","Twitter for iPhone")</f>
        <v>Twitter for iPhone</v>
      </c>
      <c r="L634" s="19">
        <v>1.4449084E7</v>
      </c>
      <c r="M634" s="19">
        <v>209.0</v>
      </c>
      <c r="N634" s="19">
        <v>5858.0</v>
      </c>
      <c r="O634" s="21" t="s">
        <v>29</v>
      </c>
      <c r="P634" s="12">
        <v>40852.61467592593</v>
      </c>
      <c r="Q634" s="22" t="s">
        <v>30</v>
      </c>
      <c r="R634" s="23" t="s">
        <v>111</v>
      </c>
      <c r="S634" s="18" t="s">
        <v>112</v>
      </c>
      <c r="T634" s="17"/>
      <c r="U634" s="16" t="str">
        <f>HYPERLINK("https://pbs.twimg.com/profile_images/945853608389574656/REH_LpUJ.jpg","View")</f>
        <v>View</v>
      </c>
    </row>
    <row r="635">
      <c r="A635" s="12">
        <v>43505.76641203703</v>
      </c>
      <c r="B635" s="13" t="str">
        <f>HYPERLINK("https://twitter.com/BJP4India","@BJP4India")</f>
        <v>@BJP4India</v>
      </c>
      <c r="C635" s="14" t="s">
        <v>39</v>
      </c>
      <c r="D635" s="15" t="s">
        <v>1227</v>
      </c>
      <c r="E635" s="16" t="str">
        <f>HYPERLINK("https://twitter.com/BJP4India/status/1094217762568757250","1094217762568757250")</f>
        <v>1094217762568757250</v>
      </c>
      <c r="F635" s="18" t="s">
        <v>1228</v>
      </c>
      <c r="G635" s="17"/>
      <c r="H635" s="17"/>
      <c r="I635" s="19">
        <v>1195.0</v>
      </c>
      <c r="J635" s="19">
        <v>1981.0</v>
      </c>
      <c r="K635" s="20" t="str">
        <f>HYPERLINK("https://periscope.tv","Periscope")</f>
        <v>Periscope</v>
      </c>
      <c r="L635" s="19">
        <v>1.0503251E7</v>
      </c>
      <c r="M635" s="19">
        <v>2.0</v>
      </c>
      <c r="N635" s="19">
        <v>2477.0</v>
      </c>
      <c r="O635" s="21" t="s">
        <v>29</v>
      </c>
      <c r="P635" s="12">
        <v>40477.32577546296</v>
      </c>
      <c r="Q635" s="22" t="s">
        <v>42</v>
      </c>
      <c r="R635" s="23" t="s">
        <v>43</v>
      </c>
      <c r="S635" s="18" t="s">
        <v>44</v>
      </c>
      <c r="T635" s="17"/>
      <c r="U635" s="16" t="str">
        <f>HYPERLINK("https://pbs.twimg.com/profile_images/812531108092874753/frVON4bm.jpg","View")</f>
        <v>View</v>
      </c>
    </row>
    <row r="636">
      <c r="A636" s="12">
        <v>43505.76578703704</v>
      </c>
      <c r="B636" s="13" t="str">
        <f>HYPERLINK("https://twitter.com/INCIndia","@INCIndia")</f>
        <v>@INCIndia</v>
      </c>
      <c r="C636" s="14" t="s">
        <v>126</v>
      </c>
      <c r="D636" s="15" t="s">
        <v>1229</v>
      </c>
      <c r="E636" s="16" t="str">
        <f>HYPERLINK("https://twitter.com/INCIndia/status/1094217533475807232","1094217533475807232")</f>
        <v>1094217533475807232</v>
      </c>
      <c r="F636" s="17"/>
      <c r="G636" s="17"/>
      <c r="H636" s="17"/>
      <c r="I636" s="19">
        <v>821.0</v>
      </c>
      <c r="J636" s="19">
        <v>2108.0</v>
      </c>
      <c r="K636" s="20" t="str">
        <f>HYPERLINK("http://twitter.com","Twitter Web Client")</f>
        <v>Twitter Web Client</v>
      </c>
      <c r="L636" s="19">
        <v>4857086.0</v>
      </c>
      <c r="M636" s="19">
        <v>2496.0</v>
      </c>
      <c r="N636" s="19">
        <v>1632.0</v>
      </c>
      <c r="O636" s="21" t="s">
        <v>29</v>
      </c>
      <c r="P636" s="12">
        <v>41311.4691087963</v>
      </c>
      <c r="Q636" s="22" t="s">
        <v>129</v>
      </c>
      <c r="R636" s="23" t="s">
        <v>130</v>
      </c>
      <c r="S636" s="18" t="s">
        <v>131</v>
      </c>
      <c r="T636" s="17"/>
      <c r="U636" s="16" t="str">
        <f>HYPERLINK("https://pbs.twimg.com/profile_images/928449965134815233/w2JsNWPK.jpg","View")</f>
        <v>View</v>
      </c>
    </row>
    <row r="637">
      <c r="A637" s="12">
        <v>43505.74528935185</v>
      </c>
      <c r="B637" s="13" t="str">
        <f t="shared" ref="B637:B640" si="347">HYPERLINK("https://twitter.com/narendramodi","@narendramodi")</f>
        <v>@narendramodi</v>
      </c>
      <c r="C637" s="14" t="s">
        <v>26</v>
      </c>
      <c r="D637" s="15" t="s">
        <v>1230</v>
      </c>
      <c r="E637" s="16" t="str">
        <f>HYPERLINK("https://twitter.com/narendramodi/status/1094210106437390336","1094210106437390336")</f>
        <v>1094210106437390336</v>
      </c>
      <c r="F637" s="17"/>
      <c r="G637" s="17"/>
      <c r="H637" s="17"/>
      <c r="I637" s="19">
        <v>4687.0</v>
      </c>
      <c r="J637" s="19">
        <v>17757.0</v>
      </c>
      <c r="K637" s="20" t="str">
        <f>HYPERLINK("http://twitter.com/download/iphone","Twitter for iPhone")</f>
        <v>Twitter for iPhone</v>
      </c>
      <c r="L637" s="19">
        <v>4.565287E7</v>
      </c>
      <c r="M637" s="19">
        <v>2124.0</v>
      </c>
      <c r="N637" s="19">
        <v>23328.0</v>
      </c>
      <c r="O637" s="21" t="s">
        <v>29</v>
      </c>
      <c r="P637" s="12">
        <v>39823.95064814815</v>
      </c>
      <c r="Q637" s="22" t="s">
        <v>30</v>
      </c>
      <c r="R637" s="23" t="s">
        <v>31</v>
      </c>
      <c r="S637" s="18" t="s">
        <v>32</v>
      </c>
      <c r="T637" s="17"/>
      <c r="U637" s="16" t="str">
        <f t="shared" ref="U637:U640" si="348">HYPERLINK("https://pbs.twimg.com/profile_images/718314968102367232/ypY1GPCQ.jpg","View")</f>
        <v>View</v>
      </c>
    </row>
    <row r="638">
      <c r="A638" s="12">
        <v>43505.74128472222</v>
      </c>
      <c r="B638" s="13" t="str">
        <f t="shared" si="347"/>
        <v>@narendramodi</v>
      </c>
      <c r="C638" s="14" t="s">
        <v>26</v>
      </c>
      <c r="D638" s="15" t="s">
        <v>1231</v>
      </c>
      <c r="E638" s="16" t="str">
        <f>HYPERLINK("https://twitter.com/narendramodi/status/1094208654830637058","1094208654830637058")</f>
        <v>1094208654830637058</v>
      </c>
      <c r="F638" s="17"/>
      <c r="G638" s="18" t="s">
        <v>1232</v>
      </c>
      <c r="H638" s="17"/>
      <c r="I638" s="19">
        <v>4095.0</v>
      </c>
      <c r="J638" s="19">
        <v>12450.0</v>
      </c>
      <c r="K638" s="20" t="str">
        <f t="shared" ref="K638:K640" si="349">HYPERLINK("https://studio.twitter.com","Twitter Media Studio")</f>
        <v>Twitter Media Studio</v>
      </c>
      <c r="L638" s="19">
        <v>4.565287E7</v>
      </c>
      <c r="M638" s="19">
        <v>2124.0</v>
      </c>
      <c r="N638" s="19">
        <v>23328.0</v>
      </c>
      <c r="O638" s="21" t="s">
        <v>29</v>
      </c>
      <c r="P638" s="12">
        <v>39823.95064814815</v>
      </c>
      <c r="Q638" s="22" t="s">
        <v>30</v>
      </c>
      <c r="R638" s="23" t="s">
        <v>31</v>
      </c>
      <c r="S638" s="18" t="s">
        <v>32</v>
      </c>
      <c r="T638" s="17"/>
      <c r="U638" s="16" t="str">
        <f t="shared" si="348"/>
        <v>View</v>
      </c>
    </row>
    <row r="639">
      <c r="A639" s="12">
        <v>43505.74086805555</v>
      </c>
      <c r="B639" s="13" t="str">
        <f t="shared" si="347"/>
        <v>@narendramodi</v>
      </c>
      <c r="C639" s="14" t="s">
        <v>26</v>
      </c>
      <c r="D639" s="15" t="s">
        <v>1233</v>
      </c>
      <c r="E639" s="16" t="str">
        <f>HYPERLINK("https://twitter.com/narendramodi/status/1094208505882529792","1094208505882529792")</f>
        <v>1094208505882529792</v>
      </c>
      <c r="F639" s="17"/>
      <c r="G639" s="18" t="s">
        <v>1234</v>
      </c>
      <c r="H639" s="17"/>
      <c r="I639" s="19">
        <v>2643.0</v>
      </c>
      <c r="J639" s="19">
        <v>6851.0</v>
      </c>
      <c r="K639" s="20" t="str">
        <f t="shared" si="349"/>
        <v>Twitter Media Studio</v>
      </c>
      <c r="L639" s="19">
        <v>4.565287E7</v>
      </c>
      <c r="M639" s="19">
        <v>2124.0</v>
      </c>
      <c r="N639" s="19">
        <v>23328.0</v>
      </c>
      <c r="O639" s="21" t="s">
        <v>29</v>
      </c>
      <c r="P639" s="12">
        <v>39823.95064814815</v>
      </c>
      <c r="Q639" s="22" t="s">
        <v>30</v>
      </c>
      <c r="R639" s="23" t="s">
        <v>31</v>
      </c>
      <c r="S639" s="18" t="s">
        <v>32</v>
      </c>
      <c r="T639" s="17"/>
      <c r="U639" s="16" t="str">
        <f t="shared" si="348"/>
        <v>View</v>
      </c>
    </row>
    <row r="640">
      <c r="A640" s="12">
        <v>43505.74068287037</v>
      </c>
      <c r="B640" s="13" t="str">
        <f t="shared" si="347"/>
        <v>@narendramodi</v>
      </c>
      <c r="C640" s="14" t="s">
        <v>26</v>
      </c>
      <c r="D640" s="15" t="s">
        <v>1235</v>
      </c>
      <c r="E640" s="16" t="str">
        <f>HYPERLINK("https://twitter.com/narendramodi/status/1094208436949143554","1094208436949143554")</f>
        <v>1094208436949143554</v>
      </c>
      <c r="F640" s="17"/>
      <c r="G640" s="18" t="s">
        <v>1236</v>
      </c>
      <c r="H640" s="17"/>
      <c r="I640" s="19">
        <v>3498.0</v>
      </c>
      <c r="J640" s="19">
        <v>10212.0</v>
      </c>
      <c r="K640" s="20" t="str">
        <f t="shared" si="349"/>
        <v>Twitter Media Studio</v>
      </c>
      <c r="L640" s="19">
        <v>4.565287E7</v>
      </c>
      <c r="M640" s="19">
        <v>2124.0</v>
      </c>
      <c r="N640" s="19">
        <v>23328.0</v>
      </c>
      <c r="O640" s="21" t="s">
        <v>29</v>
      </c>
      <c r="P640" s="12">
        <v>39823.95064814815</v>
      </c>
      <c r="Q640" s="22" t="s">
        <v>30</v>
      </c>
      <c r="R640" s="23" t="s">
        <v>31</v>
      </c>
      <c r="S640" s="18" t="s">
        <v>32</v>
      </c>
      <c r="T640" s="17"/>
      <c r="U640" s="16" t="str">
        <f t="shared" si="348"/>
        <v>View</v>
      </c>
    </row>
    <row r="641">
      <c r="A641" s="12">
        <v>43505.737395833334</v>
      </c>
      <c r="B641" s="13" t="str">
        <f>HYPERLINK("https://twitter.com/INCIndia","@INCIndia")</f>
        <v>@INCIndia</v>
      </c>
      <c r="C641" s="14" t="s">
        <v>126</v>
      </c>
      <c r="D641" s="15" t="s">
        <v>1237</v>
      </c>
      <c r="E641" s="16" t="str">
        <f>HYPERLINK("https://twitter.com/INCIndia/status/1094207244097314817","1094207244097314817")</f>
        <v>1094207244097314817</v>
      </c>
      <c r="F641" s="17"/>
      <c r="G641" s="18" t="s">
        <v>1238</v>
      </c>
      <c r="H641" s="17"/>
      <c r="I641" s="19">
        <v>554.0</v>
      </c>
      <c r="J641" s="19">
        <v>1538.0</v>
      </c>
      <c r="K641" s="20" t="str">
        <f>HYPERLINK("https://about.twitter.com/products/tweetdeck","TweetDeck")</f>
        <v>TweetDeck</v>
      </c>
      <c r="L641" s="19">
        <v>4857086.0</v>
      </c>
      <c r="M641" s="19">
        <v>2496.0</v>
      </c>
      <c r="N641" s="19">
        <v>1632.0</v>
      </c>
      <c r="O641" s="21" t="s">
        <v>29</v>
      </c>
      <c r="P641" s="12">
        <v>41311.4691087963</v>
      </c>
      <c r="Q641" s="22" t="s">
        <v>129</v>
      </c>
      <c r="R641" s="23" t="s">
        <v>130</v>
      </c>
      <c r="S641" s="18" t="s">
        <v>131</v>
      </c>
      <c r="T641" s="17"/>
      <c r="U641" s="16" t="str">
        <f>HYPERLINK("https://pbs.twimg.com/profile_images/928449965134815233/w2JsNWPK.jpg","View")</f>
        <v>View</v>
      </c>
    </row>
    <row r="642">
      <c r="A642" s="12">
        <v>43505.72696759259</v>
      </c>
      <c r="B642" s="13" t="str">
        <f>HYPERLINK("https://twitter.com/RahulGandhi","@RahulGandhi")</f>
        <v>@RahulGandhi</v>
      </c>
      <c r="C642" s="14" t="s">
        <v>120</v>
      </c>
      <c r="D642" s="15" t="s">
        <v>1239</v>
      </c>
      <c r="E642" s="16" t="str">
        <f>HYPERLINK("https://twitter.com/RahulGandhi/status/1094203465016827904","1094203465016827904")</f>
        <v>1094203465016827904</v>
      </c>
      <c r="F642" s="17"/>
      <c r="G642" s="18" t="s">
        <v>1240</v>
      </c>
      <c r="H642" s="17"/>
      <c r="I642" s="19">
        <v>5703.0</v>
      </c>
      <c r="J642" s="19">
        <v>22631.0</v>
      </c>
      <c r="K642" s="20" t="str">
        <f>HYPERLINK("http://twitter.com/download/iphone","Twitter for iPhone")</f>
        <v>Twitter for iPhone</v>
      </c>
      <c r="L642" s="19">
        <v>8562382.0</v>
      </c>
      <c r="M642" s="19">
        <v>206.0</v>
      </c>
      <c r="N642" s="19">
        <v>2159.0</v>
      </c>
      <c r="O642" s="21" t="s">
        <v>29</v>
      </c>
      <c r="P642" s="12">
        <v>42119.50642361111</v>
      </c>
      <c r="Q642" s="22" t="s">
        <v>123</v>
      </c>
      <c r="R642" s="23" t="s">
        <v>124</v>
      </c>
      <c r="S642" s="18" t="s">
        <v>125</v>
      </c>
      <c r="T642" s="17"/>
      <c r="U642" s="16" t="str">
        <f>HYPERLINK("https://pbs.twimg.com/profile_images/974851878860312582/O-Zn2b72.jpg","View")</f>
        <v>View</v>
      </c>
    </row>
    <row r="643">
      <c r="A643" s="12">
        <v>43505.71826388889</v>
      </c>
      <c r="B643" s="13" t="str">
        <f t="shared" ref="B643:B648" si="350">HYPERLINK("https://twitter.com/BJP4India","@BJP4India")</f>
        <v>@BJP4India</v>
      </c>
      <c r="C643" s="14" t="s">
        <v>39</v>
      </c>
      <c r="D643" s="15" t="s">
        <v>1241</v>
      </c>
      <c r="E643" s="16" t="str">
        <f>HYPERLINK("https://twitter.com/BJP4India/status/1094200314532491264","1094200314532491264")</f>
        <v>1094200314532491264</v>
      </c>
      <c r="F643" s="17"/>
      <c r="G643" s="18" t="s">
        <v>1242</v>
      </c>
      <c r="H643" s="17"/>
      <c r="I643" s="19">
        <v>374.0</v>
      </c>
      <c r="J643" s="19">
        <v>775.0</v>
      </c>
      <c r="K643" s="20" t="str">
        <f t="shared" ref="K643:K648" si="351">HYPERLINK("http://twitter.com","Twitter Web Client")</f>
        <v>Twitter Web Client</v>
      </c>
      <c r="L643" s="19">
        <v>1.0503251E7</v>
      </c>
      <c r="M643" s="19">
        <v>2.0</v>
      </c>
      <c r="N643" s="19">
        <v>2477.0</v>
      </c>
      <c r="O643" s="21" t="s">
        <v>29</v>
      </c>
      <c r="P643" s="12">
        <v>40477.32577546296</v>
      </c>
      <c r="Q643" s="22" t="s">
        <v>42</v>
      </c>
      <c r="R643" s="23" t="s">
        <v>43</v>
      </c>
      <c r="S643" s="18" t="s">
        <v>44</v>
      </c>
      <c r="T643" s="17"/>
      <c r="U643" s="16" t="str">
        <f t="shared" ref="U643:U648" si="352">HYPERLINK("https://pbs.twimg.com/profile_images/812531108092874753/frVON4bm.jpg","View")</f>
        <v>View</v>
      </c>
    </row>
    <row r="644">
      <c r="A644" s="12">
        <v>43505.71612268519</v>
      </c>
      <c r="B644" s="13" t="str">
        <f t="shared" si="350"/>
        <v>@BJP4India</v>
      </c>
      <c r="C644" s="14" t="s">
        <v>39</v>
      </c>
      <c r="D644" s="15" t="s">
        <v>1243</v>
      </c>
      <c r="E644" s="16" t="str">
        <f>HYPERLINK("https://twitter.com/BJP4India/status/1094199536874967041","1094199536874967041")</f>
        <v>1094199536874967041</v>
      </c>
      <c r="F644" s="17"/>
      <c r="G644" s="17"/>
      <c r="H644" s="17"/>
      <c r="I644" s="19">
        <v>293.0</v>
      </c>
      <c r="J644" s="19">
        <v>732.0</v>
      </c>
      <c r="K644" s="20" t="str">
        <f t="shared" si="351"/>
        <v>Twitter Web Client</v>
      </c>
      <c r="L644" s="19">
        <v>1.0503251E7</v>
      </c>
      <c r="M644" s="19">
        <v>2.0</v>
      </c>
      <c r="N644" s="19">
        <v>2477.0</v>
      </c>
      <c r="O644" s="21" t="s">
        <v>29</v>
      </c>
      <c r="P644" s="12">
        <v>40477.32577546296</v>
      </c>
      <c r="Q644" s="22" t="s">
        <v>42</v>
      </c>
      <c r="R644" s="23" t="s">
        <v>43</v>
      </c>
      <c r="S644" s="18" t="s">
        <v>44</v>
      </c>
      <c r="T644" s="17"/>
      <c r="U644" s="16" t="str">
        <f t="shared" si="352"/>
        <v>View</v>
      </c>
    </row>
    <row r="645">
      <c r="A645" s="12">
        <v>43505.71297453703</v>
      </c>
      <c r="B645" s="13" t="str">
        <f t="shared" si="350"/>
        <v>@BJP4India</v>
      </c>
      <c r="C645" s="14" t="s">
        <v>39</v>
      </c>
      <c r="D645" s="15" t="s">
        <v>1244</v>
      </c>
      <c r="E645" s="16" t="str">
        <f>HYPERLINK("https://twitter.com/BJP4India/status/1094198395592355841","1094198395592355841")</f>
        <v>1094198395592355841</v>
      </c>
      <c r="F645" s="17"/>
      <c r="G645" s="18" t="s">
        <v>1245</v>
      </c>
      <c r="H645" s="17"/>
      <c r="I645" s="19">
        <v>338.0</v>
      </c>
      <c r="J645" s="19">
        <v>635.0</v>
      </c>
      <c r="K645" s="20" t="str">
        <f t="shared" si="351"/>
        <v>Twitter Web Client</v>
      </c>
      <c r="L645" s="19">
        <v>1.0503251E7</v>
      </c>
      <c r="M645" s="19">
        <v>2.0</v>
      </c>
      <c r="N645" s="19">
        <v>2477.0</v>
      </c>
      <c r="O645" s="21" t="s">
        <v>29</v>
      </c>
      <c r="P645" s="12">
        <v>40477.32577546296</v>
      </c>
      <c r="Q645" s="22" t="s">
        <v>42</v>
      </c>
      <c r="R645" s="23" t="s">
        <v>43</v>
      </c>
      <c r="S645" s="18" t="s">
        <v>44</v>
      </c>
      <c r="T645" s="17"/>
      <c r="U645" s="16" t="str">
        <f t="shared" si="352"/>
        <v>View</v>
      </c>
    </row>
    <row r="646">
      <c r="A646" s="12">
        <v>43505.70943287037</v>
      </c>
      <c r="B646" s="13" t="str">
        <f t="shared" si="350"/>
        <v>@BJP4India</v>
      </c>
      <c r="C646" s="14" t="s">
        <v>39</v>
      </c>
      <c r="D646" s="15" t="s">
        <v>1246</v>
      </c>
      <c r="E646" s="16" t="str">
        <f>HYPERLINK("https://twitter.com/BJP4India/status/1094197112294658048","1094197112294658048")</f>
        <v>1094197112294658048</v>
      </c>
      <c r="F646" s="17"/>
      <c r="G646" s="18" t="s">
        <v>1247</v>
      </c>
      <c r="H646" s="17"/>
      <c r="I646" s="19">
        <v>278.0</v>
      </c>
      <c r="J646" s="19">
        <v>457.0</v>
      </c>
      <c r="K646" s="20" t="str">
        <f t="shared" si="351"/>
        <v>Twitter Web Client</v>
      </c>
      <c r="L646" s="19">
        <v>1.0503251E7</v>
      </c>
      <c r="M646" s="19">
        <v>2.0</v>
      </c>
      <c r="N646" s="19">
        <v>2477.0</v>
      </c>
      <c r="O646" s="21" t="s">
        <v>29</v>
      </c>
      <c r="P646" s="12">
        <v>40477.32577546296</v>
      </c>
      <c r="Q646" s="22" t="s">
        <v>42</v>
      </c>
      <c r="R646" s="23" t="s">
        <v>43</v>
      </c>
      <c r="S646" s="18" t="s">
        <v>44</v>
      </c>
      <c r="T646" s="17"/>
      <c r="U646" s="16" t="str">
        <f t="shared" si="352"/>
        <v>View</v>
      </c>
    </row>
    <row r="647">
      <c r="A647" s="12">
        <v>43505.70710648148</v>
      </c>
      <c r="B647" s="13" t="str">
        <f t="shared" si="350"/>
        <v>@BJP4India</v>
      </c>
      <c r="C647" s="14" t="s">
        <v>39</v>
      </c>
      <c r="D647" s="15" t="s">
        <v>1248</v>
      </c>
      <c r="E647" s="16" t="str">
        <f>HYPERLINK("https://twitter.com/BJP4India/status/1094196268950122496","1094196268950122496")</f>
        <v>1094196268950122496</v>
      </c>
      <c r="F647" s="17"/>
      <c r="G647" s="18" t="s">
        <v>1249</v>
      </c>
      <c r="H647" s="17"/>
      <c r="I647" s="19">
        <v>281.0</v>
      </c>
      <c r="J647" s="19">
        <v>481.0</v>
      </c>
      <c r="K647" s="20" t="str">
        <f t="shared" si="351"/>
        <v>Twitter Web Client</v>
      </c>
      <c r="L647" s="19">
        <v>1.0503251E7</v>
      </c>
      <c r="M647" s="19">
        <v>2.0</v>
      </c>
      <c r="N647" s="19">
        <v>2477.0</v>
      </c>
      <c r="O647" s="21" t="s">
        <v>29</v>
      </c>
      <c r="P647" s="12">
        <v>40477.32577546296</v>
      </c>
      <c r="Q647" s="22" t="s">
        <v>42</v>
      </c>
      <c r="R647" s="23" t="s">
        <v>43</v>
      </c>
      <c r="S647" s="18" t="s">
        <v>44</v>
      </c>
      <c r="T647" s="17"/>
      <c r="U647" s="16" t="str">
        <f t="shared" si="352"/>
        <v>View</v>
      </c>
    </row>
    <row r="648">
      <c r="A648" s="12">
        <v>43505.70255787037</v>
      </c>
      <c r="B648" s="13" t="str">
        <f t="shared" si="350"/>
        <v>@BJP4India</v>
      </c>
      <c r="C648" s="14" t="s">
        <v>39</v>
      </c>
      <c r="D648" s="15" t="s">
        <v>1250</v>
      </c>
      <c r="E648" s="16" t="str">
        <f>HYPERLINK("https://twitter.com/BJP4India/status/1094194621557628928","1094194621557628928")</f>
        <v>1094194621557628928</v>
      </c>
      <c r="F648" s="18" t="s">
        <v>1251</v>
      </c>
      <c r="G648" s="18" t="s">
        <v>1252</v>
      </c>
      <c r="H648" s="17"/>
      <c r="I648" s="19">
        <v>438.0</v>
      </c>
      <c r="J648" s="19">
        <v>745.0</v>
      </c>
      <c r="K648" s="20" t="str">
        <f t="shared" si="351"/>
        <v>Twitter Web Client</v>
      </c>
      <c r="L648" s="19">
        <v>1.0503251E7</v>
      </c>
      <c r="M648" s="19">
        <v>2.0</v>
      </c>
      <c r="N648" s="19">
        <v>2477.0</v>
      </c>
      <c r="O648" s="21" t="s">
        <v>29</v>
      </c>
      <c r="P648" s="12">
        <v>40477.32577546296</v>
      </c>
      <c r="Q648" s="22" t="s">
        <v>42</v>
      </c>
      <c r="R648" s="23" t="s">
        <v>43</v>
      </c>
      <c r="S648" s="18" t="s">
        <v>44</v>
      </c>
      <c r="T648" s="17"/>
      <c r="U648" s="16" t="str">
        <f t="shared" si="352"/>
        <v>View</v>
      </c>
    </row>
    <row r="649">
      <c r="A649" s="12">
        <v>43505.70112268519</v>
      </c>
      <c r="B649" s="13" t="str">
        <f>HYPERLINK("https://twitter.com/narendramodi","@narendramodi")</f>
        <v>@narendramodi</v>
      </c>
      <c r="C649" s="14" t="s">
        <v>26</v>
      </c>
      <c r="D649" s="15" t="s">
        <v>1253</v>
      </c>
      <c r="E649" s="16" t="str">
        <f>HYPERLINK("https://twitter.com/narendramodi/status/1094194102625652746","1094194102625652746")</f>
        <v>1094194102625652746</v>
      </c>
      <c r="F649" s="18" t="s">
        <v>1254</v>
      </c>
      <c r="G649" s="17"/>
      <c r="H649" s="17"/>
      <c r="I649" s="19">
        <v>3720.0</v>
      </c>
      <c r="J649" s="19">
        <v>12084.0</v>
      </c>
      <c r="K649" s="20" t="str">
        <f t="shared" ref="K649:K650" si="353">HYPERLINK("https://periscope.tv","Periscope")</f>
        <v>Periscope</v>
      </c>
      <c r="L649" s="19">
        <v>4.565287E7</v>
      </c>
      <c r="M649" s="19">
        <v>2124.0</v>
      </c>
      <c r="N649" s="19">
        <v>23328.0</v>
      </c>
      <c r="O649" s="21" t="s">
        <v>29</v>
      </c>
      <c r="P649" s="12">
        <v>39823.95064814815</v>
      </c>
      <c r="Q649" s="22" t="s">
        <v>30</v>
      </c>
      <c r="R649" s="23" t="s">
        <v>31</v>
      </c>
      <c r="S649" s="18" t="s">
        <v>32</v>
      </c>
      <c r="T649" s="17"/>
      <c r="U649" s="16" t="str">
        <f>HYPERLINK("https://pbs.twimg.com/profile_images/718314968102367232/ypY1GPCQ.jpg","View")</f>
        <v>View</v>
      </c>
    </row>
    <row r="650">
      <c r="A650" s="12">
        <v>43505.69969907407</v>
      </c>
      <c r="B650" s="13" t="str">
        <f t="shared" ref="B650:B652" si="354">HYPERLINK("https://twitter.com/BJP4India","@BJP4India")</f>
        <v>@BJP4India</v>
      </c>
      <c r="C650" s="14" t="s">
        <v>39</v>
      </c>
      <c r="D650" s="15" t="s">
        <v>1255</v>
      </c>
      <c r="E650" s="16" t="str">
        <f>HYPERLINK("https://twitter.com/BJP4India/status/1094193584612331521","1094193584612331521")</f>
        <v>1094193584612331521</v>
      </c>
      <c r="F650" s="18" t="s">
        <v>1256</v>
      </c>
      <c r="G650" s="17"/>
      <c r="H650" s="17"/>
      <c r="I650" s="19">
        <v>781.0</v>
      </c>
      <c r="J650" s="19">
        <v>1616.0</v>
      </c>
      <c r="K650" s="20" t="str">
        <f t="shared" si="353"/>
        <v>Periscope</v>
      </c>
      <c r="L650" s="19">
        <v>1.0503251E7</v>
      </c>
      <c r="M650" s="19">
        <v>2.0</v>
      </c>
      <c r="N650" s="19">
        <v>2477.0</v>
      </c>
      <c r="O650" s="21" t="s">
        <v>29</v>
      </c>
      <c r="P650" s="12">
        <v>40477.32577546296</v>
      </c>
      <c r="Q650" s="22" t="s">
        <v>42</v>
      </c>
      <c r="R650" s="23" t="s">
        <v>43</v>
      </c>
      <c r="S650" s="18" t="s">
        <v>44</v>
      </c>
      <c r="T650" s="17"/>
      <c r="U650" s="16" t="str">
        <f t="shared" ref="U650:U652" si="355">HYPERLINK("https://pbs.twimg.com/profile_images/812531108092874753/frVON4bm.jpg","View")</f>
        <v>View</v>
      </c>
    </row>
    <row r="651">
      <c r="A651" s="12">
        <v>43505.69940972222</v>
      </c>
      <c r="B651" s="13" t="str">
        <f t="shared" si="354"/>
        <v>@BJP4India</v>
      </c>
      <c r="C651" s="14" t="s">
        <v>39</v>
      </c>
      <c r="D651" s="15" t="s">
        <v>1257</v>
      </c>
      <c r="E651" s="16" t="str">
        <f>HYPERLINK("https://twitter.com/BJP4India/status/1094193480593620993","1094193480593620993")</f>
        <v>1094193480593620993</v>
      </c>
      <c r="F651" s="17"/>
      <c r="G651" s="18" t="s">
        <v>1258</v>
      </c>
      <c r="H651" s="17"/>
      <c r="I651" s="19">
        <v>407.0</v>
      </c>
      <c r="J651" s="19">
        <v>815.0</v>
      </c>
      <c r="K651" s="20" t="str">
        <f>HYPERLINK("http://twitter.com","Twitter Web Client")</f>
        <v>Twitter Web Client</v>
      </c>
      <c r="L651" s="19">
        <v>1.0503251E7</v>
      </c>
      <c r="M651" s="19">
        <v>2.0</v>
      </c>
      <c r="N651" s="19">
        <v>2477.0</v>
      </c>
      <c r="O651" s="21" t="s">
        <v>29</v>
      </c>
      <c r="P651" s="12">
        <v>40477.32577546296</v>
      </c>
      <c r="Q651" s="22" t="s">
        <v>42</v>
      </c>
      <c r="R651" s="23" t="s">
        <v>43</v>
      </c>
      <c r="S651" s="18" t="s">
        <v>44</v>
      </c>
      <c r="T651" s="17"/>
      <c r="U651" s="16" t="str">
        <f t="shared" si="355"/>
        <v>View</v>
      </c>
    </row>
    <row r="652">
      <c r="A652" s="12">
        <v>43505.69532407407</v>
      </c>
      <c r="B652" s="13" t="str">
        <f t="shared" si="354"/>
        <v>@BJP4India</v>
      </c>
      <c r="C652" s="14" t="s">
        <v>39</v>
      </c>
      <c r="D652" s="15" t="s">
        <v>1259</v>
      </c>
      <c r="E652" s="16" t="str">
        <f>HYPERLINK("https://twitter.com/BJP4India/status/1094191999949844480","1094191999949844480")</f>
        <v>1094191999949844480</v>
      </c>
      <c r="F652" s="18" t="s">
        <v>1260</v>
      </c>
      <c r="G652" s="17"/>
      <c r="H652" s="17"/>
      <c r="I652" s="19">
        <v>502.0</v>
      </c>
      <c r="J652" s="19">
        <v>929.0</v>
      </c>
      <c r="K652" s="20" t="str">
        <f>HYPERLINK("https://periscope.tv","Periscope")</f>
        <v>Periscope</v>
      </c>
      <c r="L652" s="19">
        <v>1.0503251E7</v>
      </c>
      <c r="M652" s="19">
        <v>2.0</v>
      </c>
      <c r="N652" s="19">
        <v>2477.0</v>
      </c>
      <c r="O652" s="21" t="s">
        <v>29</v>
      </c>
      <c r="P652" s="12">
        <v>40477.32577546296</v>
      </c>
      <c r="Q652" s="22" t="s">
        <v>42</v>
      </c>
      <c r="R652" s="23" t="s">
        <v>43</v>
      </c>
      <c r="S652" s="18" t="s">
        <v>44</v>
      </c>
      <c r="T652" s="17"/>
      <c r="U652" s="16" t="str">
        <f t="shared" si="355"/>
        <v>View</v>
      </c>
    </row>
    <row r="653">
      <c r="A653" s="12">
        <v>43505.69233796296</v>
      </c>
      <c r="B653" s="13" t="str">
        <f>HYPERLINK("https://twitter.com/ArvindKejriwal","@ArvindKejriwal")</f>
        <v>@ArvindKejriwal</v>
      </c>
      <c r="C653" s="14" t="s">
        <v>108</v>
      </c>
      <c r="D653" s="15" t="s">
        <v>1261</v>
      </c>
      <c r="E653" s="16" t="str">
        <f>HYPERLINK("https://twitter.com/ArvindKejriwal/status/1094190917685260293","1094190917685260293")</f>
        <v>1094190917685260293</v>
      </c>
      <c r="F653" s="18" t="s">
        <v>1262</v>
      </c>
      <c r="G653" s="18" t="s">
        <v>1263</v>
      </c>
      <c r="H653" s="17"/>
      <c r="I653" s="19">
        <v>961.0</v>
      </c>
      <c r="J653" s="19">
        <v>2121.0</v>
      </c>
      <c r="K653" s="20" t="str">
        <f>HYPERLINK("http://twitter.com/download/iphone","Twitter for iPhone")</f>
        <v>Twitter for iPhone</v>
      </c>
      <c r="L653" s="19">
        <v>1.4449084E7</v>
      </c>
      <c r="M653" s="19">
        <v>209.0</v>
      </c>
      <c r="N653" s="19">
        <v>5858.0</v>
      </c>
      <c r="O653" s="21" t="s">
        <v>29</v>
      </c>
      <c r="P653" s="12">
        <v>40852.61467592593</v>
      </c>
      <c r="Q653" s="22" t="s">
        <v>30</v>
      </c>
      <c r="R653" s="23" t="s">
        <v>111</v>
      </c>
      <c r="S653" s="18" t="s">
        <v>112</v>
      </c>
      <c r="T653" s="17"/>
      <c r="U653" s="16" t="str">
        <f>HYPERLINK("https://pbs.twimg.com/profile_images/945853608389574656/REH_LpUJ.jpg","View")</f>
        <v>View</v>
      </c>
    </row>
    <row r="654">
      <c r="A654" s="12">
        <v>43505.690671296295</v>
      </c>
      <c r="B654" s="13" t="str">
        <f>HYPERLINK("https://twitter.com/BJP4India","@BJP4India")</f>
        <v>@BJP4India</v>
      </c>
      <c r="C654" s="14" t="s">
        <v>39</v>
      </c>
      <c r="D654" s="15" t="s">
        <v>1264</v>
      </c>
      <c r="E654" s="16" t="str">
        <f>HYPERLINK("https://twitter.com/BJP4India/status/1094190311914360833","1094190311914360833")</f>
        <v>1094190311914360833</v>
      </c>
      <c r="F654" s="17"/>
      <c r="G654" s="18" t="s">
        <v>1265</v>
      </c>
      <c r="H654" s="17"/>
      <c r="I654" s="19">
        <v>1071.0</v>
      </c>
      <c r="J654" s="19">
        <v>2678.0</v>
      </c>
      <c r="K654" s="20" t="str">
        <f>HYPERLINK("https://studio.twitter.com","Twitter Media Studio")</f>
        <v>Twitter Media Studio</v>
      </c>
      <c r="L654" s="19">
        <v>1.0503251E7</v>
      </c>
      <c r="M654" s="19">
        <v>2.0</v>
      </c>
      <c r="N654" s="19">
        <v>2477.0</v>
      </c>
      <c r="O654" s="21" t="s">
        <v>29</v>
      </c>
      <c r="P654" s="12">
        <v>40477.32577546296</v>
      </c>
      <c r="Q654" s="22" t="s">
        <v>42</v>
      </c>
      <c r="R654" s="23" t="s">
        <v>43</v>
      </c>
      <c r="S654" s="18" t="s">
        <v>44</v>
      </c>
      <c r="T654" s="17"/>
      <c r="U654" s="16" t="str">
        <f>HYPERLINK("https://pbs.twimg.com/profile_images/812531108092874753/frVON4bm.jpg","View")</f>
        <v>View</v>
      </c>
    </row>
    <row r="655">
      <c r="A655" s="12">
        <v>43505.684375</v>
      </c>
      <c r="B655" s="13" t="str">
        <f>HYPERLINK("https://twitter.com/AamAadmiParty","@AamAadmiParty")</f>
        <v>@AamAadmiParty</v>
      </c>
      <c r="C655" s="14" t="s">
        <v>51</v>
      </c>
      <c r="D655" s="15" t="s">
        <v>1266</v>
      </c>
      <c r="E655" s="16" t="str">
        <f>HYPERLINK("https://twitter.com/AamAadmiParty/status/1094188032423387137","1094188032423387137")</f>
        <v>1094188032423387137</v>
      </c>
      <c r="F655" s="18" t="s">
        <v>1267</v>
      </c>
      <c r="G655" s="18" t="s">
        <v>1268</v>
      </c>
      <c r="H655" s="17"/>
      <c r="I655" s="19">
        <v>109.0</v>
      </c>
      <c r="J655" s="19">
        <v>167.0</v>
      </c>
      <c r="K655" s="20" t="str">
        <f>HYPERLINK("http://twitter.com/download/android","Twitter for Android")</f>
        <v>Twitter for Android</v>
      </c>
      <c r="L655" s="19">
        <v>4760642.0</v>
      </c>
      <c r="M655" s="19">
        <v>317.0</v>
      </c>
      <c r="N655" s="19">
        <v>1775.0</v>
      </c>
      <c r="O655" s="21" t="s">
        <v>29</v>
      </c>
      <c r="P655" s="12">
        <v>41113.35650462963</v>
      </c>
      <c r="Q655" s="22" t="s">
        <v>30</v>
      </c>
      <c r="R655" s="23" t="s">
        <v>54</v>
      </c>
      <c r="S655" s="18" t="s">
        <v>55</v>
      </c>
      <c r="T655" s="17"/>
      <c r="U655" s="16" t="str">
        <f>HYPERLINK("https://pbs.twimg.com/profile_images/928455612014280704/Xb5vG_TP.jpg","View")</f>
        <v>View</v>
      </c>
    </row>
    <row r="656">
      <c r="A656" s="12">
        <v>43505.674108796295</v>
      </c>
      <c r="B656" s="13" t="str">
        <f>HYPERLINK("https://twitter.com/ArvindKejriwal","@ArvindKejriwal")</f>
        <v>@ArvindKejriwal</v>
      </c>
      <c r="C656" s="14" t="s">
        <v>108</v>
      </c>
      <c r="D656" s="15" t="s">
        <v>1269</v>
      </c>
      <c r="E656" s="16" t="str">
        <f>HYPERLINK("https://twitter.com/ArvindKejriwal/status/1094184311547416577","1094184311547416577")</f>
        <v>1094184311547416577</v>
      </c>
      <c r="F656" s="22" t="s">
        <v>1270</v>
      </c>
      <c r="G656" s="17"/>
      <c r="H656" s="17"/>
      <c r="I656" s="19">
        <v>994.0</v>
      </c>
      <c r="J656" s="19">
        <v>2158.0</v>
      </c>
      <c r="K656" s="20" t="str">
        <f>HYPERLINK("http://twitter.com/download/iphone","Twitter for iPhone")</f>
        <v>Twitter for iPhone</v>
      </c>
      <c r="L656" s="19">
        <v>1.4449084E7</v>
      </c>
      <c r="M656" s="19">
        <v>209.0</v>
      </c>
      <c r="N656" s="19">
        <v>5858.0</v>
      </c>
      <c r="O656" s="21" t="s">
        <v>29</v>
      </c>
      <c r="P656" s="12">
        <v>40852.61467592593</v>
      </c>
      <c r="Q656" s="22" t="s">
        <v>30</v>
      </c>
      <c r="R656" s="23" t="s">
        <v>111</v>
      </c>
      <c r="S656" s="18" t="s">
        <v>112</v>
      </c>
      <c r="T656" s="17"/>
      <c r="U656" s="16" t="str">
        <f>HYPERLINK("https://pbs.twimg.com/profile_images/945853608389574656/REH_LpUJ.jpg","View")</f>
        <v>View</v>
      </c>
    </row>
    <row r="657">
      <c r="A657" s="12">
        <v>43505.668912037036</v>
      </c>
      <c r="B657" s="13" t="str">
        <f>HYPERLINK("https://twitter.com/BJP4India","@BJP4India")</f>
        <v>@BJP4India</v>
      </c>
      <c r="C657" s="14" t="s">
        <v>39</v>
      </c>
      <c r="D657" s="15" t="s">
        <v>1271</v>
      </c>
      <c r="E657" s="16" t="str">
        <f>HYPERLINK("https://twitter.com/BJP4India/status/1094182427784667136","1094182427784667136")</f>
        <v>1094182427784667136</v>
      </c>
      <c r="F657" s="17"/>
      <c r="G657" s="18" t="s">
        <v>1272</v>
      </c>
      <c r="H657" s="17"/>
      <c r="I657" s="19">
        <v>565.0</v>
      </c>
      <c r="J657" s="19">
        <v>1418.0</v>
      </c>
      <c r="K657" s="20" t="str">
        <f t="shared" ref="K657:K658" si="356">HYPERLINK("https://studio.twitter.com","Twitter Media Studio")</f>
        <v>Twitter Media Studio</v>
      </c>
      <c r="L657" s="19">
        <v>1.0503251E7</v>
      </c>
      <c r="M657" s="19">
        <v>2.0</v>
      </c>
      <c r="N657" s="19">
        <v>2477.0</v>
      </c>
      <c r="O657" s="21" t="s">
        <v>29</v>
      </c>
      <c r="P657" s="12">
        <v>40477.32577546296</v>
      </c>
      <c r="Q657" s="22" t="s">
        <v>42</v>
      </c>
      <c r="R657" s="23" t="s">
        <v>43</v>
      </c>
      <c r="S657" s="18" t="s">
        <v>44</v>
      </c>
      <c r="T657" s="17"/>
      <c r="U657" s="16" t="str">
        <f>HYPERLINK("https://pbs.twimg.com/profile_images/812531108092874753/frVON4bm.jpg","View")</f>
        <v>View</v>
      </c>
    </row>
    <row r="658">
      <c r="A658" s="12">
        <v>43505.65555555555</v>
      </c>
      <c r="B658" s="13" t="str">
        <f t="shared" ref="B658:B659" si="357">HYPERLINK("https://twitter.com/AamAadmiParty","@AamAadmiParty")</f>
        <v>@AamAadmiParty</v>
      </c>
      <c r="C658" s="14" t="s">
        <v>51</v>
      </c>
      <c r="D658" s="15" t="s">
        <v>1273</v>
      </c>
      <c r="E658" s="16" t="str">
        <f>HYPERLINK("https://twitter.com/AamAadmiParty/status/1094177588946161664","1094177588946161664")</f>
        <v>1094177588946161664</v>
      </c>
      <c r="F658" s="17"/>
      <c r="G658" s="18" t="s">
        <v>1274</v>
      </c>
      <c r="H658" s="17"/>
      <c r="I658" s="19">
        <v>235.0</v>
      </c>
      <c r="J658" s="19">
        <v>709.0</v>
      </c>
      <c r="K658" s="20" t="str">
        <f t="shared" si="356"/>
        <v>Twitter Media Studio</v>
      </c>
      <c r="L658" s="19">
        <v>4760642.0</v>
      </c>
      <c r="M658" s="19">
        <v>317.0</v>
      </c>
      <c r="N658" s="19">
        <v>1775.0</v>
      </c>
      <c r="O658" s="21" t="s">
        <v>29</v>
      </c>
      <c r="P658" s="12">
        <v>41113.35650462963</v>
      </c>
      <c r="Q658" s="22" t="s">
        <v>30</v>
      </c>
      <c r="R658" s="23" t="s">
        <v>54</v>
      </c>
      <c r="S658" s="18" t="s">
        <v>55</v>
      </c>
      <c r="T658" s="17"/>
      <c r="U658" s="16" t="str">
        <f t="shared" ref="U658:U659" si="358">HYPERLINK("https://pbs.twimg.com/profile_images/928455612014280704/Xb5vG_TP.jpg","View")</f>
        <v>View</v>
      </c>
    </row>
    <row r="659">
      <c r="A659" s="12">
        <v>43505.64670138889</v>
      </c>
      <c r="B659" s="13" t="str">
        <f t="shared" si="357"/>
        <v>@AamAadmiParty</v>
      </c>
      <c r="C659" s="14" t="s">
        <v>51</v>
      </c>
      <c r="D659" s="15" t="s">
        <v>1275</v>
      </c>
      <c r="E659" s="16" t="str">
        <f>HYPERLINK("https://twitter.com/AamAadmiParty/status/1094174380576464896","1094174380576464896")</f>
        <v>1094174380576464896</v>
      </c>
      <c r="F659" s="17"/>
      <c r="G659" s="18" t="s">
        <v>1276</v>
      </c>
      <c r="H659" s="17"/>
      <c r="I659" s="19">
        <v>155.0</v>
      </c>
      <c r="J659" s="19">
        <v>363.0</v>
      </c>
      <c r="K659" s="20" t="str">
        <f>HYPERLINK("http://twitter.com/download/android","Twitter for Android")</f>
        <v>Twitter for Android</v>
      </c>
      <c r="L659" s="19">
        <v>4760642.0</v>
      </c>
      <c r="M659" s="19">
        <v>317.0</v>
      </c>
      <c r="N659" s="19">
        <v>1775.0</v>
      </c>
      <c r="O659" s="21" t="s">
        <v>29</v>
      </c>
      <c r="P659" s="12">
        <v>41113.35650462963</v>
      </c>
      <c r="Q659" s="22" t="s">
        <v>30</v>
      </c>
      <c r="R659" s="23" t="s">
        <v>54</v>
      </c>
      <c r="S659" s="18" t="s">
        <v>55</v>
      </c>
      <c r="T659" s="17"/>
      <c r="U659" s="16" t="str">
        <f t="shared" si="358"/>
        <v>View</v>
      </c>
    </row>
    <row r="660">
      <c r="A660" s="12">
        <v>43505.645949074074</v>
      </c>
      <c r="B660" s="13" t="str">
        <f>HYPERLINK("https://twitter.com/INCIndia","@INCIndia")</f>
        <v>@INCIndia</v>
      </c>
      <c r="C660" s="14" t="s">
        <v>126</v>
      </c>
      <c r="D660" s="15" t="s">
        <v>1277</v>
      </c>
      <c r="E660" s="16" t="str">
        <f>HYPERLINK("https://twitter.com/INCIndia/status/1094174106126290944","1094174106126290944")</f>
        <v>1094174106126290944</v>
      </c>
      <c r="F660" s="17"/>
      <c r="G660" s="18" t="s">
        <v>1278</v>
      </c>
      <c r="H660" s="17"/>
      <c r="I660" s="19">
        <v>705.0</v>
      </c>
      <c r="J660" s="19">
        <v>1507.0</v>
      </c>
      <c r="K660" s="20" t="str">
        <f>HYPERLINK("https://www.hootsuite.com","Hootsuite Inc.")</f>
        <v>Hootsuite Inc.</v>
      </c>
      <c r="L660" s="19">
        <v>4857086.0</v>
      </c>
      <c r="M660" s="19">
        <v>2496.0</v>
      </c>
      <c r="N660" s="19">
        <v>1632.0</v>
      </c>
      <c r="O660" s="21" t="s">
        <v>29</v>
      </c>
      <c r="P660" s="12">
        <v>41311.4691087963</v>
      </c>
      <c r="Q660" s="22" t="s">
        <v>129</v>
      </c>
      <c r="R660" s="23" t="s">
        <v>130</v>
      </c>
      <c r="S660" s="18" t="s">
        <v>131</v>
      </c>
      <c r="T660" s="17"/>
      <c r="U660" s="16" t="str">
        <f>HYPERLINK("https://pbs.twimg.com/profile_images/928449965134815233/w2JsNWPK.jpg","View")</f>
        <v>View</v>
      </c>
    </row>
    <row r="661">
      <c r="A661" s="12">
        <v>43505.63888888889</v>
      </c>
      <c r="B661" s="13" t="str">
        <f t="shared" ref="B661:B662" si="359">HYPERLINK("https://twitter.com/BJP4India","@BJP4India")</f>
        <v>@BJP4India</v>
      </c>
      <c r="C661" s="14" t="s">
        <v>39</v>
      </c>
      <c r="D661" s="15" t="s">
        <v>1279</v>
      </c>
      <c r="E661" s="16" t="str">
        <f>HYPERLINK("https://twitter.com/BJP4India/status/1094171547437277184","1094171547437277184")</f>
        <v>1094171547437277184</v>
      </c>
      <c r="F661" s="17"/>
      <c r="G661" s="18" t="s">
        <v>1280</v>
      </c>
      <c r="H661" s="17"/>
      <c r="I661" s="19">
        <v>1089.0</v>
      </c>
      <c r="J661" s="19">
        <v>3154.0</v>
      </c>
      <c r="K661" s="20" t="str">
        <f t="shared" ref="K661:K662" si="360">HYPERLINK("https://studio.twitter.com","Twitter Media Studio")</f>
        <v>Twitter Media Studio</v>
      </c>
      <c r="L661" s="19">
        <v>1.0503251E7</v>
      </c>
      <c r="M661" s="19">
        <v>2.0</v>
      </c>
      <c r="N661" s="19">
        <v>2477.0</v>
      </c>
      <c r="O661" s="21" t="s">
        <v>29</v>
      </c>
      <c r="P661" s="12">
        <v>40477.32577546296</v>
      </c>
      <c r="Q661" s="22" t="s">
        <v>42</v>
      </c>
      <c r="R661" s="23" t="s">
        <v>43</v>
      </c>
      <c r="S661" s="18" t="s">
        <v>44</v>
      </c>
      <c r="T661" s="17"/>
      <c r="U661" s="16" t="str">
        <f t="shared" ref="U661:U662" si="361">HYPERLINK("https://pbs.twimg.com/profile_images/812531108092874753/frVON4bm.jpg","View")</f>
        <v>View</v>
      </c>
    </row>
    <row r="662">
      <c r="A662" s="12">
        <v>43505.631944444445</v>
      </c>
      <c r="B662" s="13" t="str">
        <f t="shared" si="359"/>
        <v>@BJP4India</v>
      </c>
      <c r="C662" s="14" t="s">
        <v>39</v>
      </c>
      <c r="D662" s="15" t="s">
        <v>1281</v>
      </c>
      <c r="E662" s="16" t="str">
        <f>HYPERLINK("https://twitter.com/BJP4India/status/1094169031014154240","1094169031014154240")</f>
        <v>1094169031014154240</v>
      </c>
      <c r="F662" s="17"/>
      <c r="G662" s="18" t="s">
        <v>1282</v>
      </c>
      <c r="H662" s="17"/>
      <c r="I662" s="19">
        <v>1051.0</v>
      </c>
      <c r="J662" s="19">
        <v>2871.0</v>
      </c>
      <c r="K662" s="20" t="str">
        <f t="shared" si="360"/>
        <v>Twitter Media Studio</v>
      </c>
      <c r="L662" s="19">
        <v>1.0503251E7</v>
      </c>
      <c r="M662" s="19">
        <v>2.0</v>
      </c>
      <c r="N662" s="19">
        <v>2477.0</v>
      </c>
      <c r="O662" s="21" t="s">
        <v>29</v>
      </c>
      <c r="P662" s="12">
        <v>40477.32577546296</v>
      </c>
      <c r="Q662" s="22" t="s">
        <v>42</v>
      </c>
      <c r="R662" s="23" t="s">
        <v>43</v>
      </c>
      <c r="S662" s="18" t="s">
        <v>44</v>
      </c>
      <c r="T662" s="17"/>
      <c r="U662" s="16" t="str">
        <f t="shared" si="361"/>
        <v>View</v>
      </c>
    </row>
    <row r="663">
      <c r="A663" s="12">
        <v>43505.62868055556</v>
      </c>
      <c r="B663" s="13" t="str">
        <f t="shared" ref="B663:B664" si="362">HYPERLINK("https://twitter.com/ArvindKejriwal","@ArvindKejriwal")</f>
        <v>@ArvindKejriwal</v>
      </c>
      <c r="C663" s="14" t="s">
        <v>108</v>
      </c>
      <c r="D663" s="15" t="s">
        <v>1283</v>
      </c>
      <c r="E663" s="16" t="str">
        <f>HYPERLINK("https://twitter.com/ArvindKejriwal/status/1094167850980425728","1094167850980425728")</f>
        <v>1094167850980425728</v>
      </c>
      <c r="F663" s="18" t="s">
        <v>1284</v>
      </c>
      <c r="G663" s="18" t="s">
        <v>1285</v>
      </c>
      <c r="H663" s="17"/>
      <c r="I663" s="19">
        <v>1254.0</v>
      </c>
      <c r="J663" s="19">
        <v>2796.0</v>
      </c>
      <c r="K663" s="20" t="str">
        <f t="shared" ref="K663:K664" si="363">HYPERLINK("http://twitter.com/download/iphone","Twitter for iPhone")</f>
        <v>Twitter for iPhone</v>
      </c>
      <c r="L663" s="19">
        <v>1.4449084E7</v>
      </c>
      <c r="M663" s="19">
        <v>209.0</v>
      </c>
      <c r="N663" s="19">
        <v>5858.0</v>
      </c>
      <c r="O663" s="21" t="s">
        <v>29</v>
      </c>
      <c r="P663" s="12">
        <v>40852.61467592593</v>
      </c>
      <c r="Q663" s="22" t="s">
        <v>30</v>
      </c>
      <c r="R663" s="23" t="s">
        <v>111</v>
      </c>
      <c r="S663" s="18" t="s">
        <v>112</v>
      </c>
      <c r="T663" s="17"/>
      <c r="U663" s="16" t="str">
        <f t="shared" ref="U663:U664" si="364">HYPERLINK("https://pbs.twimg.com/profile_images/945853608389574656/REH_LpUJ.jpg","View")</f>
        <v>View</v>
      </c>
    </row>
    <row r="664">
      <c r="A664" s="12">
        <v>43505.626655092594</v>
      </c>
      <c r="B664" s="13" t="str">
        <f t="shared" si="362"/>
        <v>@ArvindKejriwal</v>
      </c>
      <c r="C664" s="14" t="s">
        <v>108</v>
      </c>
      <c r="D664" s="15" t="s">
        <v>1286</v>
      </c>
      <c r="E664" s="16" t="str">
        <f>HYPERLINK("https://twitter.com/ArvindKejriwal/status/1094167116687781888","1094167116687781888")</f>
        <v>1094167116687781888</v>
      </c>
      <c r="F664" s="18" t="s">
        <v>1287</v>
      </c>
      <c r="G664" s="18" t="s">
        <v>1285</v>
      </c>
      <c r="H664" s="17"/>
      <c r="I664" s="19">
        <v>1133.0</v>
      </c>
      <c r="J664" s="19">
        <v>2539.0</v>
      </c>
      <c r="K664" s="20" t="str">
        <f t="shared" si="363"/>
        <v>Twitter for iPhone</v>
      </c>
      <c r="L664" s="19">
        <v>1.4449084E7</v>
      </c>
      <c r="M664" s="19">
        <v>209.0</v>
      </c>
      <c r="N664" s="19">
        <v>5858.0</v>
      </c>
      <c r="O664" s="21" t="s">
        <v>29</v>
      </c>
      <c r="P664" s="12">
        <v>40852.61467592593</v>
      </c>
      <c r="Q664" s="22" t="s">
        <v>30</v>
      </c>
      <c r="R664" s="23" t="s">
        <v>111</v>
      </c>
      <c r="S664" s="18" t="s">
        <v>112</v>
      </c>
      <c r="T664" s="17"/>
      <c r="U664" s="16" t="str">
        <f t="shared" si="364"/>
        <v>View</v>
      </c>
    </row>
    <row r="665">
      <c r="A665" s="12">
        <v>43505.625</v>
      </c>
      <c r="B665" s="13" t="str">
        <f>HYPERLINK("https://twitter.com/BJP4India","@BJP4India")</f>
        <v>@BJP4India</v>
      </c>
      <c r="C665" s="14" t="s">
        <v>39</v>
      </c>
      <c r="D665" s="15" t="s">
        <v>1288</v>
      </c>
      <c r="E665" s="16" t="str">
        <f>HYPERLINK("https://twitter.com/BJP4India/status/1094166514838626305","1094166514838626305")</f>
        <v>1094166514838626305</v>
      </c>
      <c r="F665" s="17"/>
      <c r="G665" s="18" t="s">
        <v>1289</v>
      </c>
      <c r="H665" s="17"/>
      <c r="I665" s="19">
        <v>412.0</v>
      </c>
      <c r="J665" s="19">
        <v>895.0</v>
      </c>
      <c r="K665" s="20" t="str">
        <f>HYPERLINK("https://studio.twitter.com","Twitter Media Studio")</f>
        <v>Twitter Media Studio</v>
      </c>
      <c r="L665" s="19">
        <v>1.0503251E7</v>
      </c>
      <c r="M665" s="19">
        <v>2.0</v>
      </c>
      <c r="N665" s="19">
        <v>2477.0</v>
      </c>
      <c r="O665" s="21" t="s">
        <v>29</v>
      </c>
      <c r="P665" s="12">
        <v>40477.32577546296</v>
      </c>
      <c r="Q665" s="22" t="s">
        <v>42</v>
      </c>
      <c r="R665" s="23" t="s">
        <v>43</v>
      </c>
      <c r="S665" s="18" t="s">
        <v>44</v>
      </c>
      <c r="T665" s="17"/>
      <c r="U665" s="16" t="str">
        <f>HYPERLINK("https://pbs.twimg.com/profile_images/812531108092874753/frVON4bm.jpg","View")</f>
        <v>View</v>
      </c>
    </row>
    <row r="666">
      <c r="A666" s="12">
        <v>43505.61939814815</v>
      </c>
      <c r="B666" s="13" t="str">
        <f>HYPERLINK("https://twitter.com/AamAadmiParty","@AamAadmiParty")</f>
        <v>@AamAadmiParty</v>
      </c>
      <c r="C666" s="14" t="s">
        <v>51</v>
      </c>
      <c r="D666" s="15" t="s">
        <v>1290</v>
      </c>
      <c r="E666" s="16" t="str">
        <f>HYPERLINK("https://twitter.com/AamAadmiParty/status/1094164485265342465","1094164485265342465")</f>
        <v>1094164485265342465</v>
      </c>
      <c r="F666" s="17"/>
      <c r="G666" s="18" t="s">
        <v>1291</v>
      </c>
      <c r="H666" s="17"/>
      <c r="I666" s="19">
        <v>310.0</v>
      </c>
      <c r="J666" s="19">
        <v>878.0</v>
      </c>
      <c r="K666" s="20" t="str">
        <f>HYPERLINK("http://twitter.com/download/android","Twitter for Android")</f>
        <v>Twitter for Android</v>
      </c>
      <c r="L666" s="19">
        <v>4760642.0</v>
      </c>
      <c r="M666" s="19">
        <v>317.0</v>
      </c>
      <c r="N666" s="19">
        <v>1775.0</v>
      </c>
      <c r="O666" s="21" t="s">
        <v>29</v>
      </c>
      <c r="P666" s="12">
        <v>41113.35650462963</v>
      </c>
      <c r="Q666" s="22" t="s">
        <v>30</v>
      </c>
      <c r="R666" s="23" t="s">
        <v>54</v>
      </c>
      <c r="S666" s="18" t="s">
        <v>55</v>
      </c>
      <c r="T666" s="17"/>
      <c r="U666" s="16" t="str">
        <f>HYPERLINK("https://pbs.twimg.com/profile_images/928455612014280704/Xb5vG_TP.jpg","View")</f>
        <v>View</v>
      </c>
    </row>
    <row r="667">
      <c r="A667" s="12">
        <v>43505.61840277778</v>
      </c>
      <c r="B667" s="13" t="str">
        <f>HYPERLINK("https://twitter.com/BJP4India","@BJP4India")</f>
        <v>@BJP4India</v>
      </c>
      <c r="C667" s="14" t="s">
        <v>39</v>
      </c>
      <c r="D667" s="15" t="s">
        <v>1292</v>
      </c>
      <c r="E667" s="16" t="str">
        <f>HYPERLINK("https://twitter.com/BJP4India/status/1094164123489730560","1094164123489730560")</f>
        <v>1094164123489730560</v>
      </c>
      <c r="F667" s="17"/>
      <c r="G667" s="18" t="s">
        <v>1293</v>
      </c>
      <c r="H667" s="17"/>
      <c r="I667" s="19">
        <v>677.0</v>
      </c>
      <c r="J667" s="19">
        <v>1888.0</v>
      </c>
      <c r="K667" s="20" t="str">
        <f>HYPERLINK("https://studio.twitter.com","Twitter Media Studio")</f>
        <v>Twitter Media Studio</v>
      </c>
      <c r="L667" s="19">
        <v>1.0503251E7</v>
      </c>
      <c r="M667" s="19">
        <v>2.0</v>
      </c>
      <c r="N667" s="19">
        <v>2477.0</v>
      </c>
      <c r="O667" s="21" t="s">
        <v>29</v>
      </c>
      <c r="P667" s="12">
        <v>40477.32577546296</v>
      </c>
      <c r="Q667" s="22" t="s">
        <v>42</v>
      </c>
      <c r="R667" s="23" t="s">
        <v>43</v>
      </c>
      <c r="S667" s="18" t="s">
        <v>44</v>
      </c>
      <c r="T667" s="17"/>
      <c r="U667" s="16" t="str">
        <f>HYPERLINK("https://pbs.twimg.com/profile_images/812531108092874753/frVON4bm.jpg","View")</f>
        <v>View</v>
      </c>
    </row>
    <row r="668">
      <c r="A668" s="12">
        <v>43505.61467592593</v>
      </c>
      <c r="B668" s="13" t="str">
        <f>HYPERLINK("https://twitter.com/INCIndia","@INCIndia")</f>
        <v>@INCIndia</v>
      </c>
      <c r="C668" s="14" t="s">
        <v>126</v>
      </c>
      <c r="D668" s="15" t="s">
        <v>1294</v>
      </c>
      <c r="E668" s="16" t="str">
        <f>HYPERLINK("https://twitter.com/INCIndia/status/1094162772303187970","1094162772303187970")</f>
        <v>1094162772303187970</v>
      </c>
      <c r="F668" s="18" t="s">
        <v>1295</v>
      </c>
      <c r="G668" s="17"/>
      <c r="H668" s="17"/>
      <c r="I668" s="19">
        <v>1047.0</v>
      </c>
      <c r="J668" s="19">
        <v>2999.0</v>
      </c>
      <c r="K668" s="20" t="str">
        <f>HYPERLINK("https://www.hootsuite.com","Hootsuite Inc.")</f>
        <v>Hootsuite Inc.</v>
      </c>
      <c r="L668" s="19">
        <v>4857086.0</v>
      </c>
      <c r="M668" s="19">
        <v>2496.0</v>
      </c>
      <c r="N668" s="19">
        <v>1632.0</v>
      </c>
      <c r="O668" s="21" t="s">
        <v>29</v>
      </c>
      <c r="P668" s="12">
        <v>41311.4691087963</v>
      </c>
      <c r="Q668" s="22" t="s">
        <v>129</v>
      </c>
      <c r="R668" s="23" t="s">
        <v>130</v>
      </c>
      <c r="S668" s="18" t="s">
        <v>131</v>
      </c>
      <c r="T668" s="17"/>
      <c r="U668" s="16" t="str">
        <f>HYPERLINK("https://pbs.twimg.com/profile_images/928449965134815233/w2JsNWPK.jpg","View")</f>
        <v>View</v>
      </c>
    </row>
    <row r="669">
      <c r="A669" s="12">
        <v>43505.613807870366</v>
      </c>
      <c r="B669" s="13" t="str">
        <f>HYPERLINK("https://twitter.com/narendramodi","@narendramodi")</f>
        <v>@narendramodi</v>
      </c>
      <c r="C669" s="14" t="s">
        <v>26</v>
      </c>
      <c r="D669" s="15" t="s">
        <v>1296</v>
      </c>
      <c r="E669" s="16" t="str">
        <f>HYPERLINK("https://twitter.com/narendramodi/status/1094162460783734786","1094162460783734786")</f>
        <v>1094162460783734786</v>
      </c>
      <c r="F669" s="17"/>
      <c r="G669" s="18" t="s">
        <v>1297</v>
      </c>
      <c r="H669" s="17"/>
      <c r="I669" s="19">
        <v>2881.0</v>
      </c>
      <c r="J669" s="19">
        <v>8011.0</v>
      </c>
      <c r="K669" s="20" t="str">
        <f>HYPERLINK("https://studio.twitter.com","Twitter Media Studio")</f>
        <v>Twitter Media Studio</v>
      </c>
      <c r="L669" s="19">
        <v>4.565287E7</v>
      </c>
      <c r="M669" s="19">
        <v>2124.0</v>
      </c>
      <c r="N669" s="19">
        <v>23328.0</v>
      </c>
      <c r="O669" s="21" t="s">
        <v>29</v>
      </c>
      <c r="P669" s="12">
        <v>39823.95064814815</v>
      </c>
      <c r="Q669" s="22" t="s">
        <v>30</v>
      </c>
      <c r="R669" s="23" t="s">
        <v>31</v>
      </c>
      <c r="S669" s="18" t="s">
        <v>32</v>
      </c>
      <c r="T669" s="17"/>
      <c r="U669" s="16" t="str">
        <f>HYPERLINK("https://pbs.twimg.com/profile_images/718314968102367232/ypY1GPCQ.jpg","View")</f>
        <v>View</v>
      </c>
    </row>
    <row r="670">
      <c r="A670" s="12">
        <v>43505.612280092595</v>
      </c>
      <c r="B670" s="13" t="str">
        <f>HYPERLINK("https://twitter.com/AamAadmiParty","@AamAadmiParty")</f>
        <v>@AamAadmiParty</v>
      </c>
      <c r="C670" s="14" t="s">
        <v>51</v>
      </c>
      <c r="D670" s="15" t="s">
        <v>1298</v>
      </c>
      <c r="E670" s="16" t="str">
        <f>HYPERLINK("https://twitter.com/AamAadmiParty/status/1094161907282571269","1094161907282571269")</f>
        <v>1094161907282571269</v>
      </c>
      <c r="F670" s="17"/>
      <c r="G670" s="18" t="s">
        <v>1299</v>
      </c>
      <c r="H670" s="17"/>
      <c r="I670" s="19">
        <v>92.0</v>
      </c>
      <c r="J670" s="19">
        <v>193.0</v>
      </c>
      <c r="K670" s="20" t="str">
        <f>HYPERLINK("http://twitter.com/download/android","Twitter for Android")</f>
        <v>Twitter for Android</v>
      </c>
      <c r="L670" s="19">
        <v>4760642.0</v>
      </c>
      <c r="M670" s="19">
        <v>317.0</v>
      </c>
      <c r="N670" s="19">
        <v>1775.0</v>
      </c>
      <c r="O670" s="21" t="s">
        <v>29</v>
      </c>
      <c r="P670" s="12">
        <v>41113.35650462963</v>
      </c>
      <c r="Q670" s="22" t="s">
        <v>30</v>
      </c>
      <c r="R670" s="23" t="s">
        <v>54</v>
      </c>
      <c r="S670" s="18" t="s">
        <v>55</v>
      </c>
      <c r="T670" s="17"/>
      <c r="U670" s="16" t="str">
        <f>HYPERLINK("https://pbs.twimg.com/profile_images/928455612014280704/Xb5vG_TP.jpg","View")</f>
        <v>View</v>
      </c>
    </row>
    <row r="671">
      <c r="A671" s="12">
        <v>43505.6117824074</v>
      </c>
      <c r="B671" s="13" t="str">
        <f t="shared" ref="B671:B673" si="365">HYPERLINK("https://twitter.com/narendramodi","@narendramodi")</f>
        <v>@narendramodi</v>
      </c>
      <c r="C671" s="14" t="s">
        <v>26</v>
      </c>
      <c r="D671" s="15" t="s">
        <v>1300</v>
      </c>
      <c r="E671" s="16" t="str">
        <f>HYPERLINK("https://twitter.com/narendramodi/status/1094161724230447104","1094161724230447104")</f>
        <v>1094161724230447104</v>
      </c>
      <c r="F671" s="17"/>
      <c r="G671" s="18" t="s">
        <v>1301</v>
      </c>
      <c r="H671" s="17"/>
      <c r="I671" s="19">
        <v>3922.0</v>
      </c>
      <c r="J671" s="19">
        <v>12238.0</v>
      </c>
      <c r="K671" s="20" t="str">
        <f t="shared" ref="K671:K672" si="366">HYPERLINK("https://studio.twitter.com","Twitter Media Studio")</f>
        <v>Twitter Media Studio</v>
      </c>
      <c r="L671" s="19">
        <v>4.565287E7</v>
      </c>
      <c r="M671" s="19">
        <v>2124.0</v>
      </c>
      <c r="N671" s="19">
        <v>23328.0</v>
      </c>
      <c r="O671" s="21" t="s">
        <v>29</v>
      </c>
      <c r="P671" s="12">
        <v>39823.95064814815</v>
      </c>
      <c r="Q671" s="22" t="s">
        <v>30</v>
      </c>
      <c r="R671" s="23" t="s">
        <v>31</v>
      </c>
      <c r="S671" s="18" t="s">
        <v>32</v>
      </c>
      <c r="T671" s="17"/>
      <c r="U671" s="16" t="str">
        <f t="shared" ref="U671:U673" si="367">HYPERLINK("https://pbs.twimg.com/profile_images/718314968102367232/ypY1GPCQ.jpg","View")</f>
        <v>View</v>
      </c>
    </row>
    <row r="672">
      <c r="A672" s="12">
        <v>43505.60971064815</v>
      </c>
      <c r="B672" s="13" t="str">
        <f t="shared" si="365"/>
        <v>@narendramodi</v>
      </c>
      <c r="C672" s="14" t="s">
        <v>26</v>
      </c>
      <c r="D672" s="15" t="s">
        <v>1302</v>
      </c>
      <c r="E672" s="16" t="str">
        <f>HYPERLINK("https://twitter.com/narendramodi/status/1094160975257731072","1094160975257731072")</f>
        <v>1094160975257731072</v>
      </c>
      <c r="F672" s="17"/>
      <c r="G672" s="18" t="s">
        <v>1303</v>
      </c>
      <c r="H672" s="17"/>
      <c r="I672" s="19">
        <v>2801.0</v>
      </c>
      <c r="J672" s="19">
        <v>7727.0</v>
      </c>
      <c r="K672" s="20" t="str">
        <f t="shared" si="366"/>
        <v>Twitter Media Studio</v>
      </c>
      <c r="L672" s="19">
        <v>4.565287E7</v>
      </c>
      <c r="M672" s="19">
        <v>2124.0</v>
      </c>
      <c r="N672" s="19">
        <v>23328.0</v>
      </c>
      <c r="O672" s="21" t="s">
        <v>29</v>
      </c>
      <c r="P672" s="12">
        <v>39823.95064814815</v>
      </c>
      <c r="Q672" s="22" t="s">
        <v>30</v>
      </c>
      <c r="R672" s="23" t="s">
        <v>31</v>
      </c>
      <c r="S672" s="18" t="s">
        <v>32</v>
      </c>
      <c r="T672" s="17"/>
      <c r="U672" s="16" t="str">
        <f t="shared" si="367"/>
        <v>View</v>
      </c>
    </row>
    <row r="673">
      <c r="A673" s="12">
        <v>43505.60789351852</v>
      </c>
      <c r="B673" s="13" t="str">
        <f t="shared" si="365"/>
        <v>@narendramodi</v>
      </c>
      <c r="C673" s="14" t="s">
        <v>26</v>
      </c>
      <c r="D673" s="15" t="s">
        <v>1304</v>
      </c>
      <c r="E673" s="16" t="str">
        <f>HYPERLINK("https://twitter.com/narendramodi/status/1094160314503819266","1094160314503819266")</f>
        <v>1094160314503819266</v>
      </c>
      <c r="F673" s="17"/>
      <c r="G673" s="18" t="s">
        <v>1305</v>
      </c>
      <c r="H673" s="17"/>
      <c r="I673" s="19">
        <v>2754.0</v>
      </c>
      <c r="J673" s="19">
        <v>8379.0</v>
      </c>
      <c r="K673" s="20" t="str">
        <f>HYPERLINK("http://twitter.com","Twitter Web Client")</f>
        <v>Twitter Web Client</v>
      </c>
      <c r="L673" s="19">
        <v>4.565287E7</v>
      </c>
      <c r="M673" s="19">
        <v>2124.0</v>
      </c>
      <c r="N673" s="19">
        <v>23328.0</v>
      </c>
      <c r="O673" s="21" t="s">
        <v>29</v>
      </c>
      <c r="P673" s="12">
        <v>39823.95064814815</v>
      </c>
      <c r="Q673" s="22" t="s">
        <v>30</v>
      </c>
      <c r="R673" s="23" t="s">
        <v>31</v>
      </c>
      <c r="S673" s="18" t="s">
        <v>32</v>
      </c>
      <c r="T673" s="17"/>
      <c r="U673" s="16" t="str">
        <f t="shared" si="367"/>
        <v>View</v>
      </c>
    </row>
    <row r="674">
      <c r="A674" s="12">
        <v>43505.590312500004</v>
      </c>
      <c r="B674" s="13" t="str">
        <f>HYPERLINK("https://twitter.com/INCIndia","@INCIndia")</f>
        <v>@INCIndia</v>
      </c>
      <c r="C674" s="14" t="s">
        <v>126</v>
      </c>
      <c r="D674" s="15" t="s">
        <v>1306</v>
      </c>
      <c r="E674" s="16" t="str">
        <f>HYPERLINK("https://twitter.com/INCIndia/status/1094153945923104768","1094153945923104768")</f>
        <v>1094153945923104768</v>
      </c>
      <c r="F674" s="18" t="s">
        <v>1307</v>
      </c>
      <c r="G674" s="17"/>
      <c r="H674" s="17"/>
      <c r="I674" s="19">
        <v>1338.0</v>
      </c>
      <c r="J674" s="19">
        <v>3383.0</v>
      </c>
      <c r="K674" s="20" t="str">
        <f>HYPERLINK("https://www.hootsuite.com","Hootsuite Inc.")</f>
        <v>Hootsuite Inc.</v>
      </c>
      <c r="L674" s="19">
        <v>4857086.0</v>
      </c>
      <c r="M674" s="19">
        <v>2496.0</v>
      </c>
      <c r="N674" s="19">
        <v>1632.0</v>
      </c>
      <c r="O674" s="21" t="s">
        <v>29</v>
      </c>
      <c r="P674" s="12">
        <v>41311.4691087963</v>
      </c>
      <c r="Q674" s="22" t="s">
        <v>129</v>
      </c>
      <c r="R674" s="23" t="s">
        <v>130</v>
      </c>
      <c r="S674" s="18" t="s">
        <v>131</v>
      </c>
      <c r="T674" s="17"/>
      <c r="U674" s="16" t="str">
        <f>HYPERLINK("https://pbs.twimg.com/profile_images/928449965134815233/w2JsNWPK.jpg","View")</f>
        <v>View</v>
      </c>
    </row>
    <row r="675">
      <c r="A675" s="12">
        <v>43505.57672453704</v>
      </c>
      <c r="B675" s="13" t="str">
        <f t="shared" ref="B675:B676" si="368">HYPERLINK("https://twitter.com/BJP4India","@BJP4India")</f>
        <v>@BJP4India</v>
      </c>
      <c r="C675" s="14" t="s">
        <v>39</v>
      </c>
      <c r="D675" s="15" t="s">
        <v>1308</v>
      </c>
      <c r="E675" s="16" t="str">
        <f>HYPERLINK("https://twitter.com/BJP4India/status/1094149022753873926","1094149022753873926")</f>
        <v>1094149022753873926</v>
      </c>
      <c r="F675" s="18" t="s">
        <v>1309</v>
      </c>
      <c r="G675" s="17"/>
      <c r="H675" s="17"/>
      <c r="I675" s="19">
        <v>1555.0</v>
      </c>
      <c r="J675" s="19">
        <v>3897.0</v>
      </c>
      <c r="K675" s="20" t="str">
        <f t="shared" ref="K675:K677" si="369">HYPERLINK("https://periscope.tv","Periscope")</f>
        <v>Periscope</v>
      </c>
      <c r="L675" s="19">
        <v>1.0503251E7</v>
      </c>
      <c r="M675" s="19">
        <v>2.0</v>
      </c>
      <c r="N675" s="19">
        <v>2477.0</v>
      </c>
      <c r="O675" s="21" t="s">
        <v>29</v>
      </c>
      <c r="P675" s="12">
        <v>40477.32577546296</v>
      </c>
      <c r="Q675" s="22" t="s">
        <v>42</v>
      </c>
      <c r="R675" s="23" t="s">
        <v>43</v>
      </c>
      <c r="S675" s="18" t="s">
        <v>44</v>
      </c>
      <c r="T675" s="17"/>
      <c r="U675" s="16" t="str">
        <f t="shared" ref="U675:U676" si="370">HYPERLINK("https://pbs.twimg.com/profile_images/812531108092874753/frVON4bm.jpg","View")</f>
        <v>View</v>
      </c>
    </row>
    <row r="676">
      <c r="A676" s="12">
        <v>43505.56771990741</v>
      </c>
      <c r="B676" s="13" t="str">
        <f t="shared" si="368"/>
        <v>@BJP4India</v>
      </c>
      <c r="C676" s="14" t="s">
        <v>39</v>
      </c>
      <c r="D676" s="15" t="s">
        <v>1310</v>
      </c>
      <c r="E676" s="16" t="str">
        <f>HYPERLINK("https://twitter.com/BJP4India/status/1094145756770971648","1094145756770971648")</f>
        <v>1094145756770971648</v>
      </c>
      <c r="F676" s="18" t="s">
        <v>1311</v>
      </c>
      <c r="G676" s="17"/>
      <c r="H676" s="17"/>
      <c r="I676" s="19">
        <v>872.0</v>
      </c>
      <c r="J676" s="19">
        <v>2478.0</v>
      </c>
      <c r="K676" s="20" t="str">
        <f t="shared" si="369"/>
        <v>Periscope</v>
      </c>
      <c r="L676" s="19">
        <v>1.0503251E7</v>
      </c>
      <c r="M676" s="19">
        <v>2.0</v>
      </c>
      <c r="N676" s="19">
        <v>2477.0</v>
      </c>
      <c r="O676" s="21" t="s">
        <v>29</v>
      </c>
      <c r="P676" s="12">
        <v>40477.32577546296</v>
      </c>
      <c r="Q676" s="22" t="s">
        <v>42</v>
      </c>
      <c r="R676" s="23" t="s">
        <v>43</v>
      </c>
      <c r="S676" s="18" t="s">
        <v>44</v>
      </c>
      <c r="T676" s="17"/>
      <c r="U676" s="16" t="str">
        <f t="shared" si="370"/>
        <v>View</v>
      </c>
    </row>
    <row r="677">
      <c r="A677" s="12">
        <v>43505.56765046297</v>
      </c>
      <c r="B677" s="13" t="str">
        <f>HYPERLINK("https://twitter.com/narendramodi","@narendramodi")</f>
        <v>@narendramodi</v>
      </c>
      <c r="C677" s="14" t="s">
        <v>26</v>
      </c>
      <c r="D677" s="15" t="s">
        <v>1312</v>
      </c>
      <c r="E677" s="16" t="str">
        <f>HYPERLINK("https://twitter.com/narendramodi/status/1094145732217470976","1094145732217470976")</f>
        <v>1094145732217470976</v>
      </c>
      <c r="F677" s="18" t="s">
        <v>1313</v>
      </c>
      <c r="G677" s="17"/>
      <c r="H677" s="17"/>
      <c r="I677" s="19">
        <v>3697.0</v>
      </c>
      <c r="J677" s="19">
        <v>11543.0</v>
      </c>
      <c r="K677" s="20" t="str">
        <f t="shared" si="369"/>
        <v>Periscope</v>
      </c>
      <c r="L677" s="19">
        <v>4.565287E7</v>
      </c>
      <c r="M677" s="19">
        <v>2124.0</v>
      </c>
      <c r="N677" s="19">
        <v>23328.0</v>
      </c>
      <c r="O677" s="21" t="s">
        <v>29</v>
      </c>
      <c r="P677" s="12">
        <v>39823.95064814815</v>
      </c>
      <c r="Q677" s="22" t="s">
        <v>30</v>
      </c>
      <c r="R677" s="23" t="s">
        <v>31</v>
      </c>
      <c r="S677" s="18" t="s">
        <v>32</v>
      </c>
      <c r="T677" s="17"/>
      <c r="U677" s="16" t="str">
        <f>HYPERLINK("https://pbs.twimg.com/profile_images/718314968102367232/ypY1GPCQ.jpg","View")</f>
        <v>View</v>
      </c>
    </row>
    <row r="678">
      <c r="A678" s="12">
        <v>43505.56732638889</v>
      </c>
      <c r="B678" s="13" t="str">
        <f>HYPERLINK("https://twitter.com/BJP4India","@BJP4India")</f>
        <v>@BJP4India</v>
      </c>
      <c r="C678" s="14" t="s">
        <v>39</v>
      </c>
      <c r="D678" s="15" t="s">
        <v>1314</v>
      </c>
      <c r="E678" s="16" t="str">
        <f>HYPERLINK("https://twitter.com/BJP4India/status/1094145616886751232","1094145616886751232")</f>
        <v>1094145616886751232</v>
      </c>
      <c r="F678" s="17"/>
      <c r="G678" s="18" t="s">
        <v>1315</v>
      </c>
      <c r="H678" s="17"/>
      <c r="I678" s="19">
        <v>474.0</v>
      </c>
      <c r="J678" s="19">
        <v>1247.0</v>
      </c>
      <c r="K678" s="20" t="str">
        <f>HYPERLINK("http://twitter.com","Twitter Web Client")</f>
        <v>Twitter Web Client</v>
      </c>
      <c r="L678" s="19">
        <v>1.0503251E7</v>
      </c>
      <c r="M678" s="19">
        <v>2.0</v>
      </c>
      <c r="N678" s="19">
        <v>2477.0</v>
      </c>
      <c r="O678" s="21" t="s">
        <v>29</v>
      </c>
      <c r="P678" s="12">
        <v>40477.32577546296</v>
      </c>
      <c r="Q678" s="22" t="s">
        <v>42</v>
      </c>
      <c r="R678" s="23" t="s">
        <v>43</v>
      </c>
      <c r="S678" s="18" t="s">
        <v>44</v>
      </c>
      <c r="T678" s="17"/>
      <c r="U678" s="16" t="str">
        <f>HYPERLINK("https://pbs.twimg.com/profile_images/812531108092874753/frVON4bm.jpg","View")</f>
        <v>View</v>
      </c>
    </row>
    <row r="679">
      <c r="A679" s="12">
        <v>43505.56725694444</v>
      </c>
      <c r="B679" s="13" t="str">
        <f>HYPERLINK("https://twitter.com/INCIndia","@INCIndia")</f>
        <v>@INCIndia</v>
      </c>
      <c r="C679" s="14" t="s">
        <v>126</v>
      </c>
      <c r="D679" s="15" t="s">
        <v>1316</v>
      </c>
      <c r="E679" s="16" t="str">
        <f>HYPERLINK("https://twitter.com/INCIndia/status/1094145588461854720","1094145588461854720")</f>
        <v>1094145588461854720</v>
      </c>
      <c r="F679" s="18" t="s">
        <v>1317</v>
      </c>
      <c r="G679" s="18" t="s">
        <v>1318</v>
      </c>
      <c r="H679" s="17"/>
      <c r="I679" s="19">
        <v>586.0</v>
      </c>
      <c r="J679" s="19">
        <v>1104.0</v>
      </c>
      <c r="K679" s="20" t="str">
        <f>HYPERLINK("http://twitter.com/download/android","Twitter for Android")</f>
        <v>Twitter for Android</v>
      </c>
      <c r="L679" s="19">
        <v>4857086.0</v>
      </c>
      <c r="M679" s="19">
        <v>2496.0</v>
      </c>
      <c r="N679" s="19">
        <v>1632.0</v>
      </c>
      <c r="O679" s="21" t="s">
        <v>29</v>
      </c>
      <c r="P679" s="12">
        <v>41311.4691087963</v>
      </c>
      <c r="Q679" s="22" t="s">
        <v>129</v>
      </c>
      <c r="R679" s="23" t="s">
        <v>130</v>
      </c>
      <c r="S679" s="18" t="s">
        <v>131</v>
      </c>
      <c r="T679" s="17"/>
      <c r="U679" s="16" t="str">
        <f>HYPERLINK("https://pbs.twimg.com/profile_images/928449965134815233/w2JsNWPK.jpg","View")</f>
        <v>View</v>
      </c>
    </row>
    <row r="680">
      <c r="A680" s="12">
        <v>43505.555439814816</v>
      </c>
      <c r="B680" s="13" t="str">
        <f t="shared" ref="B680:B681" si="371">HYPERLINK("https://twitter.com/BJP4India","@BJP4India")</f>
        <v>@BJP4India</v>
      </c>
      <c r="C680" s="14" t="s">
        <v>39</v>
      </c>
      <c r="D680" s="15" t="s">
        <v>1319</v>
      </c>
      <c r="E680" s="16" t="str">
        <f>HYPERLINK("https://twitter.com/BJP4India/status/1094141305754574848","1094141305754574848")</f>
        <v>1094141305754574848</v>
      </c>
      <c r="F680" s="17"/>
      <c r="G680" s="18" t="s">
        <v>1320</v>
      </c>
      <c r="H680" s="17"/>
      <c r="I680" s="19">
        <v>562.0</v>
      </c>
      <c r="J680" s="19">
        <v>1564.0</v>
      </c>
      <c r="K680" s="20" t="str">
        <f t="shared" ref="K680:K682" si="372">HYPERLINK("https://studio.twitter.com","Twitter Media Studio")</f>
        <v>Twitter Media Studio</v>
      </c>
      <c r="L680" s="19">
        <v>1.0503251E7</v>
      </c>
      <c r="M680" s="19">
        <v>2.0</v>
      </c>
      <c r="N680" s="19">
        <v>2477.0</v>
      </c>
      <c r="O680" s="21" t="s">
        <v>29</v>
      </c>
      <c r="P680" s="12">
        <v>40477.32577546296</v>
      </c>
      <c r="Q680" s="22" t="s">
        <v>42</v>
      </c>
      <c r="R680" s="23" t="s">
        <v>43</v>
      </c>
      <c r="S680" s="18" t="s">
        <v>44</v>
      </c>
      <c r="T680" s="17"/>
      <c r="U680" s="16" t="str">
        <f t="shared" ref="U680:U681" si="373">HYPERLINK("https://pbs.twimg.com/profile_images/812531108092874753/frVON4bm.jpg","View")</f>
        <v>View</v>
      </c>
    </row>
    <row r="681">
      <c r="A681" s="12">
        <v>43505.531377314815</v>
      </c>
      <c r="B681" s="13" t="str">
        <f t="shared" si="371"/>
        <v>@BJP4India</v>
      </c>
      <c r="C681" s="14" t="s">
        <v>39</v>
      </c>
      <c r="D681" s="15" t="s">
        <v>1321</v>
      </c>
      <c r="E681" s="16" t="str">
        <f>HYPERLINK("https://twitter.com/BJP4India/status/1094132585624555521","1094132585624555521")</f>
        <v>1094132585624555521</v>
      </c>
      <c r="F681" s="17"/>
      <c r="G681" s="18" t="s">
        <v>1322</v>
      </c>
      <c r="H681" s="17"/>
      <c r="I681" s="19">
        <v>643.0</v>
      </c>
      <c r="J681" s="19">
        <v>1581.0</v>
      </c>
      <c r="K681" s="20" t="str">
        <f t="shared" si="372"/>
        <v>Twitter Media Studio</v>
      </c>
      <c r="L681" s="19">
        <v>1.0503251E7</v>
      </c>
      <c r="M681" s="19">
        <v>2.0</v>
      </c>
      <c r="N681" s="19">
        <v>2477.0</v>
      </c>
      <c r="O681" s="21" t="s">
        <v>29</v>
      </c>
      <c r="P681" s="12">
        <v>40477.32577546296</v>
      </c>
      <c r="Q681" s="22" t="s">
        <v>42</v>
      </c>
      <c r="R681" s="23" t="s">
        <v>43</v>
      </c>
      <c r="S681" s="18" t="s">
        <v>44</v>
      </c>
      <c r="T681" s="17"/>
      <c r="U681" s="16" t="str">
        <f t="shared" si="373"/>
        <v>View</v>
      </c>
    </row>
    <row r="682">
      <c r="A682" s="12">
        <v>43505.5265625</v>
      </c>
      <c r="B682" s="13" t="str">
        <f>HYPERLINK("https://twitter.com/AamAadmiParty","@AamAadmiParty")</f>
        <v>@AamAadmiParty</v>
      </c>
      <c r="C682" s="14" t="s">
        <v>51</v>
      </c>
      <c r="D682" s="15" t="s">
        <v>1323</v>
      </c>
      <c r="E682" s="16" t="str">
        <f>HYPERLINK("https://twitter.com/AamAadmiParty/status/1094130842828324864","1094130842828324864")</f>
        <v>1094130842828324864</v>
      </c>
      <c r="F682" s="17"/>
      <c r="G682" s="18" t="s">
        <v>1324</v>
      </c>
      <c r="H682" s="17"/>
      <c r="I682" s="19">
        <v>238.0</v>
      </c>
      <c r="J682" s="19">
        <v>466.0</v>
      </c>
      <c r="K682" s="20" t="str">
        <f t="shared" si="372"/>
        <v>Twitter Media Studio</v>
      </c>
      <c r="L682" s="19">
        <v>4760642.0</v>
      </c>
      <c r="M682" s="19">
        <v>317.0</v>
      </c>
      <c r="N682" s="19">
        <v>1775.0</v>
      </c>
      <c r="O682" s="21" t="s">
        <v>29</v>
      </c>
      <c r="P682" s="12">
        <v>41113.35650462963</v>
      </c>
      <c r="Q682" s="22" t="s">
        <v>30</v>
      </c>
      <c r="R682" s="23" t="s">
        <v>54</v>
      </c>
      <c r="S682" s="18" t="s">
        <v>55</v>
      </c>
      <c r="T682" s="17"/>
      <c r="U682" s="16" t="str">
        <f>HYPERLINK("https://pbs.twimg.com/profile_images/928455612014280704/Xb5vG_TP.jpg","View")</f>
        <v>View</v>
      </c>
    </row>
    <row r="683">
      <c r="A683" s="12">
        <v>43505.52247685185</v>
      </c>
      <c r="B683" s="13" t="str">
        <f t="shared" ref="B683:B691" si="374">HYPERLINK("https://twitter.com/BJP4India","@BJP4India")</f>
        <v>@BJP4India</v>
      </c>
      <c r="C683" s="14" t="s">
        <v>39</v>
      </c>
      <c r="D683" s="15" t="s">
        <v>1325</v>
      </c>
      <c r="E683" s="16" t="str">
        <f>HYPERLINK("https://twitter.com/BJP4India/status/1094129363321204736","1094129363321204736")</f>
        <v>1094129363321204736</v>
      </c>
      <c r="F683" s="18" t="s">
        <v>1326</v>
      </c>
      <c r="G683" s="17"/>
      <c r="H683" s="17"/>
      <c r="I683" s="19">
        <v>1603.0</v>
      </c>
      <c r="J683" s="19">
        <v>2883.0</v>
      </c>
      <c r="K683" s="20" t="str">
        <f t="shared" ref="K683:K691" si="375">HYPERLINK("http://twitter.com","Twitter Web Client")</f>
        <v>Twitter Web Client</v>
      </c>
      <c r="L683" s="19">
        <v>1.0503251E7</v>
      </c>
      <c r="M683" s="19">
        <v>2.0</v>
      </c>
      <c r="N683" s="19">
        <v>2477.0</v>
      </c>
      <c r="O683" s="21" t="s">
        <v>29</v>
      </c>
      <c r="P683" s="12">
        <v>40477.32577546296</v>
      </c>
      <c r="Q683" s="22" t="s">
        <v>42</v>
      </c>
      <c r="R683" s="23" t="s">
        <v>43</v>
      </c>
      <c r="S683" s="18" t="s">
        <v>44</v>
      </c>
      <c r="T683" s="17"/>
      <c r="U683" s="16" t="str">
        <f t="shared" ref="U683:U691" si="376">HYPERLINK("https://pbs.twimg.com/profile_images/812531108092874753/frVON4bm.jpg","View")</f>
        <v>View</v>
      </c>
    </row>
    <row r="684">
      <c r="A684" s="12">
        <v>43505.47243055556</v>
      </c>
      <c r="B684" s="13" t="str">
        <f t="shared" si="374"/>
        <v>@BJP4India</v>
      </c>
      <c r="C684" s="14" t="s">
        <v>39</v>
      </c>
      <c r="D684" s="15" t="s">
        <v>1327</v>
      </c>
      <c r="E684" s="16" t="str">
        <f>HYPERLINK("https://twitter.com/BJP4India/status/1094111227461005312","1094111227461005312")</f>
        <v>1094111227461005312</v>
      </c>
      <c r="F684" s="17"/>
      <c r="G684" s="17"/>
      <c r="H684" s="17"/>
      <c r="I684" s="19">
        <v>440.0</v>
      </c>
      <c r="J684" s="19">
        <v>1223.0</v>
      </c>
      <c r="K684" s="20" t="str">
        <f t="shared" si="375"/>
        <v>Twitter Web Client</v>
      </c>
      <c r="L684" s="19">
        <v>1.0503251E7</v>
      </c>
      <c r="M684" s="19">
        <v>2.0</v>
      </c>
      <c r="N684" s="19">
        <v>2477.0</v>
      </c>
      <c r="O684" s="21" t="s">
        <v>29</v>
      </c>
      <c r="P684" s="12">
        <v>40477.32577546296</v>
      </c>
      <c r="Q684" s="22" t="s">
        <v>42</v>
      </c>
      <c r="R684" s="23" t="s">
        <v>43</v>
      </c>
      <c r="S684" s="18" t="s">
        <v>44</v>
      </c>
      <c r="T684" s="17"/>
      <c r="U684" s="16" t="str">
        <f t="shared" si="376"/>
        <v>View</v>
      </c>
    </row>
    <row r="685">
      <c r="A685" s="12">
        <v>43505.47219907407</v>
      </c>
      <c r="B685" s="13" t="str">
        <f t="shared" si="374"/>
        <v>@BJP4India</v>
      </c>
      <c r="C685" s="14" t="s">
        <v>39</v>
      </c>
      <c r="D685" s="15" t="s">
        <v>1328</v>
      </c>
      <c r="E685" s="16" t="str">
        <f>HYPERLINK("https://twitter.com/BJP4India/status/1094111143797215233","1094111143797215233")</f>
        <v>1094111143797215233</v>
      </c>
      <c r="F685" s="17"/>
      <c r="G685" s="18" t="s">
        <v>1329</v>
      </c>
      <c r="H685" s="17"/>
      <c r="I685" s="19">
        <v>657.0</v>
      </c>
      <c r="J685" s="19">
        <v>1851.0</v>
      </c>
      <c r="K685" s="20" t="str">
        <f t="shared" si="375"/>
        <v>Twitter Web Client</v>
      </c>
      <c r="L685" s="19">
        <v>1.0503251E7</v>
      </c>
      <c r="M685" s="19">
        <v>2.0</v>
      </c>
      <c r="N685" s="19">
        <v>2477.0</v>
      </c>
      <c r="O685" s="21" t="s">
        <v>29</v>
      </c>
      <c r="P685" s="12">
        <v>40477.32577546296</v>
      </c>
      <c r="Q685" s="22" t="s">
        <v>42</v>
      </c>
      <c r="R685" s="23" t="s">
        <v>43</v>
      </c>
      <c r="S685" s="18" t="s">
        <v>44</v>
      </c>
      <c r="T685" s="17"/>
      <c r="U685" s="16" t="str">
        <f t="shared" si="376"/>
        <v>View</v>
      </c>
    </row>
    <row r="686">
      <c r="A686" s="12">
        <v>43505.46587962963</v>
      </c>
      <c r="B686" s="13" t="str">
        <f t="shared" si="374"/>
        <v>@BJP4India</v>
      </c>
      <c r="C686" s="14" t="s">
        <v>39</v>
      </c>
      <c r="D686" s="15" t="s">
        <v>1330</v>
      </c>
      <c r="E686" s="16" t="str">
        <f>HYPERLINK("https://twitter.com/BJP4India/status/1094108851832381442","1094108851832381442")</f>
        <v>1094108851832381442</v>
      </c>
      <c r="F686" s="17"/>
      <c r="G686" s="18" t="s">
        <v>1331</v>
      </c>
      <c r="H686" s="17"/>
      <c r="I686" s="19">
        <v>381.0</v>
      </c>
      <c r="J686" s="19">
        <v>891.0</v>
      </c>
      <c r="K686" s="20" t="str">
        <f t="shared" si="375"/>
        <v>Twitter Web Client</v>
      </c>
      <c r="L686" s="19">
        <v>1.0503251E7</v>
      </c>
      <c r="M686" s="19">
        <v>2.0</v>
      </c>
      <c r="N686" s="19">
        <v>2477.0</v>
      </c>
      <c r="O686" s="21" t="s">
        <v>29</v>
      </c>
      <c r="P686" s="12">
        <v>40477.32577546296</v>
      </c>
      <c r="Q686" s="22" t="s">
        <v>42</v>
      </c>
      <c r="R686" s="23" t="s">
        <v>43</v>
      </c>
      <c r="S686" s="18" t="s">
        <v>44</v>
      </c>
      <c r="T686" s="17"/>
      <c r="U686" s="16" t="str">
        <f t="shared" si="376"/>
        <v>View</v>
      </c>
    </row>
    <row r="687">
      <c r="A687" s="12">
        <v>43505.463113425925</v>
      </c>
      <c r="B687" s="13" t="str">
        <f t="shared" si="374"/>
        <v>@BJP4India</v>
      </c>
      <c r="C687" s="14" t="s">
        <v>39</v>
      </c>
      <c r="D687" s="15" t="s">
        <v>1332</v>
      </c>
      <c r="E687" s="16" t="str">
        <f>HYPERLINK("https://twitter.com/BJP4India/status/1094107847602794501","1094107847602794501")</f>
        <v>1094107847602794501</v>
      </c>
      <c r="F687" s="17"/>
      <c r="G687" s="18" t="s">
        <v>1333</v>
      </c>
      <c r="H687" s="17"/>
      <c r="I687" s="19">
        <v>460.0</v>
      </c>
      <c r="J687" s="19">
        <v>1146.0</v>
      </c>
      <c r="K687" s="20" t="str">
        <f t="shared" si="375"/>
        <v>Twitter Web Client</v>
      </c>
      <c r="L687" s="19">
        <v>1.0503251E7</v>
      </c>
      <c r="M687" s="19">
        <v>2.0</v>
      </c>
      <c r="N687" s="19">
        <v>2477.0</v>
      </c>
      <c r="O687" s="21" t="s">
        <v>29</v>
      </c>
      <c r="P687" s="12">
        <v>40477.32577546296</v>
      </c>
      <c r="Q687" s="22" t="s">
        <v>42</v>
      </c>
      <c r="R687" s="23" t="s">
        <v>43</v>
      </c>
      <c r="S687" s="18" t="s">
        <v>44</v>
      </c>
      <c r="T687" s="17"/>
      <c r="U687" s="16" t="str">
        <f t="shared" si="376"/>
        <v>View</v>
      </c>
    </row>
    <row r="688">
      <c r="A688" s="12">
        <v>43505.46157407407</v>
      </c>
      <c r="B688" s="13" t="str">
        <f t="shared" si="374"/>
        <v>@BJP4India</v>
      </c>
      <c r="C688" s="14" t="s">
        <v>39</v>
      </c>
      <c r="D688" s="15" t="s">
        <v>1334</v>
      </c>
      <c r="E688" s="16" t="str">
        <f>HYPERLINK("https://twitter.com/BJP4India/status/1094107292713181185","1094107292713181185")</f>
        <v>1094107292713181185</v>
      </c>
      <c r="F688" s="17"/>
      <c r="G688" s="17"/>
      <c r="H688" s="17"/>
      <c r="I688" s="19">
        <v>378.0</v>
      </c>
      <c r="J688" s="19">
        <v>1085.0</v>
      </c>
      <c r="K688" s="20" t="str">
        <f t="shared" si="375"/>
        <v>Twitter Web Client</v>
      </c>
      <c r="L688" s="19">
        <v>1.0503251E7</v>
      </c>
      <c r="M688" s="19">
        <v>2.0</v>
      </c>
      <c r="N688" s="19">
        <v>2477.0</v>
      </c>
      <c r="O688" s="21" t="s">
        <v>29</v>
      </c>
      <c r="P688" s="12">
        <v>40477.32577546296</v>
      </c>
      <c r="Q688" s="22" t="s">
        <v>42</v>
      </c>
      <c r="R688" s="23" t="s">
        <v>43</v>
      </c>
      <c r="S688" s="18" t="s">
        <v>44</v>
      </c>
      <c r="T688" s="17"/>
      <c r="U688" s="16" t="str">
        <f t="shared" si="376"/>
        <v>View</v>
      </c>
    </row>
    <row r="689">
      <c r="A689" s="12">
        <v>43505.45866898148</v>
      </c>
      <c r="B689" s="13" t="str">
        <f t="shared" si="374"/>
        <v>@BJP4India</v>
      </c>
      <c r="C689" s="14" t="s">
        <v>39</v>
      </c>
      <c r="D689" s="15" t="s">
        <v>1335</v>
      </c>
      <c r="E689" s="16" t="str">
        <f>HYPERLINK("https://twitter.com/BJP4India/status/1094106238332194816","1094106238332194816")</f>
        <v>1094106238332194816</v>
      </c>
      <c r="F689" s="17"/>
      <c r="G689" s="18" t="s">
        <v>1336</v>
      </c>
      <c r="H689" s="17"/>
      <c r="I689" s="19">
        <v>379.0</v>
      </c>
      <c r="J689" s="19">
        <v>904.0</v>
      </c>
      <c r="K689" s="20" t="str">
        <f t="shared" si="375"/>
        <v>Twitter Web Client</v>
      </c>
      <c r="L689" s="19">
        <v>1.0503251E7</v>
      </c>
      <c r="M689" s="19">
        <v>2.0</v>
      </c>
      <c r="N689" s="19">
        <v>2477.0</v>
      </c>
      <c r="O689" s="21" t="s">
        <v>29</v>
      </c>
      <c r="P689" s="12">
        <v>40477.32577546296</v>
      </c>
      <c r="Q689" s="22" t="s">
        <v>42</v>
      </c>
      <c r="R689" s="23" t="s">
        <v>43</v>
      </c>
      <c r="S689" s="18" t="s">
        <v>44</v>
      </c>
      <c r="T689" s="17"/>
      <c r="U689" s="16" t="str">
        <f t="shared" si="376"/>
        <v>View</v>
      </c>
    </row>
    <row r="690">
      <c r="A690" s="12">
        <v>43505.45700231481</v>
      </c>
      <c r="B690" s="13" t="str">
        <f t="shared" si="374"/>
        <v>@BJP4India</v>
      </c>
      <c r="C690" s="14" t="s">
        <v>39</v>
      </c>
      <c r="D690" s="15" t="s">
        <v>1337</v>
      </c>
      <c r="E690" s="16" t="str">
        <f>HYPERLINK("https://twitter.com/BJP4India/status/1094105634679615488","1094105634679615488")</f>
        <v>1094105634679615488</v>
      </c>
      <c r="F690" s="17"/>
      <c r="G690" s="18" t="s">
        <v>1338</v>
      </c>
      <c r="H690" s="17"/>
      <c r="I690" s="19">
        <v>443.0</v>
      </c>
      <c r="J690" s="19">
        <v>1137.0</v>
      </c>
      <c r="K690" s="20" t="str">
        <f t="shared" si="375"/>
        <v>Twitter Web Client</v>
      </c>
      <c r="L690" s="19">
        <v>1.0503251E7</v>
      </c>
      <c r="M690" s="19">
        <v>2.0</v>
      </c>
      <c r="N690" s="19">
        <v>2477.0</v>
      </c>
      <c r="O690" s="21" t="s">
        <v>29</v>
      </c>
      <c r="P690" s="12">
        <v>40477.32577546296</v>
      </c>
      <c r="Q690" s="22" t="s">
        <v>42</v>
      </c>
      <c r="R690" s="23" t="s">
        <v>43</v>
      </c>
      <c r="S690" s="18" t="s">
        <v>44</v>
      </c>
      <c r="T690" s="17"/>
      <c r="U690" s="16" t="str">
        <f t="shared" si="376"/>
        <v>View</v>
      </c>
    </row>
    <row r="691">
      <c r="A691" s="12">
        <v>43505.45459490741</v>
      </c>
      <c r="B691" s="13" t="str">
        <f t="shared" si="374"/>
        <v>@BJP4India</v>
      </c>
      <c r="C691" s="14" t="s">
        <v>39</v>
      </c>
      <c r="D691" s="15" t="s">
        <v>1339</v>
      </c>
      <c r="E691" s="16" t="str">
        <f>HYPERLINK("https://twitter.com/BJP4India/status/1094104763623342081","1094104763623342081")</f>
        <v>1094104763623342081</v>
      </c>
      <c r="F691" s="18" t="s">
        <v>1340</v>
      </c>
      <c r="G691" s="18" t="s">
        <v>1341</v>
      </c>
      <c r="H691" s="17"/>
      <c r="I691" s="19">
        <v>363.0</v>
      </c>
      <c r="J691" s="19">
        <v>823.0</v>
      </c>
      <c r="K691" s="20" t="str">
        <f t="shared" si="375"/>
        <v>Twitter Web Client</v>
      </c>
      <c r="L691" s="19">
        <v>1.0503251E7</v>
      </c>
      <c r="M691" s="19">
        <v>2.0</v>
      </c>
      <c r="N691" s="19">
        <v>2477.0</v>
      </c>
      <c r="O691" s="21" t="s">
        <v>29</v>
      </c>
      <c r="P691" s="12">
        <v>40477.32577546296</v>
      </c>
      <c r="Q691" s="22" t="s">
        <v>42</v>
      </c>
      <c r="R691" s="23" t="s">
        <v>43</v>
      </c>
      <c r="S691" s="18" t="s">
        <v>44</v>
      </c>
      <c r="T691" s="17"/>
      <c r="U691" s="16" t="str">
        <f t="shared" si="376"/>
        <v>View</v>
      </c>
    </row>
    <row r="692">
      <c r="A692" s="12">
        <v>43505.4533912037</v>
      </c>
      <c r="B692" s="13" t="str">
        <f>HYPERLINK("https://twitter.com/narendramodi","@narendramodi")</f>
        <v>@narendramodi</v>
      </c>
      <c r="C692" s="14" t="s">
        <v>26</v>
      </c>
      <c r="D692" s="15" t="s">
        <v>1342</v>
      </c>
      <c r="E692" s="16" t="str">
        <f>HYPERLINK("https://twitter.com/narendramodi/status/1094104326899781634","1094104326899781634")</f>
        <v>1094104326899781634</v>
      </c>
      <c r="F692" s="18" t="s">
        <v>1343</v>
      </c>
      <c r="G692" s="17"/>
      <c r="H692" s="17"/>
      <c r="I692" s="19">
        <v>4297.0</v>
      </c>
      <c r="J692" s="19">
        <v>14119.0</v>
      </c>
      <c r="K692" s="20" t="str">
        <f>HYPERLINK("https://periscope.tv","Periscope")</f>
        <v>Periscope</v>
      </c>
      <c r="L692" s="19">
        <v>4.565287E7</v>
      </c>
      <c r="M692" s="19">
        <v>2124.0</v>
      </c>
      <c r="N692" s="19">
        <v>23328.0</v>
      </c>
      <c r="O692" s="21" t="s">
        <v>29</v>
      </c>
      <c r="P692" s="12">
        <v>39823.95064814815</v>
      </c>
      <c r="Q692" s="22" t="s">
        <v>30</v>
      </c>
      <c r="R692" s="23" t="s">
        <v>31</v>
      </c>
      <c r="S692" s="18" t="s">
        <v>32</v>
      </c>
      <c r="T692" s="17"/>
      <c r="U692" s="16" t="str">
        <f>HYPERLINK("https://pbs.twimg.com/profile_images/718314968102367232/ypY1GPCQ.jpg","View")</f>
        <v>View</v>
      </c>
    </row>
    <row r="693">
      <c r="A693" s="12">
        <v>43505.45192129629</v>
      </c>
      <c r="B693" s="13" t="str">
        <f>HYPERLINK("https://twitter.com/BJP4India","@BJP4India")</f>
        <v>@BJP4India</v>
      </c>
      <c r="C693" s="14" t="s">
        <v>39</v>
      </c>
      <c r="D693" s="15" t="s">
        <v>1344</v>
      </c>
      <c r="E693" s="16" t="str">
        <f>HYPERLINK("https://twitter.com/BJP4India/status/1094103792029593600","1094103792029593600")</f>
        <v>1094103792029593600</v>
      </c>
      <c r="F693" s="18" t="s">
        <v>1340</v>
      </c>
      <c r="G693" s="18" t="s">
        <v>1345</v>
      </c>
      <c r="H693" s="17"/>
      <c r="I693" s="19">
        <v>616.0</v>
      </c>
      <c r="J693" s="19">
        <v>1096.0</v>
      </c>
      <c r="K693" s="20" t="str">
        <f>HYPERLINK("http://twitter.com","Twitter Web Client")</f>
        <v>Twitter Web Client</v>
      </c>
      <c r="L693" s="19">
        <v>1.0503251E7</v>
      </c>
      <c r="M693" s="19">
        <v>2.0</v>
      </c>
      <c r="N693" s="19">
        <v>2477.0</v>
      </c>
      <c r="O693" s="21" t="s">
        <v>29</v>
      </c>
      <c r="P693" s="12">
        <v>40477.32577546296</v>
      </c>
      <c r="Q693" s="22" t="s">
        <v>42</v>
      </c>
      <c r="R693" s="23" t="s">
        <v>43</v>
      </c>
      <c r="S693" s="18" t="s">
        <v>44</v>
      </c>
      <c r="T693" s="17"/>
      <c r="U693" s="16" t="str">
        <f>HYPERLINK("https://pbs.twimg.com/profile_images/812531108092874753/frVON4bm.jpg","View")</f>
        <v>View</v>
      </c>
    </row>
    <row r="694">
      <c r="A694" s="12">
        <v>43505.45136574074</v>
      </c>
      <c r="B694" s="13" t="str">
        <f>HYPERLINK("https://twitter.com/AamAadmiParty","@AamAadmiParty")</f>
        <v>@AamAadmiParty</v>
      </c>
      <c r="C694" s="14" t="s">
        <v>51</v>
      </c>
      <c r="D694" s="15" t="s">
        <v>1346</v>
      </c>
      <c r="E694" s="16" t="str">
        <f>HYPERLINK("https://twitter.com/AamAadmiParty/status/1094103590963052550","1094103590963052550")</f>
        <v>1094103590963052550</v>
      </c>
      <c r="F694" s="17"/>
      <c r="G694" s="18" t="s">
        <v>1347</v>
      </c>
      <c r="H694" s="17"/>
      <c r="I694" s="19">
        <v>91.0</v>
      </c>
      <c r="J694" s="19">
        <v>209.0</v>
      </c>
      <c r="K694" s="20" t="str">
        <f>HYPERLINK("http://twitter.com/download/android","Twitter for Android")</f>
        <v>Twitter for Android</v>
      </c>
      <c r="L694" s="19">
        <v>4760642.0</v>
      </c>
      <c r="M694" s="19">
        <v>317.0</v>
      </c>
      <c r="N694" s="19">
        <v>1775.0</v>
      </c>
      <c r="O694" s="21" t="s">
        <v>29</v>
      </c>
      <c r="P694" s="12">
        <v>41113.35650462963</v>
      </c>
      <c r="Q694" s="22" t="s">
        <v>30</v>
      </c>
      <c r="R694" s="23" t="s">
        <v>54</v>
      </c>
      <c r="S694" s="18" t="s">
        <v>55</v>
      </c>
      <c r="T694" s="17"/>
      <c r="U694" s="16" t="str">
        <f>HYPERLINK("https://pbs.twimg.com/profile_images/928455612014280704/Xb5vG_TP.jpg","View")</f>
        <v>View</v>
      </c>
    </row>
    <row r="695">
      <c r="A695" s="12">
        <v>43505.44630787037</v>
      </c>
      <c r="B695" s="13" t="str">
        <f t="shared" ref="B695:B696" si="377">HYPERLINK("https://twitter.com/BJP4India","@BJP4India")</f>
        <v>@BJP4India</v>
      </c>
      <c r="C695" s="14" t="s">
        <v>39</v>
      </c>
      <c r="D695" s="15" t="s">
        <v>1348</v>
      </c>
      <c r="E695" s="16" t="str">
        <f>HYPERLINK("https://twitter.com/BJP4India/status/1094101760124153857","1094101760124153857")</f>
        <v>1094101760124153857</v>
      </c>
      <c r="F695" s="18" t="s">
        <v>1349</v>
      </c>
      <c r="G695" s="17"/>
      <c r="H695" s="17"/>
      <c r="I695" s="19">
        <v>829.0</v>
      </c>
      <c r="J695" s="19">
        <v>2198.0</v>
      </c>
      <c r="K695" s="20" t="str">
        <f>HYPERLINK("https://periscope.tv","Periscope")</f>
        <v>Periscope</v>
      </c>
      <c r="L695" s="19">
        <v>1.0503251E7</v>
      </c>
      <c r="M695" s="19">
        <v>2.0</v>
      </c>
      <c r="N695" s="19">
        <v>2477.0</v>
      </c>
      <c r="O695" s="21" t="s">
        <v>29</v>
      </c>
      <c r="P695" s="12">
        <v>40477.32577546296</v>
      </c>
      <c r="Q695" s="22" t="s">
        <v>42</v>
      </c>
      <c r="R695" s="23" t="s">
        <v>43</v>
      </c>
      <c r="S695" s="18" t="s">
        <v>44</v>
      </c>
      <c r="T695" s="17"/>
      <c r="U695" s="16" t="str">
        <f t="shared" ref="U695:U696" si="378">HYPERLINK("https://pbs.twimg.com/profile_images/812531108092874753/frVON4bm.jpg","View")</f>
        <v>View</v>
      </c>
    </row>
    <row r="696">
      <c r="A696" s="12">
        <v>43505.44559027778</v>
      </c>
      <c r="B696" s="13" t="str">
        <f t="shared" si="377"/>
        <v>@BJP4India</v>
      </c>
      <c r="C696" s="14" t="s">
        <v>39</v>
      </c>
      <c r="D696" s="15" t="s">
        <v>1350</v>
      </c>
      <c r="E696" s="16" t="str">
        <f>HYPERLINK("https://twitter.com/BJP4India/status/1094101498932260864","1094101498932260864")</f>
        <v>1094101498932260864</v>
      </c>
      <c r="F696" s="18" t="s">
        <v>1351</v>
      </c>
      <c r="G696" s="18" t="s">
        <v>1352</v>
      </c>
      <c r="H696" s="17"/>
      <c r="I696" s="19">
        <v>462.0</v>
      </c>
      <c r="J696" s="19">
        <v>1026.0</v>
      </c>
      <c r="K696" s="20" t="str">
        <f>HYPERLINK("http://twitter.com","Twitter Web Client")</f>
        <v>Twitter Web Client</v>
      </c>
      <c r="L696" s="19">
        <v>1.0503251E7</v>
      </c>
      <c r="M696" s="19">
        <v>2.0</v>
      </c>
      <c r="N696" s="19">
        <v>2477.0</v>
      </c>
      <c r="O696" s="21" t="s">
        <v>29</v>
      </c>
      <c r="P696" s="12">
        <v>40477.32577546296</v>
      </c>
      <c r="Q696" s="22" t="s">
        <v>42</v>
      </c>
      <c r="R696" s="23" t="s">
        <v>43</v>
      </c>
      <c r="S696" s="18" t="s">
        <v>44</v>
      </c>
      <c r="T696" s="17"/>
      <c r="U696" s="16" t="str">
        <f t="shared" si="378"/>
        <v>View</v>
      </c>
    </row>
    <row r="697">
      <c r="A697" s="12">
        <v>43505.44070601852</v>
      </c>
      <c r="B697" s="13" t="str">
        <f>HYPERLINK("https://twitter.com/AamAadmiParty","@AamAadmiParty")</f>
        <v>@AamAadmiParty</v>
      </c>
      <c r="C697" s="14" t="s">
        <v>51</v>
      </c>
      <c r="D697" s="15" t="s">
        <v>1353</v>
      </c>
      <c r="E697" s="16" t="str">
        <f>HYPERLINK("https://twitter.com/AamAadmiParty/status/1094099730626498560","1094099730626498560")</f>
        <v>1094099730626498560</v>
      </c>
      <c r="F697" s="17"/>
      <c r="G697" s="18" t="s">
        <v>1354</v>
      </c>
      <c r="H697" s="17"/>
      <c r="I697" s="19">
        <v>409.0</v>
      </c>
      <c r="J697" s="19">
        <v>1282.0</v>
      </c>
      <c r="K697" s="20" t="str">
        <f>HYPERLINK("http://twitter.com/download/android","Twitter for Android")</f>
        <v>Twitter for Android</v>
      </c>
      <c r="L697" s="19">
        <v>4760642.0</v>
      </c>
      <c r="M697" s="19">
        <v>317.0</v>
      </c>
      <c r="N697" s="19">
        <v>1775.0</v>
      </c>
      <c r="O697" s="21" t="s">
        <v>29</v>
      </c>
      <c r="P697" s="12">
        <v>41113.35650462963</v>
      </c>
      <c r="Q697" s="22" t="s">
        <v>30</v>
      </c>
      <c r="R697" s="23" t="s">
        <v>54</v>
      </c>
      <c r="S697" s="18" t="s">
        <v>55</v>
      </c>
      <c r="T697" s="17"/>
      <c r="U697" s="16" t="str">
        <f>HYPERLINK("https://pbs.twimg.com/profile_images/928455612014280704/Xb5vG_TP.jpg","View")</f>
        <v>View</v>
      </c>
    </row>
    <row r="698">
      <c r="A698" s="12">
        <v>43505.432546296295</v>
      </c>
      <c r="B698" s="13" t="str">
        <f t="shared" ref="B698:B707" si="379">HYPERLINK("https://twitter.com/BJP4India","@BJP4India")</f>
        <v>@BJP4India</v>
      </c>
      <c r="C698" s="14" t="s">
        <v>39</v>
      </c>
      <c r="D698" s="15" t="s">
        <v>1355</v>
      </c>
      <c r="E698" s="16" t="str">
        <f>HYPERLINK("https://twitter.com/BJP4India/status/1094096774266945537","1094096774266945537")</f>
        <v>1094096774266945537</v>
      </c>
      <c r="F698" s="17"/>
      <c r="G698" s="17"/>
      <c r="H698" s="17"/>
      <c r="I698" s="19">
        <v>3015.0</v>
      </c>
      <c r="J698" s="19">
        <v>7247.0</v>
      </c>
      <c r="K698" s="20" t="str">
        <f t="shared" ref="K698:K699" si="380">HYPERLINK("http://twitter.com","Twitter Web Client")</f>
        <v>Twitter Web Client</v>
      </c>
      <c r="L698" s="19">
        <v>1.0503251E7</v>
      </c>
      <c r="M698" s="19">
        <v>2.0</v>
      </c>
      <c r="N698" s="19">
        <v>2477.0</v>
      </c>
      <c r="O698" s="21" t="s">
        <v>29</v>
      </c>
      <c r="P698" s="12">
        <v>40477.32577546296</v>
      </c>
      <c r="Q698" s="22" t="s">
        <v>42</v>
      </c>
      <c r="R698" s="23" t="s">
        <v>43</v>
      </c>
      <c r="S698" s="18" t="s">
        <v>44</v>
      </c>
      <c r="T698" s="17"/>
      <c r="U698" s="16" t="str">
        <f t="shared" ref="U698:U707" si="381">HYPERLINK("https://pbs.twimg.com/profile_images/812531108092874753/frVON4bm.jpg","View")</f>
        <v>View</v>
      </c>
    </row>
    <row r="699">
      <c r="A699" s="12">
        <v>43505.42833333333</v>
      </c>
      <c r="B699" s="13" t="str">
        <f t="shared" si="379"/>
        <v>@BJP4India</v>
      </c>
      <c r="C699" s="14" t="s">
        <v>39</v>
      </c>
      <c r="D699" s="15" t="s">
        <v>1356</v>
      </c>
      <c r="E699" s="16" t="str">
        <f>HYPERLINK("https://twitter.com/BJP4India/status/1094095244314869760","1094095244314869760")</f>
        <v>1094095244314869760</v>
      </c>
      <c r="F699" s="17"/>
      <c r="G699" s="18" t="s">
        <v>1357</v>
      </c>
      <c r="H699" s="17"/>
      <c r="I699" s="19">
        <v>1353.0</v>
      </c>
      <c r="J699" s="19">
        <v>2323.0</v>
      </c>
      <c r="K699" s="20" t="str">
        <f t="shared" si="380"/>
        <v>Twitter Web Client</v>
      </c>
      <c r="L699" s="19">
        <v>1.0503251E7</v>
      </c>
      <c r="M699" s="19">
        <v>2.0</v>
      </c>
      <c r="N699" s="19">
        <v>2477.0</v>
      </c>
      <c r="O699" s="21" t="s">
        <v>29</v>
      </c>
      <c r="P699" s="12">
        <v>40477.32577546296</v>
      </c>
      <c r="Q699" s="22" t="s">
        <v>42</v>
      </c>
      <c r="R699" s="23" t="s">
        <v>43</v>
      </c>
      <c r="S699" s="18" t="s">
        <v>44</v>
      </c>
      <c r="T699" s="17"/>
      <c r="U699" s="16" t="str">
        <f t="shared" si="381"/>
        <v>View</v>
      </c>
    </row>
    <row r="700">
      <c r="A700" s="12">
        <v>43505.41853009259</v>
      </c>
      <c r="B700" s="13" t="str">
        <f t="shared" si="379"/>
        <v>@BJP4India</v>
      </c>
      <c r="C700" s="14" t="s">
        <v>39</v>
      </c>
      <c r="D700" s="15" t="s">
        <v>1358</v>
      </c>
      <c r="E700" s="16" t="str">
        <f>HYPERLINK("https://twitter.com/BJP4India/status/1094091692129435648","1094091692129435648")</f>
        <v>1094091692129435648</v>
      </c>
      <c r="F700" s="17"/>
      <c r="G700" s="18" t="s">
        <v>1359</v>
      </c>
      <c r="H700" s="17"/>
      <c r="I700" s="19">
        <v>3582.0</v>
      </c>
      <c r="J700" s="19">
        <v>7576.0</v>
      </c>
      <c r="K700" s="20" t="str">
        <f>HYPERLINK("https://studio.twitter.com","Twitter Media Studio")</f>
        <v>Twitter Media Studio</v>
      </c>
      <c r="L700" s="19">
        <v>1.0503251E7</v>
      </c>
      <c r="M700" s="19">
        <v>2.0</v>
      </c>
      <c r="N700" s="19">
        <v>2477.0</v>
      </c>
      <c r="O700" s="21" t="s">
        <v>29</v>
      </c>
      <c r="P700" s="12">
        <v>40477.32577546296</v>
      </c>
      <c r="Q700" s="22" t="s">
        <v>42</v>
      </c>
      <c r="R700" s="23" t="s">
        <v>43</v>
      </c>
      <c r="S700" s="18" t="s">
        <v>44</v>
      </c>
      <c r="T700" s="17"/>
      <c r="U700" s="16" t="str">
        <f t="shared" si="381"/>
        <v>View</v>
      </c>
    </row>
    <row r="701">
      <c r="A701" s="12">
        <v>43505.416238425925</v>
      </c>
      <c r="B701" s="13" t="str">
        <f t="shared" si="379"/>
        <v>@BJP4India</v>
      </c>
      <c r="C701" s="14" t="s">
        <v>39</v>
      </c>
      <c r="D701" s="15" t="s">
        <v>1360</v>
      </c>
      <c r="E701" s="16" t="str">
        <f>HYPERLINK("https://twitter.com/BJP4India/status/1094090861787308032","1094090861787308032")</f>
        <v>1094090861787308032</v>
      </c>
      <c r="F701" s="17"/>
      <c r="G701" s="18" t="s">
        <v>1361</v>
      </c>
      <c r="H701" s="17"/>
      <c r="I701" s="19">
        <v>1099.0</v>
      </c>
      <c r="J701" s="19">
        <v>2019.0</v>
      </c>
      <c r="K701" s="20" t="str">
        <f t="shared" ref="K701:K704" si="382">HYPERLINK("http://twitter.com","Twitter Web Client")</f>
        <v>Twitter Web Client</v>
      </c>
      <c r="L701" s="19">
        <v>1.0503251E7</v>
      </c>
      <c r="M701" s="19">
        <v>2.0</v>
      </c>
      <c r="N701" s="19">
        <v>2477.0</v>
      </c>
      <c r="O701" s="21" t="s">
        <v>29</v>
      </c>
      <c r="P701" s="12">
        <v>40477.32577546296</v>
      </c>
      <c r="Q701" s="22" t="s">
        <v>42</v>
      </c>
      <c r="R701" s="23" t="s">
        <v>43</v>
      </c>
      <c r="S701" s="18" t="s">
        <v>44</v>
      </c>
      <c r="T701" s="17"/>
      <c r="U701" s="16" t="str">
        <f t="shared" si="381"/>
        <v>View</v>
      </c>
    </row>
    <row r="702">
      <c r="A702" s="12">
        <v>43505.41559027778</v>
      </c>
      <c r="B702" s="13" t="str">
        <f t="shared" si="379"/>
        <v>@BJP4India</v>
      </c>
      <c r="C702" s="14" t="s">
        <v>39</v>
      </c>
      <c r="D702" s="15" t="s">
        <v>1362</v>
      </c>
      <c r="E702" s="16" t="str">
        <f>HYPERLINK("https://twitter.com/BJP4India/status/1094090628340666368","1094090628340666368")</f>
        <v>1094090628340666368</v>
      </c>
      <c r="F702" s="17"/>
      <c r="G702" s="18" t="s">
        <v>1363</v>
      </c>
      <c r="H702" s="17"/>
      <c r="I702" s="19">
        <v>765.0</v>
      </c>
      <c r="J702" s="19">
        <v>1180.0</v>
      </c>
      <c r="K702" s="20" t="str">
        <f t="shared" si="382"/>
        <v>Twitter Web Client</v>
      </c>
      <c r="L702" s="19">
        <v>1.0503251E7</v>
      </c>
      <c r="M702" s="19">
        <v>2.0</v>
      </c>
      <c r="N702" s="19">
        <v>2477.0</v>
      </c>
      <c r="O702" s="21" t="s">
        <v>29</v>
      </c>
      <c r="P702" s="12">
        <v>40477.32577546296</v>
      </c>
      <c r="Q702" s="22" t="s">
        <v>42</v>
      </c>
      <c r="R702" s="23" t="s">
        <v>43</v>
      </c>
      <c r="S702" s="18" t="s">
        <v>44</v>
      </c>
      <c r="T702" s="17"/>
      <c r="U702" s="16" t="str">
        <f t="shared" si="381"/>
        <v>View</v>
      </c>
    </row>
    <row r="703">
      <c r="A703" s="12">
        <v>43505.4149537037</v>
      </c>
      <c r="B703" s="13" t="str">
        <f t="shared" si="379"/>
        <v>@BJP4India</v>
      </c>
      <c r="C703" s="14" t="s">
        <v>39</v>
      </c>
      <c r="D703" s="15" t="s">
        <v>1364</v>
      </c>
      <c r="E703" s="16" t="str">
        <f>HYPERLINK("https://twitter.com/BJP4India/status/1094090397389774848","1094090397389774848")</f>
        <v>1094090397389774848</v>
      </c>
      <c r="F703" s="17"/>
      <c r="G703" s="17"/>
      <c r="H703" s="17"/>
      <c r="I703" s="19">
        <v>1068.0</v>
      </c>
      <c r="J703" s="19">
        <v>2046.0</v>
      </c>
      <c r="K703" s="20" t="str">
        <f t="shared" si="382"/>
        <v>Twitter Web Client</v>
      </c>
      <c r="L703" s="19">
        <v>1.0503251E7</v>
      </c>
      <c r="M703" s="19">
        <v>2.0</v>
      </c>
      <c r="N703" s="19">
        <v>2477.0</v>
      </c>
      <c r="O703" s="21" t="s">
        <v>29</v>
      </c>
      <c r="P703" s="12">
        <v>40477.32577546296</v>
      </c>
      <c r="Q703" s="22" t="s">
        <v>42</v>
      </c>
      <c r="R703" s="23" t="s">
        <v>43</v>
      </c>
      <c r="S703" s="18" t="s">
        <v>44</v>
      </c>
      <c r="T703" s="17"/>
      <c r="U703" s="16" t="str">
        <f t="shared" si="381"/>
        <v>View</v>
      </c>
    </row>
    <row r="704">
      <c r="A704" s="12">
        <v>43505.4124537037</v>
      </c>
      <c r="B704" s="13" t="str">
        <f t="shared" si="379"/>
        <v>@BJP4India</v>
      </c>
      <c r="C704" s="14" t="s">
        <v>39</v>
      </c>
      <c r="D704" s="15" t="s">
        <v>1365</v>
      </c>
      <c r="E704" s="16" t="str">
        <f>HYPERLINK("https://twitter.com/BJP4India/status/1094089489650049024","1094089489650049024")</f>
        <v>1094089489650049024</v>
      </c>
      <c r="F704" s="17"/>
      <c r="G704" s="18" t="s">
        <v>1214</v>
      </c>
      <c r="H704" s="17"/>
      <c r="I704" s="19">
        <v>761.0</v>
      </c>
      <c r="J704" s="19">
        <v>1141.0</v>
      </c>
      <c r="K704" s="20" t="str">
        <f t="shared" si="382"/>
        <v>Twitter Web Client</v>
      </c>
      <c r="L704" s="19">
        <v>1.0503251E7</v>
      </c>
      <c r="M704" s="19">
        <v>2.0</v>
      </c>
      <c r="N704" s="19">
        <v>2477.0</v>
      </c>
      <c r="O704" s="21" t="s">
        <v>29</v>
      </c>
      <c r="P704" s="12">
        <v>40477.32577546296</v>
      </c>
      <c r="Q704" s="22" t="s">
        <v>42</v>
      </c>
      <c r="R704" s="23" t="s">
        <v>43</v>
      </c>
      <c r="S704" s="18" t="s">
        <v>44</v>
      </c>
      <c r="T704" s="17"/>
      <c r="U704" s="16" t="str">
        <f t="shared" si="381"/>
        <v>View</v>
      </c>
    </row>
    <row r="705">
      <c r="A705" s="12">
        <v>43505.41181712963</v>
      </c>
      <c r="B705" s="13" t="str">
        <f t="shared" si="379"/>
        <v>@BJP4India</v>
      </c>
      <c r="C705" s="14" t="s">
        <v>39</v>
      </c>
      <c r="D705" s="15" t="s">
        <v>1366</v>
      </c>
      <c r="E705" s="16" t="str">
        <f>HYPERLINK("https://twitter.com/BJP4India/status/1094089259290525696","1094089259290525696")</f>
        <v>1094089259290525696</v>
      </c>
      <c r="F705" s="17"/>
      <c r="G705" s="18" t="s">
        <v>1367</v>
      </c>
      <c r="H705" s="17"/>
      <c r="I705" s="19">
        <v>1257.0</v>
      </c>
      <c r="J705" s="19">
        <v>2142.0</v>
      </c>
      <c r="K705" s="20" t="str">
        <f t="shared" ref="K705:K706" si="383">HYPERLINK("https://studio.twitter.com","Twitter Media Studio")</f>
        <v>Twitter Media Studio</v>
      </c>
      <c r="L705" s="19">
        <v>1.0503251E7</v>
      </c>
      <c r="M705" s="19">
        <v>2.0</v>
      </c>
      <c r="N705" s="19">
        <v>2477.0</v>
      </c>
      <c r="O705" s="21" t="s">
        <v>29</v>
      </c>
      <c r="P705" s="12">
        <v>40477.32577546296</v>
      </c>
      <c r="Q705" s="22" t="s">
        <v>42</v>
      </c>
      <c r="R705" s="23" t="s">
        <v>43</v>
      </c>
      <c r="S705" s="18" t="s">
        <v>44</v>
      </c>
      <c r="T705" s="17"/>
      <c r="U705" s="16" t="str">
        <f t="shared" si="381"/>
        <v>View</v>
      </c>
    </row>
    <row r="706">
      <c r="A706" s="12">
        <v>43505.4109375</v>
      </c>
      <c r="B706" s="13" t="str">
        <f t="shared" si="379"/>
        <v>@BJP4India</v>
      </c>
      <c r="C706" s="14" t="s">
        <v>39</v>
      </c>
      <c r="D706" s="15" t="s">
        <v>1368</v>
      </c>
      <c r="E706" s="16" t="str">
        <f>HYPERLINK("https://twitter.com/BJP4India/status/1094088940833845248","1094088940833845248")</f>
        <v>1094088940833845248</v>
      </c>
      <c r="F706" s="17"/>
      <c r="G706" s="18" t="s">
        <v>1220</v>
      </c>
      <c r="H706" s="17"/>
      <c r="I706" s="19">
        <v>1254.0</v>
      </c>
      <c r="J706" s="19">
        <v>2283.0</v>
      </c>
      <c r="K706" s="20" t="str">
        <f t="shared" si="383"/>
        <v>Twitter Media Studio</v>
      </c>
      <c r="L706" s="19">
        <v>1.0503251E7</v>
      </c>
      <c r="M706" s="19">
        <v>2.0</v>
      </c>
      <c r="N706" s="19">
        <v>2477.0</v>
      </c>
      <c r="O706" s="21" t="s">
        <v>29</v>
      </c>
      <c r="P706" s="12">
        <v>40477.32577546296</v>
      </c>
      <c r="Q706" s="22" t="s">
        <v>42</v>
      </c>
      <c r="R706" s="23" t="s">
        <v>43</v>
      </c>
      <c r="S706" s="18" t="s">
        <v>44</v>
      </c>
      <c r="T706" s="17"/>
      <c r="U706" s="16" t="str">
        <f t="shared" si="381"/>
        <v>View</v>
      </c>
    </row>
    <row r="707">
      <c r="A707" s="12">
        <v>43505.41050925926</v>
      </c>
      <c r="B707" s="13" t="str">
        <f t="shared" si="379"/>
        <v>@BJP4India</v>
      </c>
      <c r="C707" s="14" t="s">
        <v>39</v>
      </c>
      <c r="D707" s="15" t="s">
        <v>1369</v>
      </c>
      <c r="E707" s="16" t="str">
        <f>HYPERLINK("https://twitter.com/BJP4India/status/1094088786940547073","1094088786940547073")</f>
        <v>1094088786940547073</v>
      </c>
      <c r="F707" s="18" t="s">
        <v>1370</v>
      </c>
      <c r="G707" s="18" t="s">
        <v>1371</v>
      </c>
      <c r="H707" s="17"/>
      <c r="I707" s="19">
        <v>772.0</v>
      </c>
      <c r="J707" s="19">
        <v>1127.0</v>
      </c>
      <c r="K707" s="20" t="str">
        <f>HYPERLINK("http://twitter.com","Twitter Web Client")</f>
        <v>Twitter Web Client</v>
      </c>
      <c r="L707" s="19">
        <v>1.0503251E7</v>
      </c>
      <c r="M707" s="19">
        <v>2.0</v>
      </c>
      <c r="N707" s="19">
        <v>2477.0</v>
      </c>
      <c r="O707" s="21" t="s">
        <v>29</v>
      </c>
      <c r="P707" s="12">
        <v>40477.32577546296</v>
      </c>
      <c r="Q707" s="22" t="s">
        <v>42</v>
      </c>
      <c r="R707" s="23" t="s">
        <v>43</v>
      </c>
      <c r="S707" s="18" t="s">
        <v>44</v>
      </c>
      <c r="T707" s="17"/>
      <c r="U707" s="16" t="str">
        <f t="shared" si="381"/>
        <v>View</v>
      </c>
    </row>
    <row r="708">
      <c r="A708" s="12">
        <v>43505.40332175926</v>
      </c>
      <c r="B708" s="13" t="str">
        <f>HYPERLINK("https://twitter.com/AamAadmiParty","@AamAadmiParty")</f>
        <v>@AamAadmiParty</v>
      </c>
      <c r="C708" s="14" t="s">
        <v>51</v>
      </c>
      <c r="D708" s="15" t="s">
        <v>1372</v>
      </c>
      <c r="E708" s="16" t="str">
        <f>HYPERLINK("https://twitter.com/AamAadmiParty/status/1094086180935593986","1094086180935593986")</f>
        <v>1094086180935593986</v>
      </c>
      <c r="F708" s="17"/>
      <c r="G708" s="18" t="s">
        <v>1373</v>
      </c>
      <c r="H708" s="17"/>
      <c r="I708" s="19">
        <v>201.0</v>
      </c>
      <c r="J708" s="19">
        <v>639.0</v>
      </c>
      <c r="K708" s="20" t="str">
        <f>HYPERLINK("http://twitter.com/download/android","Twitter for Android")</f>
        <v>Twitter for Android</v>
      </c>
      <c r="L708" s="19">
        <v>4760642.0</v>
      </c>
      <c r="M708" s="19">
        <v>317.0</v>
      </c>
      <c r="N708" s="19">
        <v>1775.0</v>
      </c>
      <c r="O708" s="21" t="s">
        <v>29</v>
      </c>
      <c r="P708" s="12">
        <v>41113.35650462963</v>
      </c>
      <c r="Q708" s="22" t="s">
        <v>30</v>
      </c>
      <c r="R708" s="23" t="s">
        <v>54</v>
      </c>
      <c r="S708" s="18" t="s">
        <v>55</v>
      </c>
      <c r="T708" s="17"/>
      <c r="U708" s="16" t="str">
        <f>HYPERLINK("https://pbs.twimg.com/profile_images/928455612014280704/Xb5vG_TP.jpg","View")</f>
        <v>View</v>
      </c>
    </row>
    <row r="709">
      <c r="A709" s="12">
        <v>43505.40115740741</v>
      </c>
      <c r="B709" s="13" t="str">
        <f t="shared" ref="B709:B710" si="384">HYPERLINK("https://twitter.com/BJP4India","@BJP4India")</f>
        <v>@BJP4India</v>
      </c>
      <c r="C709" s="14" t="s">
        <v>39</v>
      </c>
      <c r="D709" s="15" t="s">
        <v>1374</v>
      </c>
      <c r="E709" s="16" t="str">
        <f>HYPERLINK("https://twitter.com/BJP4India/status/1094085397447991296","1094085397447991296")</f>
        <v>1094085397447991296</v>
      </c>
      <c r="F709" s="18" t="s">
        <v>1375</v>
      </c>
      <c r="G709" s="17"/>
      <c r="H709" s="17"/>
      <c r="I709" s="19">
        <v>1441.0</v>
      </c>
      <c r="J709" s="19">
        <v>2448.0</v>
      </c>
      <c r="K709" s="20" t="str">
        <f t="shared" ref="K709:K710" si="385">HYPERLINK("http://twitter.com","Twitter Web Client")</f>
        <v>Twitter Web Client</v>
      </c>
      <c r="L709" s="19">
        <v>1.0503251E7</v>
      </c>
      <c r="M709" s="19">
        <v>2.0</v>
      </c>
      <c r="N709" s="19">
        <v>2477.0</v>
      </c>
      <c r="O709" s="21" t="s">
        <v>29</v>
      </c>
      <c r="P709" s="12">
        <v>40477.32577546296</v>
      </c>
      <c r="Q709" s="22" t="s">
        <v>42</v>
      </c>
      <c r="R709" s="23" t="s">
        <v>43</v>
      </c>
      <c r="S709" s="18" t="s">
        <v>44</v>
      </c>
      <c r="T709" s="17"/>
      <c r="U709" s="16" t="str">
        <f t="shared" ref="U709:U710" si="386">HYPERLINK("https://pbs.twimg.com/profile_images/812531108092874753/frVON4bm.jpg","View")</f>
        <v>View</v>
      </c>
    </row>
    <row r="710">
      <c r="A710" s="12">
        <v>43505.39969907407</v>
      </c>
      <c r="B710" s="13" t="str">
        <f t="shared" si="384"/>
        <v>@BJP4India</v>
      </c>
      <c r="C710" s="14" t="s">
        <v>39</v>
      </c>
      <c r="D710" s="15" t="s">
        <v>1376</v>
      </c>
      <c r="E710" s="16" t="str">
        <f>HYPERLINK("https://twitter.com/BJP4India/status/1094084868982501376","1094084868982501376")</f>
        <v>1094084868982501376</v>
      </c>
      <c r="F710" s="17"/>
      <c r="G710" s="18" t="s">
        <v>1377</v>
      </c>
      <c r="H710" s="17"/>
      <c r="I710" s="19">
        <v>910.0</v>
      </c>
      <c r="J710" s="19">
        <v>1443.0</v>
      </c>
      <c r="K710" s="20" t="str">
        <f t="shared" si="385"/>
        <v>Twitter Web Client</v>
      </c>
      <c r="L710" s="19">
        <v>1.0503251E7</v>
      </c>
      <c r="M710" s="19">
        <v>2.0</v>
      </c>
      <c r="N710" s="19">
        <v>2477.0</v>
      </c>
      <c r="O710" s="21" t="s">
        <v>29</v>
      </c>
      <c r="P710" s="12">
        <v>40477.32577546296</v>
      </c>
      <c r="Q710" s="22" t="s">
        <v>42</v>
      </c>
      <c r="R710" s="23" t="s">
        <v>43</v>
      </c>
      <c r="S710" s="18" t="s">
        <v>44</v>
      </c>
      <c r="T710" s="17"/>
      <c r="U710" s="16" t="str">
        <f t="shared" si="386"/>
        <v>View</v>
      </c>
    </row>
    <row r="711">
      <c r="A711" s="12">
        <v>43505.398240740746</v>
      </c>
      <c r="B711" s="13" t="str">
        <f>HYPERLINK("https://twitter.com/INCIndia","@INCIndia")</f>
        <v>@INCIndia</v>
      </c>
      <c r="C711" s="14" t="s">
        <v>126</v>
      </c>
      <c r="D711" s="15" t="s">
        <v>1378</v>
      </c>
      <c r="E711" s="16" t="str">
        <f>HYPERLINK("https://twitter.com/INCIndia/status/1094084341615931393","1094084341615931393")</f>
        <v>1094084341615931393</v>
      </c>
      <c r="F711" s="18" t="s">
        <v>1379</v>
      </c>
      <c r="G711" s="17"/>
      <c r="H711" s="17"/>
      <c r="I711" s="19">
        <v>636.0</v>
      </c>
      <c r="J711" s="19">
        <v>1740.0</v>
      </c>
      <c r="K711" s="20" t="str">
        <f>HYPERLINK("http://twitter.com/download/android","Twitter for Android")</f>
        <v>Twitter for Android</v>
      </c>
      <c r="L711" s="19">
        <v>4857087.0</v>
      </c>
      <c r="M711" s="19">
        <v>2496.0</v>
      </c>
      <c r="N711" s="19">
        <v>1632.0</v>
      </c>
      <c r="O711" s="21" t="s">
        <v>29</v>
      </c>
      <c r="P711" s="12">
        <v>41311.4691087963</v>
      </c>
      <c r="Q711" s="22" t="s">
        <v>129</v>
      </c>
      <c r="R711" s="23" t="s">
        <v>130</v>
      </c>
      <c r="S711" s="18" t="s">
        <v>131</v>
      </c>
      <c r="T711" s="17"/>
      <c r="U711" s="16" t="str">
        <f>HYPERLINK("https://pbs.twimg.com/profile_images/928449965134815233/w2JsNWPK.jpg","View")</f>
        <v>View</v>
      </c>
    </row>
    <row r="712">
      <c r="A712" s="12">
        <v>43505.39759259259</v>
      </c>
      <c r="B712" s="13" t="str">
        <f t="shared" ref="B712:B714" si="387">HYPERLINK("https://twitter.com/BJP4India","@BJP4India")</f>
        <v>@BJP4India</v>
      </c>
      <c r="C712" s="14" t="s">
        <v>39</v>
      </c>
      <c r="D712" s="15" t="s">
        <v>1380</v>
      </c>
      <c r="E712" s="16" t="str">
        <f>HYPERLINK("https://twitter.com/BJP4India/status/1094084105459752960","1094084105459752960")</f>
        <v>1094084105459752960</v>
      </c>
      <c r="F712" s="17"/>
      <c r="G712" s="18" t="s">
        <v>1381</v>
      </c>
      <c r="H712" s="17"/>
      <c r="I712" s="19">
        <v>912.0</v>
      </c>
      <c r="J712" s="19">
        <v>1435.0</v>
      </c>
      <c r="K712" s="20" t="str">
        <f t="shared" ref="K712:K713" si="388">HYPERLINK("http://twitter.com","Twitter Web Client")</f>
        <v>Twitter Web Client</v>
      </c>
      <c r="L712" s="19">
        <v>1.0503251E7</v>
      </c>
      <c r="M712" s="19">
        <v>2.0</v>
      </c>
      <c r="N712" s="19">
        <v>2477.0</v>
      </c>
      <c r="O712" s="21" t="s">
        <v>29</v>
      </c>
      <c r="P712" s="12">
        <v>40477.32577546296</v>
      </c>
      <c r="Q712" s="22" t="s">
        <v>42</v>
      </c>
      <c r="R712" s="23" t="s">
        <v>43</v>
      </c>
      <c r="S712" s="18" t="s">
        <v>44</v>
      </c>
      <c r="T712" s="17"/>
      <c r="U712" s="16" t="str">
        <f t="shared" ref="U712:U714" si="389">HYPERLINK("https://pbs.twimg.com/profile_images/812531108092874753/frVON4bm.jpg","View")</f>
        <v>View</v>
      </c>
    </row>
    <row r="713">
      <c r="A713" s="12">
        <v>43505.39650462963</v>
      </c>
      <c r="B713" s="13" t="str">
        <f t="shared" si="387"/>
        <v>@BJP4India</v>
      </c>
      <c r="C713" s="14" t="s">
        <v>39</v>
      </c>
      <c r="D713" s="15" t="s">
        <v>1382</v>
      </c>
      <c r="E713" s="16" t="str">
        <f>HYPERLINK("https://twitter.com/BJP4India/status/1094083709400113152","1094083709400113152")</f>
        <v>1094083709400113152</v>
      </c>
      <c r="F713" s="17"/>
      <c r="G713" s="17"/>
      <c r="H713" s="17"/>
      <c r="I713" s="19">
        <v>1686.0</v>
      </c>
      <c r="J713" s="19">
        <v>4590.0</v>
      </c>
      <c r="K713" s="20" t="str">
        <f t="shared" si="388"/>
        <v>Twitter Web Client</v>
      </c>
      <c r="L713" s="19">
        <v>1.0503251E7</v>
      </c>
      <c r="M713" s="19">
        <v>2.0</v>
      </c>
      <c r="N713" s="19">
        <v>2477.0</v>
      </c>
      <c r="O713" s="21" t="s">
        <v>29</v>
      </c>
      <c r="P713" s="12">
        <v>40477.32577546296</v>
      </c>
      <c r="Q713" s="22" t="s">
        <v>42</v>
      </c>
      <c r="R713" s="23" t="s">
        <v>43</v>
      </c>
      <c r="S713" s="18" t="s">
        <v>44</v>
      </c>
      <c r="T713" s="17"/>
      <c r="U713" s="16" t="str">
        <f t="shared" si="389"/>
        <v>View</v>
      </c>
    </row>
    <row r="714">
      <c r="A714" s="12">
        <v>43505.375</v>
      </c>
      <c r="B714" s="13" t="str">
        <f t="shared" si="387"/>
        <v>@BJP4India</v>
      </c>
      <c r="C714" s="14" t="s">
        <v>39</v>
      </c>
      <c r="D714" s="15" t="s">
        <v>1383</v>
      </c>
      <c r="E714" s="16" t="str">
        <f>HYPERLINK("https://twitter.com/BJP4India/status/1094075917599531008","1094075917599531008")</f>
        <v>1094075917599531008</v>
      </c>
      <c r="F714" s="18" t="s">
        <v>1384</v>
      </c>
      <c r="G714" s="18" t="s">
        <v>1385</v>
      </c>
      <c r="H714" s="17"/>
      <c r="I714" s="19">
        <v>460.0</v>
      </c>
      <c r="J714" s="19">
        <v>1034.0</v>
      </c>
      <c r="K714" s="20" t="str">
        <f>HYPERLINK("https://about.twitter.com/products/tweetdeck","TweetDeck")</f>
        <v>TweetDeck</v>
      </c>
      <c r="L714" s="19">
        <v>1.0503251E7</v>
      </c>
      <c r="M714" s="19">
        <v>2.0</v>
      </c>
      <c r="N714" s="19">
        <v>2477.0</v>
      </c>
      <c r="O714" s="21" t="s">
        <v>29</v>
      </c>
      <c r="P714" s="12">
        <v>40477.32577546296</v>
      </c>
      <c r="Q714" s="22" t="s">
        <v>42</v>
      </c>
      <c r="R714" s="23" t="s">
        <v>43</v>
      </c>
      <c r="S714" s="18" t="s">
        <v>44</v>
      </c>
      <c r="T714" s="17"/>
      <c r="U714" s="16" t="str">
        <f t="shared" si="389"/>
        <v>View</v>
      </c>
    </row>
    <row r="715">
      <c r="A715" s="12">
        <v>43505.36547453704</v>
      </c>
      <c r="B715" s="13" t="str">
        <f>HYPERLINK("https://twitter.com/AamAadmiParty","@AamAadmiParty")</f>
        <v>@AamAadmiParty</v>
      </c>
      <c r="C715" s="14" t="s">
        <v>51</v>
      </c>
      <c r="D715" s="15" t="s">
        <v>1386</v>
      </c>
      <c r="E715" s="16" t="str">
        <f>HYPERLINK("https://twitter.com/AamAadmiParty/status/1094072465855336449","1094072465855336449")</f>
        <v>1094072465855336449</v>
      </c>
      <c r="F715" s="17"/>
      <c r="G715" s="18" t="s">
        <v>1387</v>
      </c>
      <c r="H715" s="17"/>
      <c r="I715" s="19">
        <v>341.0</v>
      </c>
      <c r="J715" s="19">
        <v>1097.0</v>
      </c>
      <c r="K715" s="20" t="str">
        <f>HYPERLINK("http://twitter.com/download/android","Twitter for Android")</f>
        <v>Twitter for Android</v>
      </c>
      <c r="L715" s="19">
        <v>4760642.0</v>
      </c>
      <c r="M715" s="19">
        <v>317.0</v>
      </c>
      <c r="N715" s="19">
        <v>1775.0</v>
      </c>
      <c r="O715" s="21" t="s">
        <v>29</v>
      </c>
      <c r="P715" s="12">
        <v>41113.35650462963</v>
      </c>
      <c r="Q715" s="22" t="s">
        <v>30</v>
      </c>
      <c r="R715" s="23" t="s">
        <v>54</v>
      </c>
      <c r="S715" s="18" t="s">
        <v>55</v>
      </c>
      <c r="T715" s="17"/>
      <c r="U715" s="16" t="str">
        <f>HYPERLINK("https://pbs.twimg.com/profile_images/928455612014280704/Xb5vG_TP.jpg","View")</f>
        <v>View</v>
      </c>
    </row>
    <row r="716">
      <c r="A716" s="12">
        <v>43505.33333333333</v>
      </c>
      <c r="B716" s="13" t="str">
        <f>HYPERLINK("https://twitter.com/BJP4India","@BJP4India")</f>
        <v>@BJP4India</v>
      </c>
      <c r="C716" s="14" t="s">
        <v>39</v>
      </c>
      <c r="D716" s="15" t="s">
        <v>1388</v>
      </c>
      <c r="E716" s="16" t="str">
        <f>HYPERLINK("https://twitter.com/BJP4India/status/1094060817845108737","1094060817845108737")</f>
        <v>1094060817845108737</v>
      </c>
      <c r="F716" s="17"/>
      <c r="G716" s="18" t="s">
        <v>1389</v>
      </c>
      <c r="H716" s="17"/>
      <c r="I716" s="19">
        <v>1726.0</v>
      </c>
      <c r="J716" s="19">
        <v>4356.0</v>
      </c>
      <c r="K716" s="20" t="str">
        <f t="shared" ref="K716:K717" si="390">HYPERLINK("https://about.twitter.com/products/tweetdeck","TweetDeck")</f>
        <v>TweetDeck</v>
      </c>
      <c r="L716" s="19">
        <v>1.0503251E7</v>
      </c>
      <c r="M716" s="19">
        <v>2.0</v>
      </c>
      <c r="N716" s="19">
        <v>2477.0</v>
      </c>
      <c r="O716" s="21" t="s">
        <v>29</v>
      </c>
      <c r="P716" s="12">
        <v>40477.32577546296</v>
      </c>
      <c r="Q716" s="22" t="s">
        <v>42</v>
      </c>
      <c r="R716" s="23" t="s">
        <v>43</v>
      </c>
      <c r="S716" s="18" t="s">
        <v>44</v>
      </c>
      <c r="T716" s="17"/>
      <c r="U716" s="16" t="str">
        <f>HYPERLINK("https://pbs.twimg.com/profile_images/812531108092874753/frVON4bm.jpg","View")</f>
        <v>View</v>
      </c>
    </row>
    <row r="717">
      <c r="A717" s="12">
        <v>43505.33333333333</v>
      </c>
      <c r="B717" s="13" t="str">
        <f>HYPERLINK("https://twitter.com/INCIndia","@INCIndia")</f>
        <v>@INCIndia</v>
      </c>
      <c r="C717" s="14" t="s">
        <v>126</v>
      </c>
      <c r="D717" s="15" t="s">
        <v>1390</v>
      </c>
      <c r="E717" s="16" t="str">
        <f>HYPERLINK("https://twitter.com/INCIndia/status/1094060817736028160","1094060817736028160")</f>
        <v>1094060817736028160</v>
      </c>
      <c r="F717" s="17"/>
      <c r="G717" s="18" t="s">
        <v>1391</v>
      </c>
      <c r="H717" s="17"/>
      <c r="I717" s="19">
        <v>337.0</v>
      </c>
      <c r="J717" s="19">
        <v>878.0</v>
      </c>
      <c r="K717" s="20" t="str">
        <f t="shared" si="390"/>
        <v>TweetDeck</v>
      </c>
      <c r="L717" s="19">
        <v>4857087.0</v>
      </c>
      <c r="M717" s="19">
        <v>2496.0</v>
      </c>
      <c r="N717" s="19">
        <v>1632.0</v>
      </c>
      <c r="O717" s="21" t="s">
        <v>29</v>
      </c>
      <c r="P717" s="12">
        <v>41311.4691087963</v>
      </c>
      <c r="Q717" s="22" t="s">
        <v>129</v>
      </c>
      <c r="R717" s="23" t="s">
        <v>130</v>
      </c>
      <c r="S717" s="18" t="s">
        <v>131</v>
      </c>
      <c r="T717" s="17"/>
      <c r="U717" s="16" t="str">
        <f>HYPERLINK("https://pbs.twimg.com/profile_images/928449965134815233/w2JsNWPK.jpg","View")</f>
        <v>View</v>
      </c>
    </row>
    <row r="718">
      <c r="A718" s="12">
        <v>43505.28971064815</v>
      </c>
      <c r="B718" s="13" t="str">
        <f t="shared" ref="B718:B719" si="391">HYPERLINK("https://twitter.com/narendramodi","@narendramodi")</f>
        <v>@narendramodi</v>
      </c>
      <c r="C718" s="14" t="s">
        <v>26</v>
      </c>
      <c r="D718" s="15" t="s">
        <v>1392</v>
      </c>
      <c r="E718" s="16" t="str">
        <f>HYPERLINK("https://twitter.com/narendramodi/status/1094045010385727491","1094045010385727491")</f>
        <v>1094045010385727491</v>
      </c>
      <c r="F718" s="18" t="s">
        <v>1393</v>
      </c>
      <c r="G718" s="17"/>
      <c r="H718" s="17"/>
      <c r="I718" s="19">
        <v>3757.0</v>
      </c>
      <c r="J718" s="19">
        <v>15622.0</v>
      </c>
      <c r="K718" s="20" t="str">
        <f t="shared" ref="K718:K719" si="392">HYPERLINK("http://twitter.com","Twitter Web Client")</f>
        <v>Twitter Web Client</v>
      </c>
      <c r="L718" s="19">
        <v>4.5652874E7</v>
      </c>
      <c r="M718" s="19">
        <v>2124.0</v>
      </c>
      <c r="N718" s="19">
        <v>23328.0</v>
      </c>
      <c r="O718" s="21" t="s">
        <v>29</v>
      </c>
      <c r="P718" s="12">
        <v>39823.95064814815</v>
      </c>
      <c r="Q718" s="22" t="s">
        <v>30</v>
      </c>
      <c r="R718" s="23" t="s">
        <v>31</v>
      </c>
      <c r="S718" s="18" t="s">
        <v>32</v>
      </c>
      <c r="T718" s="17"/>
      <c r="U718" s="16" t="str">
        <f t="shared" ref="U718:U719" si="393">HYPERLINK("https://pbs.twimg.com/profile_images/718314968102367232/ypY1GPCQ.jpg","View")</f>
        <v>View</v>
      </c>
    </row>
    <row r="719">
      <c r="A719" s="12">
        <v>43505.28822916667</v>
      </c>
      <c r="B719" s="13" t="str">
        <f t="shared" si="391"/>
        <v>@narendramodi</v>
      </c>
      <c r="C719" s="14" t="s">
        <v>26</v>
      </c>
      <c r="D719" s="15" t="s">
        <v>1394</v>
      </c>
      <c r="E719" s="16" t="str">
        <f>HYPERLINK("https://twitter.com/narendramodi/status/1094044472743059457","1094044472743059457")</f>
        <v>1094044472743059457</v>
      </c>
      <c r="F719" s="18" t="s">
        <v>1395</v>
      </c>
      <c r="G719" s="17"/>
      <c r="H719" s="17"/>
      <c r="I719" s="19">
        <v>4850.0</v>
      </c>
      <c r="J719" s="19">
        <v>20051.0</v>
      </c>
      <c r="K719" s="20" t="str">
        <f t="shared" si="392"/>
        <v>Twitter Web Client</v>
      </c>
      <c r="L719" s="19">
        <v>4.5652874E7</v>
      </c>
      <c r="M719" s="19">
        <v>2124.0</v>
      </c>
      <c r="N719" s="19">
        <v>23328.0</v>
      </c>
      <c r="O719" s="21" t="s">
        <v>29</v>
      </c>
      <c r="P719" s="12">
        <v>39823.95064814815</v>
      </c>
      <c r="Q719" s="22" t="s">
        <v>30</v>
      </c>
      <c r="R719" s="23" t="s">
        <v>31</v>
      </c>
      <c r="S719" s="18" t="s">
        <v>32</v>
      </c>
      <c r="T719" s="17"/>
      <c r="U719" s="16" t="str">
        <f t="shared" si="393"/>
        <v>View</v>
      </c>
    </row>
    <row r="720">
      <c r="A720" s="12">
        <v>43504.96391203704</v>
      </c>
      <c r="B720" s="13" t="str">
        <f>HYPERLINK("https://twitter.com/INCIndia","@INCIndia")</f>
        <v>@INCIndia</v>
      </c>
      <c r="C720" s="14" t="s">
        <v>126</v>
      </c>
      <c r="D720" s="15" t="s">
        <v>1396</v>
      </c>
      <c r="E720" s="16" t="str">
        <f>HYPERLINK("https://twitter.com/INCIndia/status/1093926945333624832","1093926945333624832")</f>
        <v>1093926945333624832</v>
      </c>
      <c r="F720" s="17"/>
      <c r="G720" s="18" t="s">
        <v>1397</v>
      </c>
      <c r="H720" s="17"/>
      <c r="I720" s="19">
        <v>3991.0</v>
      </c>
      <c r="J720" s="19">
        <v>11063.0</v>
      </c>
      <c r="K720" s="20" t="str">
        <f t="shared" ref="K720:K723" si="394">HYPERLINK("https://studio.twitter.com","Twitter Media Studio")</f>
        <v>Twitter Media Studio</v>
      </c>
      <c r="L720" s="19">
        <v>4857087.0</v>
      </c>
      <c r="M720" s="19">
        <v>2496.0</v>
      </c>
      <c r="N720" s="19">
        <v>1632.0</v>
      </c>
      <c r="O720" s="21" t="s">
        <v>29</v>
      </c>
      <c r="P720" s="12">
        <v>41311.4691087963</v>
      </c>
      <c r="Q720" s="22" t="s">
        <v>129</v>
      </c>
      <c r="R720" s="23" t="s">
        <v>130</v>
      </c>
      <c r="S720" s="18" t="s">
        <v>131</v>
      </c>
      <c r="T720" s="17"/>
      <c r="U720" s="16" t="str">
        <f>HYPERLINK("https://pbs.twimg.com/profile_images/928449965134815233/w2JsNWPK.jpg","View")</f>
        <v>View</v>
      </c>
    </row>
    <row r="721">
      <c r="A721" s="12">
        <v>43504.95833333333</v>
      </c>
      <c r="B721" s="13" t="str">
        <f t="shared" ref="B721:B725" si="395">HYPERLINK("https://twitter.com/BJP4India","@BJP4India")</f>
        <v>@BJP4India</v>
      </c>
      <c r="C721" s="14" t="s">
        <v>39</v>
      </c>
      <c r="D721" s="15" t="s">
        <v>1398</v>
      </c>
      <c r="E721" s="16" t="str">
        <f>HYPERLINK("https://twitter.com/BJP4India/status/1093924923611987970","1093924923611987970")</f>
        <v>1093924923611987970</v>
      </c>
      <c r="F721" s="17"/>
      <c r="G721" s="18" t="s">
        <v>1399</v>
      </c>
      <c r="H721" s="17"/>
      <c r="I721" s="19">
        <v>1587.0</v>
      </c>
      <c r="J721" s="19">
        <v>4947.0</v>
      </c>
      <c r="K721" s="20" t="str">
        <f t="shared" si="394"/>
        <v>Twitter Media Studio</v>
      </c>
      <c r="L721" s="19">
        <v>1.0503251E7</v>
      </c>
      <c r="M721" s="19">
        <v>2.0</v>
      </c>
      <c r="N721" s="19">
        <v>2477.0</v>
      </c>
      <c r="O721" s="21" t="s">
        <v>29</v>
      </c>
      <c r="P721" s="12">
        <v>40477.32577546296</v>
      </c>
      <c r="Q721" s="22" t="s">
        <v>42</v>
      </c>
      <c r="R721" s="23" t="s">
        <v>43</v>
      </c>
      <c r="S721" s="18" t="s">
        <v>44</v>
      </c>
      <c r="T721" s="17"/>
      <c r="U721" s="16" t="str">
        <f t="shared" ref="U721:U725" si="396">HYPERLINK("https://pbs.twimg.com/profile_images/812531108092874753/frVON4bm.jpg","View")</f>
        <v>View</v>
      </c>
    </row>
    <row r="722">
      <c r="A722" s="12">
        <v>43504.950104166666</v>
      </c>
      <c r="B722" s="13" t="str">
        <f t="shared" si="395"/>
        <v>@BJP4India</v>
      </c>
      <c r="C722" s="14" t="s">
        <v>39</v>
      </c>
      <c r="D722" s="15" t="s">
        <v>1400</v>
      </c>
      <c r="E722" s="16" t="str">
        <f>HYPERLINK("https://twitter.com/BJP4India/status/1093921939159113728","1093921939159113728")</f>
        <v>1093921939159113728</v>
      </c>
      <c r="F722" s="17"/>
      <c r="G722" s="18" t="s">
        <v>1401</v>
      </c>
      <c r="H722" s="17"/>
      <c r="I722" s="19">
        <v>1095.0</v>
      </c>
      <c r="J722" s="19">
        <v>2741.0</v>
      </c>
      <c r="K722" s="20" t="str">
        <f t="shared" si="394"/>
        <v>Twitter Media Studio</v>
      </c>
      <c r="L722" s="19">
        <v>1.0503251E7</v>
      </c>
      <c r="M722" s="19">
        <v>2.0</v>
      </c>
      <c r="N722" s="19">
        <v>2477.0</v>
      </c>
      <c r="O722" s="21" t="s">
        <v>29</v>
      </c>
      <c r="P722" s="12">
        <v>40477.32577546296</v>
      </c>
      <c r="Q722" s="22" t="s">
        <v>42</v>
      </c>
      <c r="R722" s="23" t="s">
        <v>43</v>
      </c>
      <c r="S722" s="18" t="s">
        <v>44</v>
      </c>
      <c r="T722" s="17"/>
      <c r="U722" s="16" t="str">
        <f t="shared" si="396"/>
        <v>View</v>
      </c>
    </row>
    <row r="723">
      <c r="A723" s="12">
        <v>43504.94259259259</v>
      </c>
      <c r="B723" s="13" t="str">
        <f t="shared" si="395"/>
        <v>@BJP4India</v>
      </c>
      <c r="C723" s="14" t="s">
        <v>39</v>
      </c>
      <c r="D723" s="15" t="s">
        <v>1402</v>
      </c>
      <c r="E723" s="16" t="str">
        <f>HYPERLINK("https://twitter.com/BJP4India/status/1093919220428005376","1093919220428005376")</f>
        <v>1093919220428005376</v>
      </c>
      <c r="F723" s="17"/>
      <c r="G723" s="18" t="s">
        <v>1403</v>
      </c>
      <c r="H723" s="17"/>
      <c r="I723" s="19">
        <v>9617.0</v>
      </c>
      <c r="J723" s="19">
        <v>20241.0</v>
      </c>
      <c r="K723" s="20" t="str">
        <f t="shared" si="394"/>
        <v>Twitter Media Studio</v>
      </c>
      <c r="L723" s="19">
        <v>1.0503251E7</v>
      </c>
      <c r="M723" s="19">
        <v>2.0</v>
      </c>
      <c r="N723" s="19">
        <v>2477.0</v>
      </c>
      <c r="O723" s="21" t="s">
        <v>29</v>
      </c>
      <c r="P723" s="12">
        <v>40477.32577546296</v>
      </c>
      <c r="Q723" s="22" t="s">
        <v>42</v>
      </c>
      <c r="R723" s="23" t="s">
        <v>43</v>
      </c>
      <c r="S723" s="18" t="s">
        <v>44</v>
      </c>
      <c r="T723" s="17"/>
      <c r="U723" s="16" t="str">
        <f t="shared" si="396"/>
        <v>View</v>
      </c>
    </row>
    <row r="724">
      <c r="A724" s="12">
        <v>43504.92192129629</v>
      </c>
      <c r="B724" s="13" t="str">
        <f t="shared" si="395"/>
        <v>@BJP4India</v>
      </c>
      <c r="C724" s="14" t="s">
        <v>39</v>
      </c>
      <c r="D724" s="15" t="s">
        <v>1404</v>
      </c>
      <c r="E724" s="16" t="str">
        <f>HYPERLINK("https://twitter.com/BJP4India/status/1093911727995969537","1093911727995969537")</f>
        <v>1093911727995969537</v>
      </c>
      <c r="F724" s="18" t="s">
        <v>114</v>
      </c>
      <c r="G724" s="18" t="s">
        <v>1405</v>
      </c>
      <c r="H724" s="17"/>
      <c r="I724" s="19">
        <v>341.0</v>
      </c>
      <c r="J724" s="19">
        <v>922.0</v>
      </c>
      <c r="K724" s="20" t="str">
        <f t="shared" ref="K724:K725" si="397">HYPERLINK("http://twitter.com","Twitter Web Client")</f>
        <v>Twitter Web Client</v>
      </c>
      <c r="L724" s="19">
        <v>1.0503251E7</v>
      </c>
      <c r="M724" s="19">
        <v>2.0</v>
      </c>
      <c r="N724" s="19">
        <v>2477.0</v>
      </c>
      <c r="O724" s="21" t="s">
        <v>29</v>
      </c>
      <c r="P724" s="12">
        <v>40477.32577546296</v>
      </c>
      <c r="Q724" s="22" t="s">
        <v>42</v>
      </c>
      <c r="R724" s="23" t="s">
        <v>43</v>
      </c>
      <c r="S724" s="18" t="s">
        <v>44</v>
      </c>
      <c r="T724" s="17"/>
      <c r="U724" s="16" t="str">
        <f t="shared" si="396"/>
        <v>View</v>
      </c>
    </row>
    <row r="725">
      <c r="A725" s="12">
        <v>43504.91917824074</v>
      </c>
      <c r="B725" s="13" t="str">
        <f t="shared" si="395"/>
        <v>@BJP4India</v>
      </c>
      <c r="C725" s="14" t="s">
        <v>39</v>
      </c>
      <c r="D725" s="15" t="s">
        <v>1406</v>
      </c>
      <c r="E725" s="16" t="str">
        <f>HYPERLINK("https://twitter.com/BJP4India/status/1093910734717693952","1093910734717693952")</f>
        <v>1093910734717693952</v>
      </c>
      <c r="F725" s="22" t="s">
        <v>957</v>
      </c>
      <c r="G725" s="18" t="s">
        <v>1407</v>
      </c>
      <c r="H725" s="17"/>
      <c r="I725" s="19">
        <v>412.0</v>
      </c>
      <c r="J725" s="19">
        <v>1058.0</v>
      </c>
      <c r="K725" s="20" t="str">
        <f t="shared" si="397"/>
        <v>Twitter Web Client</v>
      </c>
      <c r="L725" s="19">
        <v>1.0503251E7</v>
      </c>
      <c r="M725" s="19">
        <v>2.0</v>
      </c>
      <c r="N725" s="19">
        <v>2477.0</v>
      </c>
      <c r="O725" s="21" t="s">
        <v>29</v>
      </c>
      <c r="P725" s="12">
        <v>40477.32577546296</v>
      </c>
      <c r="Q725" s="22" t="s">
        <v>42</v>
      </c>
      <c r="R725" s="23" t="s">
        <v>43</v>
      </c>
      <c r="S725" s="18" t="s">
        <v>44</v>
      </c>
      <c r="T725" s="17"/>
      <c r="U725" s="16" t="str">
        <f t="shared" si="396"/>
        <v>View</v>
      </c>
    </row>
    <row r="726">
      <c r="A726" s="12">
        <v>43504.91728009259</v>
      </c>
      <c r="B726" s="13" t="str">
        <f>HYPERLINK("https://twitter.com/INCIndia","@INCIndia")</f>
        <v>@INCIndia</v>
      </c>
      <c r="C726" s="14" t="s">
        <v>126</v>
      </c>
      <c r="D726" s="15" t="s">
        <v>1408</v>
      </c>
      <c r="E726" s="16" t="str">
        <f>HYPERLINK("https://twitter.com/INCIndia/status/1093910044951932930","1093910044951932930")</f>
        <v>1093910044951932930</v>
      </c>
      <c r="F726" s="17"/>
      <c r="G726" s="18" t="s">
        <v>1409</v>
      </c>
      <c r="H726" s="17"/>
      <c r="I726" s="19">
        <v>786.0</v>
      </c>
      <c r="J726" s="19">
        <v>2137.0</v>
      </c>
      <c r="K726" s="20" t="str">
        <f>HYPERLINK("http://twitter.com/download/android","Twitter for Android")</f>
        <v>Twitter for Android</v>
      </c>
      <c r="L726" s="19">
        <v>4857087.0</v>
      </c>
      <c r="M726" s="19">
        <v>2496.0</v>
      </c>
      <c r="N726" s="19">
        <v>1632.0</v>
      </c>
      <c r="O726" s="21" t="s">
        <v>29</v>
      </c>
      <c r="P726" s="12">
        <v>41311.4691087963</v>
      </c>
      <c r="Q726" s="22" t="s">
        <v>129</v>
      </c>
      <c r="R726" s="23" t="s">
        <v>130</v>
      </c>
      <c r="S726" s="18" t="s">
        <v>131</v>
      </c>
      <c r="T726" s="17"/>
      <c r="U726" s="16" t="str">
        <f>HYPERLINK("https://pbs.twimg.com/profile_images/928449965134815233/w2JsNWPK.jpg","View")</f>
        <v>View</v>
      </c>
    </row>
    <row r="727">
      <c r="A727" s="12">
        <v>43504.89336805556</v>
      </c>
      <c r="B727" s="13" t="str">
        <f>HYPERLINK("https://twitter.com/BJP4India","@BJP4India")</f>
        <v>@BJP4India</v>
      </c>
      <c r="C727" s="14" t="s">
        <v>39</v>
      </c>
      <c r="D727" s="15" t="s">
        <v>1410</v>
      </c>
      <c r="E727" s="16" t="str">
        <f>HYPERLINK("https://twitter.com/BJP4India/status/1093901382686466048","1093901382686466048")</f>
        <v>1093901382686466048</v>
      </c>
      <c r="F727" s="17"/>
      <c r="G727" s="18" t="s">
        <v>1411</v>
      </c>
      <c r="H727" s="17"/>
      <c r="I727" s="19">
        <v>1085.0</v>
      </c>
      <c r="J727" s="19">
        <v>3164.0</v>
      </c>
      <c r="K727" s="20" t="str">
        <f>HYPERLINK("https://studio.twitter.com","Twitter Media Studio")</f>
        <v>Twitter Media Studio</v>
      </c>
      <c r="L727" s="19">
        <v>1.0503251E7</v>
      </c>
      <c r="M727" s="19">
        <v>2.0</v>
      </c>
      <c r="N727" s="19">
        <v>2477.0</v>
      </c>
      <c r="O727" s="21" t="s">
        <v>29</v>
      </c>
      <c r="P727" s="12">
        <v>40477.32577546296</v>
      </c>
      <c r="Q727" s="22" t="s">
        <v>42</v>
      </c>
      <c r="R727" s="23" t="s">
        <v>43</v>
      </c>
      <c r="S727" s="18" t="s">
        <v>44</v>
      </c>
      <c r="T727" s="17"/>
      <c r="U727" s="16" t="str">
        <f>HYPERLINK("https://pbs.twimg.com/profile_images/812531108092874753/frVON4bm.jpg","View")</f>
        <v>View</v>
      </c>
    </row>
    <row r="728">
      <c r="A728" s="12">
        <v>43504.879155092596</v>
      </c>
      <c r="B728" s="13" t="str">
        <f t="shared" ref="B728:B735" si="398">HYPERLINK("https://twitter.com/narendramodi","@narendramodi")</f>
        <v>@narendramodi</v>
      </c>
      <c r="C728" s="14" t="s">
        <v>26</v>
      </c>
      <c r="D728" s="15" t="s">
        <v>1412</v>
      </c>
      <c r="E728" s="16" t="str">
        <f>HYPERLINK("https://twitter.com/narendramodi/status/1093896228666978304","1093896228666978304")</f>
        <v>1093896228666978304</v>
      </c>
      <c r="F728" s="17"/>
      <c r="G728" s="18" t="s">
        <v>1413</v>
      </c>
      <c r="H728" s="17"/>
      <c r="I728" s="19">
        <v>5430.0</v>
      </c>
      <c r="J728" s="19">
        <v>22563.0</v>
      </c>
      <c r="K728" s="20" t="str">
        <f>HYPERLINK("http://twitter.com","Twitter Web Client")</f>
        <v>Twitter Web Client</v>
      </c>
      <c r="L728" s="19">
        <v>4.5652874E7</v>
      </c>
      <c r="M728" s="19">
        <v>2124.0</v>
      </c>
      <c r="N728" s="19">
        <v>23328.0</v>
      </c>
      <c r="O728" s="21" t="s">
        <v>29</v>
      </c>
      <c r="P728" s="12">
        <v>39823.95064814815</v>
      </c>
      <c r="Q728" s="22" t="s">
        <v>30</v>
      </c>
      <c r="R728" s="23" t="s">
        <v>31</v>
      </c>
      <c r="S728" s="18" t="s">
        <v>32</v>
      </c>
      <c r="T728" s="17"/>
      <c r="U728" s="16" t="str">
        <f t="shared" ref="U728:U735" si="399">HYPERLINK("https://pbs.twimg.com/profile_images/718314968102367232/ypY1GPCQ.jpg","View")</f>
        <v>View</v>
      </c>
    </row>
    <row r="729">
      <c r="A729" s="12">
        <v>43504.87726851852</v>
      </c>
      <c r="B729" s="13" t="str">
        <f t="shared" si="398"/>
        <v>@narendramodi</v>
      </c>
      <c r="C729" s="14" t="s">
        <v>26</v>
      </c>
      <c r="D729" s="15" t="s">
        <v>1414</v>
      </c>
      <c r="E729" s="16" t="str">
        <f>HYPERLINK("https://twitter.com/narendramodi/status/1093895545591132162","1093895545591132162")</f>
        <v>1093895545591132162</v>
      </c>
      <c r="F729" s="17"/>
      <c r="G729" s="18" t="s">
        <v>1415</v>
      </c>
      <c r="H729" s="17"/>
      <c r="I729" s="19">
        <v>4107.0</v>
      </c>
      <c r="J729" s="19">
        <v>11661.0</v>
      </c>
      <c r="K729" s="20" t="str">
        <f t="shared" ref="K729:K734" si="400">HYPERLINK("https://studio.twitter.com","Twitter Media Studio")</f>
        <v>Twitter Media Studio</v>
      </c>
      <c r="L729" s="19">
        <v>4.5652874E7</v>
      </c>
      <c r="M729" s="19">
        <v>2124.0</v>
      </c>
      <c r="N729" s="19">
        <v>23328.0</v>
      </c>
      <c r="O729" s="21" t="s">
        <v>29</v>
      </c>
      <c r="P729" s="12">
        <v>39823.95064814815</v>
      </c>
      <c r="Q729" s="22" t="s">
        <v>30</v>
      </c>
      <c r="R729" s="23" t="s">
        <v>31</v>
      </c>
      <c r="S729" s="18" t="s">
        <v>32</v>
      </c>
      <c r="T729" s="17"/>
      <c r="U729" s="16" t="str">
        <f t="shared" si="399"/>
        <v>View</v>
      </c>
    </row>
    <row r="730">
      <c r="A730" s="12">
        <v>43504.8768287037</v>
      </c>
      <c r="B730" s="13" t="str">
        <f t="shared" si="398"/>
        <v>@narendramodi</v>
      </c>
      <c r="C730" s="14" t="s">
        <v>26</v>
      </c>
      <c r="D730" s="15" t="s">
        <v>1416</v>
      </c>
      <c r="E730" s="16" t="str">
        <f>HYPERLINK("https://twitter.com/narendramodi/status/1093895388094963718","1093895388094963718")</f>
        <v>1093895388094963718</v>
      </c>
      <c r="F730" s="17"/>
      <c r="G730" s="18" t="s">
        <v>1417</v>
      </c>
      <c r="H730" s="17"/>
      <c r="I730" s="19">
        <v>4575.0</v>
      </c>
      <c r="J730" s="19">
        <v>13026.0</v>
      </c>
      <c r="K730" s="20" t="str">
        <f t="shared" si="400"/>
        <v>Twitter Media Studio</v>
      </c>
      <c r="L730" s="19">
        <v>4.5652874E7</v>
      </c>
      <c r="M730" s="19">
        <v>2124.0</v>
      </c>
      <c r="N730" s="19">
        <v>23328.0</v>
      </c>
      <c r="O730" s="21" t="s">
        <v>29</v>
      </c>
      <c r="P730" s="12">
        <v>39823.95064814815</v>
      </c>
      <c r="Q730" s="22" t="s">
        <v>30</v>
      </c>
      <c r="R730" s="23" t="s">
        <v>31</v>
      </c>
      <c r="S730" s="18" t="s">
        <v>32</v>
      </c>
      <c r="T730" s="17"/>
      <c r="U730" s="16" t="str">
        <f t="shared" si="399"/>
        <v>View</v>
      </c>
    </row>
    <row r="731">
      <c r="A731" s="12">
        <v>43504.876446759255</v>
      </c>
      <c r="B731" s="13" t="str">
        <f t="shared" si="398"/>
        <v>@narendramodi</v>
      </c>
      <c r="C731" s="14" t="s">
        <v>26</v>
      </c>
      <c r="D731" s="15" t="s">
        <v>1418</v>
      </c>
      <c r="E731" s="16" t="str">
        <f>HYPERLINK("https://twitter.com/narendramodi/status/1093895247552266240","1093895247552266240")</f>
        <v>1093895247552266240</v>
      </c>
      <c r="F731" s="17"/>
      <c r="G731" s="18" t="s">
        <v>1419</v>
      </c>
      <c r="H731" s="17"/>
      <c r="I731" s="19">
        <v>2738.0</v>
      </c>
      <c r="J731" s="19">
        <v>6714.0</v>
      </c>
      <c r="K731" s="20" t="str">
        <f t="shared" si="400"/>
        <v>Twitter Media Studio</v>
      </c>
      <c r="L731" s="19">
        <v>4.5652874E7</v>
      </c>
      <c r="M731" s="19">
        <v>2124.0</v>
      </c>
      <c r="N731" s="19">
        <v>23328.0</v>
      </c>
      <c r="O731" s="21" t="s">
        <v>29</v>
      </c>
      <c r="P731" s="12">
        <v>39823.95064814815</v>
      </c>
      <c r="Q731" s="22" t="s">
        <v>30</v>
      </c>
      <c r="R731" s="23" t="s">
        <v>31</v>
      </c>
      <c r="S731" s="18" t="s">
        <v>32</v>
      </c>
      <c r="T731" s="17"/>
      <c r="U731" s="16" t="str">
        <f t="shared" si="399"/>
        <v>View</v>
      </c>
    </row>
    <row r="732">
      <c r="A732" s="12">
        <v>43504.8759837963</v>
      </c>
      <c r="B732" s="13" t="str">
        <f t="shared" si="398"/>
        <v>@narendramodi</v>
      </c>
      <c r="C732" s="14" t="s">
        <v>26</v>
      </c>
      <c r="D732" s="15" t="s">
        <v>1420</v>
      </c>
      <c r="E732" s="16" t="str">
        <f>HYPERLINK("https://twitter.com/narendramodi/status/1093895080224739329","1093895080224739329")</f>
        <v>1093895080224739329</v>
      </c>
      <c r="F732" s="17"/>
      <c r="G732" s="18" t="s">
        <v>1421</v>
      </c>
      <c r="H732" s="17"/>
      <c r="I732" s="19">
        <v>3213.0</v>
      </c>
      <c r="J732" s="19">
        <v>9707.0</v>
      </c>
      <c r="K732" s="20" t="str">
        <f t="shared" si="400"/>
        <v>Twitter Media Studio</v>
      </c>
      <c r="L732" s="19">
        <v>4.5652874E7</v>
      </c>
      <c r="M732" s="19">
        <v>2124.0</v>
      </c>
      <c r="N732" s="19">
        <v>23328.0</v>
      </c>
      <c r="O732" s="21" t="s">
        <v>29</v>
      </c>
      <c r="P732" s="12">
        <v>39823.95064814815</v>
      </c>
      <c r="Q732" s="22" t="s">
        <v>30</v>
      </c>
      <c r="R732" s="23" t="s">
        <v>31</v>
      </c>
      <c r="S732" s="18" t="s">
        <v>32</v>
      </c>
      <c r="T732" s="17"/>
      <c r="U732" s="16" t="str">
        <f t="shared" si="399"/>
        <v>View</v>
      </c>
    </row>
    <row r="733">
      <c r="A733" s="12">
        <v>43504.87335648148</v>
      </c>
      <c r="B733" s="13" t="str">
        <f t="shared" si="398"/>
        <v>@narendramodi</v>
      </c>
      <c r="C733" s="14" t="s">
        <v>26</v>
      </c>
      <c r="D733" s="15" t="s">
        <v>1422</v>
      </c>
      <c r="E733" s="16" t="str">
        <f>HYPERLINK("https://twitter.com/narendramodi/status/1093894130185486338","1093894130185486338")</f>
        <v>1093894130185486338</v>
      </c>
      <c r="F733" s="17"/>
      <c r="G733" s="18" t="s">
        <v>1423</v>
      </c>
      <c r="H733" s="17"/>
      <c r="I733" s="19">
        <v>4363.0</v>
      </c>
      <c r="J733" s="19">
        <v>14158.0</v>
      </c>
      <c r="K733" s="20" t="str">
        <f t="shared" si="400"/>
        <v>Twitter Media Studio</v>
      </c>
      <c r="L733" s="19">
        <v>4.5652874E7</v>
      </c>
      <c r="M733" s="19">
        <v>2124.0</v>
      </c>
      <c r="N733" s="19">
        <v>23328.0</v>
      </c>
      <c r="O733" s="21" t="s">
        <v>29</v>
      </c>
      <c r="P733" s="12">
        <v>39823.95064814815</v>
      </c>
      <c r="Q733" s="22" t="s">
        <v>30</v>
      </c>
      <c r="R733" s="23" t="s">
        <v>31</v>
      </c>
      <c r="S733" s="18" t="s">
        <v>32</v>
      </c>
      <c r="T733" s="17"/>
      <c r="U733" s="16" t="str">
        <f t="shared" si="399"/>
        <v>View</v>
      </c>
    </row>
    <row r="734">
      <c r="A734" s="12">
        <v>43504.873125</v>
      </c>
      <c r="B734" s="13" t="str">
        <f t="shared" si="398"/>
        <v>@narendramodi</v>
      </c>
      <c r="C734" s="14" t="s">
        <v>26</v>
      </c>
      <c r="D734" s="15" t="s">
        <v>1424</v>
      </c>
      <c r="E734" s="16" t="str">
        <f>HYPERLINK("https://twitter.com/narendramodi/status/1093894044349054977","1093894044349054977")</f>
        <v>1093894044349054977</v>
      </c>
      <c r="F734" s="17"/>
      <c r="G734" s="18" t="s">
        <v>1425</v>
      </c>
      <c r="H734" s="17"/>
      <c r="I734" s="19">
        <v>3131.0</v>
      </c>
      <c r="J734" s="19">
        <v>8842.0</v>
      </c>
      <c r="K734" s="20" t="str">
        <f t="shared" si="400"/>
        <v>Twitter Media Studio</v>
      </c>
      <c r="L734" s="19">
        <v>4.5652874E7</v>
      </c>
      <c r="M734" s="19">
        <v>2124.0</v>
      </c>
      <c r="N734" s="19">
        <v>23328.0</v>
      </c>
      <c r="O734" s="21" t="s">
        <v>29</v>
      </c>
      <c r="P734" s="12">
        <v>39823.95064814815</v>
      </c>
      <c r="Q734" s="22" t="s">
        <v>30</v>
      </c>
      <c r="R734" s="23" t="s">
        <v>31</v>
      </c>
      <c r="S734" s="18" t="s">
        <v>32</v>
      </c>
      <c r="T734" s="17"/>
      <c r="U734" s="16" t="str">
        <f t="shared" si="399"/>
        <v>View</v>
      </c>
    </row>
    <row r="735">
      <c r="A735" s="12">
        <v>43504.87126157407</v>
      </c>
      <c r="B735" s="13" t="str">
        <f t="shared" si="398"/>
        <v>@narendramodi</v>
      </c>
      <c r="C735" s="14" t="s">
        <v>26</v>
      </c>
      <c r="D735" s="15" t="s">
        <v>1426</v>
      </c>
      <c r="E735" s="16" t="str">
        <f>HYPERLINK("https://twitter.com/narendramodi/status/1093893369829285890","1093893369829285890")</f>
        <v>1093893369829285890</v>
      </c>
      <c r="F735" s="17"/>
      <c r="G735" s="18" t="s">
        <v>1427</v>
      </c>
      <c r="H735" s="17"/>
      <c r="I735" s="19">
        <v>2467.0</v>
      </c>
      <c r="J735" s="19">
        <v>7077.0</v>
      </c>
      <c r="K735" s="20" t="str">
        <f>HYPERLINK("http://twitter.com","Twitter Web Client")</f>
        <v>Twitter Web Client</v>
      </c>
      <c r="L735" s="19">
        <v>4.5652874E7</v>
      </c>
      <c r="M735" s="19">
        <v>2124.0</v>
      </c>
      <c r="N735" s="19">
        <v>23328.0</v>
      </c>
      <c r="O735" s="21" t="s">
        <v>29</v>
      </c>
      <c r="P735" s="12">
        <v>39823.95064814815</v>
      </c>
      <c r="Q735" s="22" t="s">
        <v>30</v>
      </c>
      <c r="R735" s="23" t="s">
        <v>31</v>
      </c>
      <c r="S735" s="18" t="s">
        <v>32</v>
      </c>
      <c r="T735" s="17"/>
      <c r="U735" s="16" t="str">
        <f t="shared" si="399"/>
        <v>View</v>
      </c>
    </row>
    <row r="736">
      <c r="A736" s="12">
        <v>43504.80832175926</v>
      </c>
      <c r="B736" s="13" t="str">
        <f t="shared" ref="B736:B741" si="401">HYPERLINK("https://twitter.com/BJP4India","@BJP4India")</f>
        <v>@BJP4India</v>
      </c>
      <c r="C736" s="14" t="s">
        <v>39</v>
      </c>
      <c r="D736" s="15" t="s">
        <v>1428</v>
      </c>
      <c r="E736" s="16" t="str">
        <f>HYPERLINK("https://twitter.com/BJP4India/status/1093870561975951360","1093870561975951360")</f>
        <v>1093870561975951360</v>
      </c>
      <c r="F736" s="17"/>
      <c r="G736" s="18" t="s">
        <v>1429</v>
      </c>
      <c r="H736" s="17"/>
      <c r="I736" s="19">
        <v>565.0</v>
      </c>
      <c r="J736" s="19">
        <v>1588.0</v>
      </c>
      <c r="K736" s="20" t="str">
        <f t="shared" ref="K736:K741" si="402">HYPERLINK("https://studio.twitter.com","Twitter Media Studio")</f>
        <v>Twitter Media Studio</v>
      </c>
      <c r="L736" s="19">
        <v>1.0503251E7</v>
      </c>
      <c r="M736" s="19">
        <v>2.0</v>
      </c>
      <c r="N736" s="19">
        <v>2477.0</v>
      </c>
      <c r="O736" s="21" t="s">
        <v>29</v>
      </c>
      <c r="P736" s="12">
        <v>40477.32577546296</v>
      </c>
      <c r="Q736" s="22" t="s">
        <v>42</v>
      </c>
      <c r="R736" s="23" t="s">
        <v>43</v>
      </c>
      <c r="S736" s="18" t="s">
        <v>44</v>
      </c>
      <c r="T736" s="17"/>
      <c r="U736" s="16" t="str">
        <f t="shared" ref="U736:U741" si="403">HYPERLINK("https://pbs.twimg.com/profile_images/812531108092874753/frVON4bm.jpg","View")</f>
        <v>View</v>
      </c>
    </row>
    <row r="737">
      <c r="A737" s="12">
        <v>43504.80811342593</v>
      </c>
      <c r="B737" s="13" t="str">
        <f t="shared" si="401"/>
        <v>@BJP4India</v>
      </c>
      <c r="C737" s="14" t="s">
        <v>39</v>
      </c>
      <c r="D737" s="15" t="s">
        <v>1430</v>
      </c>
      <c r="E737" s="16" t="str">
        <f>HYPERLINK("https://twitter.com/BJP4India/status/1093870486683938817","1093870486683938817")</f>
        <v>1093870486683938817</v>
      </c>
      <c r="F737" s="17"/>
      <c r="G737" s="18" t="s">
        <v>1431</v>
      </c>
      <c r="H737" s="17"/>
      <c r="I737" s="19">
        <v>323.0</v>
      </c>
      <c r="J737" s="19">
        <v>783.0</v>
      </c>
      <c r="K737" s="20" t="str">
        <f t="shared" si="402"/>
        <v>Twitter Media Studio</v>
      </c>
      <c r="L737" s="19">
        <v>1.0503251E7</v>
      </c>
      <c r="M737" s="19">
        <v>2.0</v>
      </c>
      <c r="N737" s="19">
        <v>2477.0</v>
      </c>
      <c r="O737" s="21" t="s">
        <v>29</v>
      </c>
      <c r="P737" s="12">
        <v>40477.32577546296</v>
      </c>
      <c r="Q737" s="22" t="s">
        <v>42</v>
      </c>
      <c r="R737" s="23" t="s">
        <v>43</v>
      </c>
      <c r="S737" s="18" t="s">
        <v>44</v>
      </c>
      <c r="T737" s="17"/>
      <c r="U737" s="16" t="str">
        <f t="shared" si="403"/>
        <v>View</v>
      </c>
    </row>
    <row r="738">
      <c r="A738" s="12">
        <v>43504.807754629626</v>
      </c>
      <c r="B738" s="13" t="str">
        <f t="shared" si="401"/>
        <v>@BJP4India</v>
      </c>
      <c r="C738" s="14" t="s">
        <v>39</v>
      </c>
      <c r="D738" s="15" t="s">
        <v>1432</v>
      </c>
      <c r="E738" s="16" t="str">
        <f>HYPERLINK("https://twitter.com/BJP4India/status/1093870356601876482","1093870356601876482")</f>
        <v>1093870356601876482</v>
      </c>
      <c r="F738" s="17"/>
      <c r="G738" s="18" t="s">
        <v>1433</v>
      </c>
      <c r="H738" s="17"/>
      <c r="I738" s="19">
        <v>343.0</v>
      </c>
      <c r="J738" s="19">
        <v>849.0</v>
      </c>
      <c r="K738" s="20" t="str">
        <f t="shared" si="402"/>
        <v>Twitter Media Studio</v>
      </c>
      <c r="L738" s="19">
        <v>1.0503251E7</v>
      </c>
      <c r="M738" s="19">
        <v>2.0</v>
      </c>
      <c r="N738" s="19">
        <v>2477.0</v>
      </c>
      <c r="O738" s="21" t="s">
        <v>29</v>
      </c>
      <c r="P738" s="12">
        <v>40477.32577546296</v>
      </c>
      <c r="Q738" s="22" t="s">
        <v>42</v>
      </c>
      <c r="R738" s="23" t="s">
        <v>43</v>
      </c>
      <c r="S738" s="18" t="s">
        <v>44</v>
      </c>
      <c r="T738" s="17"/>
      <c r="U738" s="16" t="str">
        <f t="shared" si="403"/>
        <v>View</v>
      </c>
    </row>
    <row r="739">
      <c r="A739" s="12">
        <v>43504.80678240741</v>
      </c>
      <c r="B739" s="13" t="str">
        <f t="shared" si="401"/>
        <v>@BJP4India</v>
      </c>
      <c r="C739" s="14" t="s">
        <v>39</v>
      </c>
      <c r="D739" s="15" t="s">
        <v>1434</v>
      </c>
      <c r="E739" s="16" t="str">
        <f>HYPERLINK("https://twitter.com/BJP4India/status/1093870003944747009","1093870003944747009")</f>
        <v>1093870003944747009</v>
      </c>
      <c r="F739" s="17"/>
      <c r="G739" s="18" t="s">
        <v>1435</v>
      </c>
      <c r="H739" s="17"/>
      <c r="I739" s="19">
        <v>444.0</v>
      </c>
      <c r="J739" s="19">
        <v>1193.0</v>
      </c>
      <c r="K739" s="20" t="str">
        <f t="shared" si="402"/>
        <v>Twitter Media Studio</v>
      </c>
      <c r="L739" s="19">
        <v>1.0503251E7</v>
      </c>
      <c r="M739" s="19">
        <v>2.0</v>
      </c>
      <c r="N739" s="19">
        <v>2477.0</v>
      </c>
      <c r="O739" s="21" t="s">
        <v>29</v>
      </c>
      <c r="P739" s="12">
        <v>40477.32577546296</v>
      </c>
      <c r="Q739" s="22" t="s">
        <v>42</v>
      </c>
      <c r="R739" s="23" t="s">
        <v>43</v>
      </c>
      <c r="S739" s="18" t="s">
        <v>44</v>
      </c>
      <c r="T739" s="17"/>
      <c r="U739" s="16" t="str">
        <f t="shared" si="403"/>
        <v>View</v>
      </c>
    </row>
    <row r="740">
      <c r="A740" s="12">
        <v>43504.80658564815</v>
      </c>
      <c r="B740" s="13" t="str">
        <f t="shared" si="401"/>
        <v>@BJP4India</v>
      </c>
      <c r="C740" s="14" t="s">
        <v>39</v>
      </c>
      <c r="D740" s="15" t="s">
        <v>1436</v>
      </c>
      <c r="E740" s="16" t="str">
        <f>HYPERLINK("https://twitter.com/BJP4India/status/1093869931190349824","1093869931190349824")</f>
        <v>1093869931190349824</v>
      </c>
      <c r="F740" s="17"/>
      <c r="G740" s="18" t="s">
        <v>1437</v>
      </c>
      <c r="H740" s="17"/>
      <c r="I740" s="19">
        <v>457.0</v>
      </c>
      <c r="J740" s="19">
        <v>1180.0</v>
      </c>
      <c r="K740" s="20" t="str">
        <f t="shared" si="402"/>
        <v>Twitter Media Studio</v>
      </c>
      <c r="L740" s="19">
        <v>1.0503251E7</v>
      </c>
      <c r="M740" s="19">
        <v>2.0</v>
      </c>
      <c r="N740" s="19">
        <v>2477.0</v>
      </c>
      <c r="O740" s="21" t="s">
        <v>29</v>
      </c>
      <c r="P740" s="12">
        <v>40477.32577546296</v>
      </c>
      <c r="Q740" s="22" t="s">
        <v>42</v>
      </c>
      <c r="R740" s="23" t="s">
        <v>43</v>
      </c>
      <c r="S740" s="18" t="s">
        <v>44</v>
      </c>
      <c r="T740" s="17"/>
      <c r="U740" s="16" t="str">
        <f t="shared" si="403"/>
        <v>View</v>
      </c>
    </row>
    <row r="741">
      <c r="A741" s="12">
        <v>43504.80609953703</v>
      </c>
      <c r="B741" s="13" t="str">
        <f t="shared" si="401"/>
        <v>@BJP4India</v>
      </c>
      <c r="C741" s="14" t="s">
        <v>39</v>
      </c>
      <c r="D741" s="15" t="s">
        <v>1438</v>
      </c>
      <c r="E741" s="16" t="str">
        <f>HYPERLINK("https://twitter.com/BJP4India/status/1093869755792904193","1093869755792904193")</f>
        <v>1093869755792904193</v>
      </c>
      <c r="F741" s="17"/>
      <c r="G741" s="18" t="s">
        <v>1439</v>
      </c>
      <c r="H741" s="17"/>
      <c r="I741" s="19">
        <v>903.0</v>
      </c>
      <c r="J741" s="19">
        <v>2556.0</v>
      </c>
      <c r="K741" s="20" t="str">
        <f t="shared" si="402"/>
        <v>Twitter Media Studio</v>
      </c>
      <c r="L741" s="19">
        <v>1.0503251E7</v>
      </c>
      <c r="M741" s="19">
        <v>2.0</v>
      </c>
      <c r="N741" s="19">
        <v>2477.0</v>
      </c>
      <c r="O741" s="21" t="s">
        <v>29</v>
      </c>
      <c r="P741" s="12">
        <v>40477.32577546296</v>
      </c>
      <c r="Q741" s="22" t="s">
        <v>42</v>
      </c>
      <c r="R741" s="23" t="s">
        <v>43</v>
      </c>
      <c r="S741" s="18" t="s">
        <v>44</v>
      </c>
      <c r="T741" s="17"/>
      <c r="U741" s="16" t="str">
        <f t="shared" si="403"/>
        <v>View</v>
      </c>
    </row>
    <row r="742">
      <c r="A742" s="12">
        <v>43504.798125</v>
      </c>
      <c r="B742" s="13" t="str">
        <f>HYPERLINK("https://twitter.com/INCIndia","@INCIndia")</f>
        <v>@INCIndia</v>
      </c>
      <c r="C742" s="14" t="s">
        <v>126</v>
      </c>
      <c r="D742" s="15" t="s">
        <v>1440</v>
      </c>
      <c r="E742" s="16" t="str">
        <f>HYPERLINK("https://twitter.com/INCIndia/status/1093866863874830336","1093866863874830336")</f>
        <v>1093866863874830336</v>
      </c>
      <c r="F742" s="17"/>
      <c r="G742" s="18" t="s">
        <v>1441</v>
      </c>
      <c r="H742" s="17"/>
      <c r="I742" s="19">
        <v>1906.0</v>
      </c>
      <c r="J742" s="19">
        <v>6399.0</v>
      </c>
      <c r="K742" s="20" t="str">
        <f>HYPERLINK("https://about.twitter.com/products/tweetdeck","TweetDeck")</f>
        <v>TweetDeck</v>
      </c>
      <c r="L742" s="19">
        <v>4857087.0</v>
      </c>
      <c r="M742" s="19">
        <v>2496.0</v>
      </c>
      <c r="N742" s="19">
        <v>1632.0</v>
      </c>
      <c r="O742" s="21" t="s">
        <v>29</v>
      </c>
      <c r="P742" s="12">
        <v>41311.4691087963</v>
      </c>
      <c r="Q742" s="22" t="s">
        <v>129</v>
      </c>
      <c r="R742" s="23" t="s">
        <v>130</v>
      </c>
      <c r="S742" s="18" t="s">
        <v>131</v>
      </c>
      <c r="T742" s="17"/>
      <c r="U742" s="16" t="str">
        <f>HYPERLINK("https://pbs.twimg.com/profile_images/928449965134815233/w2JsNWPK.jpg","View")</f>
        <v>View</v>
      </c>
    </row>
    <row r="743">
      <c r="A743" s="12">
        <v>43504.77543981481</v>
      </c>
      <c r="B743" s="13" t="str">
        <f>HYPERLINK("https://twitter.com/BJP4India","@BJP4India")</f>
        <v>@BJP4India</v>
      </c>
      <c r="C743" s="14" t="s">
        <v>39</v>
      </c>
      <c r="D743" s="15" t="s">
        <v>1442</v>
      </c>
      <c r="E743" s="16" t="str">
        <f>HYPERLINK("https://twitter.com/BJP4India/status/1093858644460953600","1093858644460953600")</f>
        <v>1093858644460953600</v>
      </c>
      <c r="F743" s="17"/>
      <c r="G743" s="18" t="s">
        <v>1443</v>
      </c>
      <c r="H743" s="17"/>
      <c r="I743" s="19">
        <v>1059.0</v>
      </c>
      <c r="J743" s="19">
        <v>2778.0</v>
      </c>
      <c r="K743" s="20" t="str">
        <f>HYPERLINK("https://studio.twitter.com","Twitter Media Studio")</f>
        <v>Twitter Media Studio</v>
      </c>
      <c r="L743" s="19">
        <v>1.0503251E7</v>
      </c>
      <c r="M743" s="19">
        <v>2.0</v>
      </c>
      <c r="N743" s="19">
        <v>2477.0</v>
      </c>
      <c r="O743" s="21" t="s">
        <v>29</v>
      </c>
      <c r="P743" s="12">
        <v>40477.32577546296</v>
      </c>
      <c r="Q743" s="22" t="s">
        <v>42</v>
      </c>
      <c r="R743" s="23" t="s">
        <v>43</v>
      </c>
      <c r="S743" s="18" t="s">
        <v>44</v>
      </c>
      <c r="T743" s="17"/>
      <c r="U743" s="16" t="str">
        <f>HYPERLINK("https://pbs.twimg.com/profile_images/812531108092874753/frVON4bm.jpg","View")</f>
        <v>View</v>
      </c>
    </row>
    <row r="744">
      <c r="A744" s="12">
        <v>43504.76552083333</v>
      </c>
      <c r="B744" s="13" t="str">
        <f>HYPERLINK("https://twitter.com/RahulGandhi","@RahulGandhi")</f>
        <v>@RahulGandhi</v>
      </c>
      <c r="C744" s="14" t="s">
        <v>120</v>
      </c>
      <c r="D744" s="15" t="s">
        <v>1444</v>
      </c>
      <c r="E744" s="16" t="str">
        <f>HYPERLINK("https://twitter.com/RahulGandhi/status/1093855048591904768","1093855048591904768")</f>
        <v>1093855048591904768</v>
      </c>
      <c r="F744" s="17"/>
      <c r="G744" s="18" t="s">
        <v>1445</v>
      </c>
      <c r="H744" s="17"/>
      <c r="I744" s="19">
        <v>9661.0</v>
      </c>
      <c r="J744" s="19">
        <v>28632.0</v>
      </c>
      <c r="K744" s="20" t="str">
        <f>HYPERLINK("http://twitter.com/download/iphone","Twitter for iPhone")</f>
        <v>Twitter for iPhone</v>
      </c>
      <c r="L744" s="19">
        <v>8562382.0</v>
      </c>
      <c r="M744" s="19">
        <v>206.0</v>
      </c>
      <c r="N744" s="19">
        <v>2159.0</v>
      </c>
      <c r="O744" s="21" t="s">
        <v>29</v>
      </c>
      <c r="P744" s="12">
        <v>42119.50642361111</v>
      </c>
      <c r="Q744" s="22" t="s">
        <v>123</v>
      </c>
      <c r="R744" s="23" t="s">
        <v>124</v>
      </c>
      <c r="S744" s="18" t="s">
        <v>125</v>
      </c>
      <c r="T744" s="17"/>
      <c r="U744" s="16" t="str">
        <f>HYPERLINK("https://pbs.twimg.com/profile_images/974851878860312582/O-Zn2b72.jpg","View")</f>
        <v>View</v>
      </c>
    </row>
    <row r="745">
      <c r="A745" s="12">
        <v>43504.75748842592</v>
      </c>
      <c r="B745" s="13" t="str">
        <f>HYPERLINK("https://twitter.com/INCIndia","@INCIndia")</f>
        <v>@INCIndia</v>
      </c>
      <c r="C745" s="14" t="s">
        <v>126</v>
      </c>
      <c r="D745" s="24" t="s">
        <v>1446</v>
      </c>
      <c r="E745" s="16" t="str">
        <f>HYPERLINK("https://twitter.com/INCIndia/status/1093852140949270528","1093852140949270528")</f>
        <v>1093852140949270528</v>
      </c>
      <c r="F745" s="17"/>
      <c r="G745" s="18" t="s">
        <v>1447</v>
      </c>
      <c r="H745" s="17"/>
      <c r="I745" s="19">
        <v>1407.0</v>
      </c>
      <c r="J745" s="19">
        <v>4201.0</v>
      </c>
      <c r="K745" s="20" t="str">
        <f>HYPERLINK("https://about.twitter.com/products/tweetdeck","TweetDeck")</f>
        <v>TweetDeck</v>
      </c>
      <c r="L745" s="19">
        <v>4857087.0</v>
      </c>
      <c r="M745" s="19">
        <v>2496.0</v>
      </c>
      <c r="N745" s="19">
        <v>1632.0</v>
      </c>
      <c r="O745" s="21" t="s">
        <v>29</v>
      </c>
      <c r="P745" s="12">
        <v>41311.4691087963</v>
      </c>
      <c r="Q745" s="22" t="s">
        <v>129</v>
      </c>
      <c r="R745" s="23" t="s">
        <v>130</v>
      </c>
      <c r="S745" s="18" t="s">
        <v>131</v>
      </c>
      <c r="T745" s="17"/>
      <c r="U745" s="16" t="str">
        <f>HYPERLINK("https://pbs.twimg.com/profile_images/928449965134815233/w2JsNWPK.jpg","View")</f>
        <v>View</v>
      </c>
    </row>
    <row r="746">
      <c r="A746" s="12">
        <v>43504.754166666666</v>
      </c>
      <c r="B746" s="13" t="str">
        <f t="shared" ref="B746:B749" si="404">HYPERLINK("https://twitter.com/BJP4India","@BJP4India")</f>
        <v>@BJP4India</v>
      </c>
      <c r="C746" s="14" t="s">
        <v>39</v>
      </c>
      <c r="D746" s="24" t="s">
        <v>1448</v>
      </c>
      <c r="E746" s="16" t="str">
        <f>HYPERLINK("https://twitter.com/BJP4India/status/1093850936202518530","1093850936202518530")</f>
        <v>1093850936202518530</v>
      </c>
      <c r="F746" s="17"/>
      <c r="G746" s="18" t="s">
        <v>1449</v>
      </c>
      <c r="H746" s="17"/>
      <c r="I746" s="19">
        <v>2942.0</v>
      </c>
      <c r="J746" s="19">
        <v>5162.0</v>
      </c>
      <c r="K746" s="20" t="str">
        <f t="shared" ref="K746:K747" si="405">HYPERLINK("http://twitter.com","Twitter Web Client")</f>
        <v>Twitter Web Client</v>
      </c>
      <c r="L746" s="19">
        <v>1.0503251E7</v>
      </c>
      <c r="M746" s="19">
        <v>2.0</v>
      </c>
      <c r="N746" s="19">
        <v>2477.0</v>
      </c>
      <c r="O746" s="21" t="s">
        <v>29</v>
      </c>
      <c r="P746" s="12">
        <v>40477.32577546296</v>
      </c>
      <c r="Q746" s="22" t="s">
        <v>42</v>
      </c>
      <c r="R746" s="23" t="s">
        <v>43</v>
      </c>
      <c r="S746" s="18" t="s">
        <v>44</v>
      </c>
      <c r="T746" s="17"/>
      <c r="U746" s="16" t="str">
        <f t="shared" ref="U746:U749" si="406">HYPERLINK("https://pbs.twimg.com/profile_images/812531108092874753/frVON4bm.jpg","View")</f>
        <v>View</v>
      </c>
    </row>
    <row r="747">
      <c r="A747" s="12">
        <v>43504.74159722222</v>
      </c>
      <c r="B747" s="13" t="str">
        <f t="shared" si="404"/>
        <v>@BJP4India</v>
      </c>
      <c r="C747" s="14" t="s">
        <v>39</v>
      </c>
      <c r="D747" s="24" t="s">
        <v>1450</v>
      </c>
      <c r="E747" s="16" t="str">
        <f>HYPERLINK("https://twitter.com/BJP4India/status/1093846380861247489","1093846380861247489")</f>
        <v>1093846380861247489</v>
      </c>
      <c r="F747" s="18" t="s">
        <v>1451</v>
      </c>
      <c r="G747" s="18" t="s">
        <v>1452</v>
      </c>
      <c r="H747" s="17"/>
      <c r="I747" s="19">
        <v>4384.0</v>
      </c>
      <c r="J747" s="19">
        <v>9664.0</v>
      </c>
      <c r="K747" s="20" t="str">
        <f t="shared" si="405"/>
        <v>Twitter Web Client</v>
      </c>
      <c r="L747" s="19">
        <v>1.0503251E7</v>
      </c>
      <c r="M747" s="19">
        <v>2.0</v>
      </c>
      <c r="N747" s="19">
        <v>2477.0</v>
      </c>
      <c r="O747" s="21" t="s">
        <v>29</v>
      </c>
      <c r="P747" s="12">
        <v>40477.32577546296</v>
      </c>
      <c r="Q747" s="22" t="s">
        <v>42</v>
      </c>
      <c r="R747" s="23" t="s">
        <v>43</v>
      </c>
      <c r="S747" s="18" t="s">
        <v>44</v>
      </c>
      <c r="T747" s="17"/>
      <c r="U747" s="16" t="str">
        <f t="shared" si="406"/>
        <v>View</v>
      </c>
    </row>
    <row r="748">
      <c r="A748" s="12">
        <v>43504.73756944445</v>
      </c>
      <c r="B748" s="13" t="str">
        <f t="shared" si="404"/>
        <v>@BJP4India</v>
      </c>
      <c r="C748" s="14" t="s">
        <v>39</v>
      </c>
      <c r="D748" s="24" t="s">
        <v>1453</v>
      </c>
      <c r="E748" s="16" t="str">
        <f>HYPERLINK("https://twitter.com/BJP4India/status/1093844921147023360","1093844921147023360")</f>
        <v>1093844921147023360</v>
      </c>
      <c r="F748" s="17"/>
      <c r="G748" s="18" t="s">
        <v>1454</v>
      </c>
      <c r="H748" s="17"/>
      <c r="I748" s="19">
        <v>758.0</v>
      </c>
      <c r="J748" s="19">
        <v>1819.0</v>
      </c>
      <c r="K748" s="20" t="str">
        <f t="shared" ref="K748:K749" si="407">HYPERLINK("https://studio.twitter.com","Twitter Media Studio")</f>
        <v>Twitter Media Studio</v>
      </c>
      <c r="L748" s="19">
        <v>1.0503251E7</v>
      </c>
      <c r="M748" s="19">
        <v>2.0</v>
      </c>
      <c r="N748" s="19">
        <v>2477.0</v>
      </c>
      <c r="O748" s="21" t="s">
        <v>29</v>
      </c>
      <c r="P748" s="12">
        <v>40477.32577546296</v>
      </c>
      <c r="Q748" s="22" t="s">
        <v>42</v>
      </c>
      <c r="R748" s="23" t="s">
        <v>43</v>
      </c>
      <c r="S748" s="18" t="s">
        <v>44</v>
      </c>
      <c r="T748" s="17"/>
      <c r="U748" s="16" t="str">
        <f t="shared" si="406"/>
        <v>View</v>
      </c>
    </row>
    <row r="749">
      <c r="A749" s="12">
        <v>43504.73217592592</v>
      </c>
      <c r="B749" s="13" t="str">
        <f t="shared" si="404"/>
        <v>@BJP4India</v>
      </c>
      <c r="C749" s="14" t="s">
        <v>39</v>
      </c>
      <c r="D749" s="24" t="s">
        <v>1455</v>
      </c>
      <c r="E749" s="16" t="str">
        <f>HYPERLINK("https://twitter.com/BJP4India/status/1093842966391574528","1093842966391574528")</f>
        <v>1093842966391574528</v>
      </c>
      <c r="F749" s="17"/>
      <c r="G749" s="18" t="s">
        <v>1456</v>
      </c>
      <c r="H749" s="17"/>
      <c r="I749" s="19">
        <v>396.0</v>
      </c>
      <c r="J749" s="19">
        <v>1074.0</v>
      </c>
      <c r="K749" s="20" t="str">
        <f t="shared" si="407"/>
        <v>Twitter Media Studio</v>
      </c>
      <c r="L749" s="19">
        <v>1.0503251E7</v>
      </c>
      <c r="M749" s="19">
        <v>2.0</v>
      </c>
      <c r="N749" s="19">
        <v>2477.0</v>
      </c>
      <c r="O749" s="21" t="s">
        <v>29</v>
      </c>
      <c r="P749" s="12">
        <v>40477.32577546296</v>
      </c>
      <c r="Q749" s="22" t="s">
        <v>42</v>
      </c>
      <c r="R749" s="23" t="s">
        <v>43</v>
      </c>
      <c r="S749" s="18" t="s">
        <v>44</v>
      </c>
      <c r="T749" s="17"/>
      <c r="U749" s="16" t="str">
        <f t="shared" si="406"/>
        <v>View</v>
      </c>
    </row>
    <row r="750">
      <c r="A750" s="12">
        <v>43504.73085648148</v>
      </c>
      <c r="B750" s="13" t="str">
        <f>HYPERLINK("https://twitter.com/AamAadmiParty","@AamAadmiParty")</f>
        <v>@AamAadmiParty</v>
      </c>
      <c r="C750" s="14" t="s">
        <v>51</v>
      </c>
      <c r="D750" s="24" t="s">
        <v>1457</v>
      </c>
      <c r="E750" s="16" t="str">
        <f>HYPERLINK("https://twitter.com/AamAadmiParty/status/1093842487746138113","1093842487746138113")</f>
        <v>1093842487746138113</v>
      </c>
      <c r="F750" s="17"/>
      <c r="G750" s="18" t="s">
        <v>1458</v>
      </c>
      <c r="H750" s="17"/>
      <c r="I750" s="19">
        <v>519.0</v>
      </c>
      <c r="J750" s="19">
        <v>906.0</v>
      </c>
      <c r="K750" s="20" t="str">
        <f>HYPERLINK("http://twitter.com/download/android","Twitter for Android")</f>
        <v>Twitter for Android</v>
      </c>
      <c r="L750" s="19">
        <v>4760642.0</v>
      </c>
      <c r="M750" s="19">
        <v>317.0</v>
      </c>
      <c r="N750" s="19">
        <v>1775.0</v>
      </c>
      <c r="O750" s="21" t="s">
        <v>29</v>
      </c>
      <c r="P750" s="12">
        <v>41113.35650462963</v>
      </c>
      <c r="Q750" s="22" t="s">
        <v>30</v>
      </c>
      <c r="R750" s="23" t="s">
        <v>54</v>
      </c>
      <c r="S750" s="18" t="s">
        <v>55</v>
      </c>
      <c r="T750" s="17"/>
      <c r="U750" s="16" t="str">
        <f>HYPERLINK("https://pbs.twimg.com/profile_images/928455612014280704/Xb5vG_TP.jpg","View")</f>
        <v>View</v>
      </c>
    </row>
    <row r="751">
      <c r="A751" s="12">
        <v>43504.729525462964</v>
      </c>
      <c r="B751" s="13" t="str">
        <f>HYPERLINK("https://twitter.com/INCIndia","@INCIndia")</f>
        <v>@INCIndia</v>
      </c>
      <c r="C751" s="14" t="s">
        <v>126</v>
      </c>
      <c r="D751" s="24" t="s">
        <v>1459</v>
      </c>
      <c r="E751" s="16" t="str">
        <f>HYPERLINK("https://twitter.com/INCIndia/status/1093842007363973120","1093842007363973120")</f>
        <v>1093842007363973120</v>
      </c>
      <c r="F751" s="17"/>
      <c r="G751" s="18" t="s">
        <v>1452</v>
      </c>
      <c r="H751" s="17"/>
      <c r="I751" s="19">
        <v>665.0</v>
      </c>
      <c r="J751" s="19">
        <v>1953.0</v>
      </c>
      <c r="K751" s="20" t="str">
        <f>HYPERLINK("https://about.twitter.com/products/tweetdeck","TweetDeck")</f>
        <v>TweetDeck</v>
      </c>
      <c r="L751" s="19">
        <v>4857087.0</v>
      </c>
      <c r="M751" s="19">
        <v>2496.0</v>
      </c>
      <c r="N751" s="19">
        <v>1632.0</v>
      </c>
      <c r="O751" s="21" t="s">
        <v>29</v>
      </c>
      <c r="P751" s="12">
        <v>41311.4691087963</v>
      </c>
      <c r="Q751" s="22" t="s">
        <v>129</v>
      </c>
      <c r="R751" s="23" t="s">
        <v>130</v>
      </c>
      <c r="S751" s="18" t="s">
        <v>131</v>
      </c>
      <c r="T751" s="17"/>
      <c r="U751" s="16" t="str">
        <f>HYPERLINK("https://pbs.twimg.com/profile_images/928449965134815233/w2JsNWPK.jpg","View")</f>
        <v>View</v>
      </c>
    </row>
    <row r="752">
      <c r="A752" s="12">
        <v>43504.72657407407</v>
      </c>
      <c r="B752" s="13" t="str">
        <f t="shared" ref="B752:B754" si="408">HYPERLINK("https://twitter.com/BJP4India","@BJP4India")</f>
        <v>@BJP4India</v>
      </c>
      <c r="C752" s="14" t="s">
        <v>39</v>
      </c>
      <c r="D752" s="24" t="s">
        <v>1460</v>
      </c>
      <c r="E752" s="16" t="str">
        <f>HYPERLINK("https://twitter.com/BJP4India/status/1093840936512020480","1093840936512020480")</f>
        <v>1093840936512020480</v>
      </c>
      <c r="F752" s="17"/>
      <c r="G752" s="18" t="s">
        <v>1461</v>
      </c>
      <c r="H752" s="17"/>
      <c r="I752" s="19">
        <v>996.0</v>
      </c>
      <c r="J752" s="19">
        <v>3067.0</v>
      </c>
      <c r="K752" s="20" t="str">
        <f t="shared" ref="K752:K754" si="409">HYPERLINK("https://studio.twitter.com","Twitter Media Studio")</f>
        <v>Twitter Media Studio</v>
      </c>
      <c r="L752" s="19">
        <v>1.0503251E7</v>
      </c>
      <c r="M752" s="19">
        <v>2.0</v>
      </c>
      <c r="N752" s="19">
        <v>2477.0</v>
      </c>
      <c r="O752" s="21" t="s">
        <v>29</v>
      </c>
      <c r="P752" s="12">
        <v>40477.32577546296</v>
      </c>
      <c r="Q752" s="22" t="s">
        <v>42</v>
      </c>
      <c r="R752" s="23" t="s">
        <v>43</v>
      </c>
      <c r="S752" s="18" t="s">
        <v>44</v>
      </c>
      <c r="T752" s="17"/>
      <c r="U752" s="16" t="str">
        <f t="shared" ref="U752:U754" si="410">HYPERLINK("https://pbs.twimg.com/profile_images/812531108092874753/frVON4bm.jpg","View")</f>
        <v>View</v>
      </c>
    </row>
    <row r="753">
      <c r="A753" s="12">
        <v>43504.72296296296</v>
      </c>
      <c r="B753" s="13" t="str">
        <f t="shared" si="408"/>
        <v>@BJP4India</v>
      </c>
      <c r="C753" s="14" t="s">
        <v>39</v>
      </c>
      <c r="D753" s="24" t="s">
        <v>1462</v>
      </c>
      <c r="E753" s="16" t="str">
        <f>HYPERLINK("https://twitter.com/BJP4India/status/1093839629969645568","1093839629969645568")</f>
        <v>1093839629969645568</v>
      </c>
      <c r="F753" s="17"/>
      <c r="G753" s="18" t="s">
        <v>1463</v>
      </c>
      <c r="H753" s="17"/>
      <c r="I753" s="19">
        <v>711.0</v>
      </c>
      <c r="J753" s="19">
        <v>1770.0</v>
      </c>
      <c r="K753" s="20" t="str">
        <f t="shared" si="409"/>
        <v>Twitter Media Studio</v>
      </c>
      <c r="L753" s="19">
        <v>1.0503251E7</v>
      </c>
      <c r="M753" s="19">
        <v>2.0</v>
      </c>
      <c r="N753" s="19">
        <v>2477.0</v>
      </c>
      <c r="O753" s="21" t="s">
        <v>29</v>
      </c>
      <c r="P753" s="12">
        <v>40477.32577546296</v>
      </c>
      <c r="Q753" s="22" t="s">
        <v>42</v>
      </c>
      <c r="R753" s="23" t="s">
        <v>43</v>
      </c>
      <c r="S753" s="18" t="s">
        <v>44</v>
      </c>
      <c r="T753" s="17"/>
      <c r="U753" s="16" t="str">
        <f t="shared" si="410"/>
        <v>View</v>
      </c>
    </row>
    <row r="754">
      <c r="A754" s="12">
        <v>43504.72032407408</v>
      </c>
      <c r="B754" s="13" t="str">
        <f t="shared" si="408"/>
        <v>@BJP4India</v>
      </c>
      <c r="C754" s="14" t="s">
        <v>39</v>
      </c>
      <c r="D754" s="24" t="s">
        <v>1464</v>
      </c>
      <c r="E754" s="16" t="str">
        <f>HYPERLINK("https://twitter.com/BJP4India/status/1093838671130722304","1093838671130722304")</f>
        <v>1093838671130722304</v>
      </c>
      <c r="F754" s="17"/>
      <c r="G754" s="18" t="s">
        <v>1465</v>
      </c>
      <c r="H754" s="17"/>
      <c r="I754" s="19">
        <v>489.0</v>
      </c>
      <c r="J754" s="19">
        <v>1158.0</v>
      </c>
      <c r="K754" s="20" t="str">
        <f t="shared" si="409"/>
        <v>Twitter Media Studio</v>
      </c>
      <c r="L754" s="19">
        <v>1.0503251E7</v>
      </c>
      <c r="M754" s="19">
        <v>2.0</v>
      </c>
      <c r="N754" s="19">
        <v>2477.0</v>
      </c>
      <c r="O754" s="21" t="s">
        <v>29</v>
      </c>
      <c r="P754" s="12">
        <v>40477.32577546296</v>
      </c>
      <c r="Q754" s="22" t="s">
        <v>42</v>
      </c>
      <c r="R754" s="23" t="s">
        <v>43</v>
      </c>
      <c r="S754" s="18" t="s">
        <v>44</v>
      </c>
      <c r="T754" s="17"/>
      <c r="U754" s="16" t="str">
        <f t="shared" si="410"/>
        <v>View</v>
      </c>
    </row>
    <row r="755">
      <c r="A755" s="12">
        <v>43504.7103125</v>
      </c>
      <c r="B755" s="13" t="str">
        <f t="shared" ref="B755:B757" si="411">HYPERLINK("https://twitter.com/AamAadmiParty","@AamAadmiParty")</f>
        <v>@AamAadmiParty</v>
      </c>
      <c r="C755" s="14" t="s">
        <v>51</v>
      </c>
      <c r="D755" s="24" t="s">
        <v>1466</v>
      </c>
      <c r="E755" s="16" t="str">
        <f>HYPERLINK("https://twitter.com/AamAadmiParty/status/1093835042940432385","1093835042940432385")</f>
        <v>1093835042940432385</v>
      </c>
      <c r="F755" s="17"/>
      <c r="G755" s="18" t="s">
        <v>1467</v>
      </c>
      <c r="H755" s="17"/>
      <c r="I755" s="19">
        <v>239.0</v>
      </c>
      <c r="J755" s="19">
        <v>564.0</v>
      </c>
      <c r="K755" s="20" t="str">
        <f t="shared" ref="K755:K757" si="412">HYPERLINK("http://twitter.com/download/android","Twitter for Android")</f>
        <v>Twitter for Android</v>
      </c>
      <c r="L755" s="19">
        <v>4760642.0</v>
      </c>
      <c r="M755" s="19">
        <v>317.0</v>
      </c>
      <c r="N755" s="19">
        <v>1775.0</v>
      </c>
      <c r="O755" s="21" t="s">
        <v>29</v>
      </c>
      <c r="P755" s="12">
        <v>41113.35650462963</v>
      </c>
      <c r="Q755" s="22" t="s">
        <v>30</v>
      </c>
      <c r="R755" s="23" t="s">
        <v>54</v>
      </c>
      <c r="S755" s="18" t="s">
        <v>55</v>
      </c>
      <c r="T755" s="17"/>
      <c r="U755" s="16" t="str">
        <f t="shared" ref="U755:U757" si="413">HYPERLINK("https://pbs.twimg.com/profile_images/928455612014280704/Xb5vG_TP.jpg","View")</f>
        <v>View</v>
      </c>
    </row>
    <row r="756">
      <c r="A756" s="12">
        <v>43504.706921296296</v>
      </c>
      <c r="B756" s="13" t="str">
        <f t="shared" si="411"/>
        <v>@AamAadmiParty</v>
      </c>
      <c r="C756" s="14" t="s">
        <v>51</v>
      </c>
      <c r="D756" s="24" t="s">
        <v>1468</v>
      </c>
      <c r="E756" s="16" t="str">
        <f>HYPERLINK("https://twitter.com/AamAadmiParty/status/1093833815951314944","1093833815951314944")</f>
        <v>1093833815951314944</v>
      </c>
      <c r="F756" s="18" t="s">
        <v>1469</v>
      </c>
      <c r="G756" s="17"/>
      <c r="H756" s="17"/>
      <c r="I756" s="19">
        <v>213.0</v>
      </c>
      <c r="J756" s="19">
        <v>317.0</v>
      </c>
      <c r="K756" s="20" t="str">
        <f t="shared" si="412"/>
        <v>Twitter for Android</v>
      </c>
      <c r="L756" s="19">
        <v>4760642.0</v>
      </c>
      <c r="M756" s="19">
        <v>317.0</v>
      </c>
      <c r="N756" s="19">
        <v>1775.0</v>
      </c>
      <c r="O756" s="21" t="s">
        <v>29</v>
      </c>
      <c r="P756" s="12">
        <v>41113.35650462963</v>
      </c>
      <c r="Q756" s="22" t="s">
        <v>30</v>
      </c>
      <c r="R756" s="23" t="s">
        <v>54</v>
      </c>
      <c r="S756" s="18" t="s">
        <v>55</v>
      </c>
      <c r="T756" s="17"/>
      <c r="U756" s="16" t="str">
        <f t="shared" si="413"/>
        <v>View</v>
      </c>
    </row>
    <row r="757">
      <c r="A757" s="12">
        <v>43504.70174768519</v>
      </c>
      <c r="B757" s="13" t="str">
        <f t="shared" si="411"/>
        <v>@AamAadmiParty</v>
      </c>
      <c r="C757" s="14" t="s">
        <v>51</v>
      </c>
      <c r="D757" s="24" t="s">
        <v>1470</v>
      </c>
      <c r="E757" s="16" t="str">
        <f>HYPERLINK("https://twitter.com/AamAadmiParty/status/1093831940963217408","1093831940963217408")</f>
        <v>1093831940963217408</v>
      </c>
      <c r="F757" s="18" t="s">
        <v>1471</v>
      </c>
      <c r="G757" s="17"/>
      <c r="H757" s="17"/>
      <c r="I757" s="19">
        <v>186.0</v>
      </c>
      <c r="J757" s="19">
        <v>270.0</v>
      </c>
      <c r="K757" s="20" t="str">
        <f t="shared" si="412"/>
        <v>Twitter for Android</v>
      </c>
      <c r="L757" s="19">
        <v>4760642.0</v>
      </c>
      <c r="M757" s="19">
        <v>317.0</v>
      </c>
      <c r="N757" s="19">
        <v>1775.0</v>
      </c>
      <c r="O757" s="21" t="s">
        <v>29</v>
      </c>
      <c r="P757" s="12">
        <v>41113.35650462963</v>
      </c>
      <c r="Q757" s="22" t="s">
        <v>30</v>
      </c>
      <c r="R757" s="23" t="s">
        <v>54</v>
      </c>
      <c r="S757" s="18" t="s">
        <v>55</v>
      </c>
      <c r="T757" s="17"/>
      <c r="U757" s="16" t="str">
        <f t="shared" si="413"/>
        <v>View</v>
      </c>
    </row>
    <row r="758">
      <c r="A758" s="12">
        <v>43504.67971064815</v>
      </c>
      <c r="B758" s="13" t="str">
        <f>HYPERLINK("https://twitter.com/INCIndia","@INCIndia")</f>
        <v>@INCIndia</v>
      </c>
      <c r="C758" s="14" t="s">
        <v>126</v>
      </c>
      <c r="D758" s="24" t="s">
        <v>1472</v>
      </c>
      <c r="E758" s="16" t="str">
        <f>HYPERLINK("https://twitter.com/INCIndia/status/1093823953343176709","1093823953343176709")</f>
        <v>1093823953343176709</v>
      </c>
      <c r="F758" s="18" t="s">
        <v>1473</v>
      </c>
      <c r="G758" s="17"/>
      <c r="H758" s="17"/>
      <c r="I758" s="19">
        <v>875.0</v>
      </c>
      <c r="J758" s="19">
        <v>2185.0</v>
      </c>
      <c r="K758" s="20" t="str">
        <f>HYPERLINK("https://periscope.tv","Periscope")</f>
        <v>Periscope</v>
      </c>
      <c r="L758" s="19">
        <v>4857087.0</v>
      </c>
      <c r="M758" s="19">
        <v>2496.0</v>
      </c>
      <c r="N758" s="19">
        <v>1632.0</v>
      </c>
      <c r="O758" s="21" t="s">
        <v>29</v>
      </c>
      <c r="P758" s="12">
        <v>41311.4691087963</v>
      </c>
      <c r="Q758" s="22" t="s">
        <v>129</v>
      </c>
      <c r="R758" s="23" t="s">
        <v>130</v>
      </c>
      <c r="S758" s="18" t="s">
        <v>131</v>
      </c>
      <c r="T758" s="17"/>
      <c r="U758" s="16" t="str">
        <f>HYPERLINK("https://pbs.twimg.com/profile_images/928449965134815233/w2JsNWPK.jpg","View")</f>
        <v>View</v>
      </c>
    </row>
    <row r="759">
      <c r="A759" s="12">
        <v>43504.67125</v>
      </c>
      <c r="B759" s="13" t="str">
        <f t="shared" ref="B759:B760" si="414">HYPERLINK("https://twitter.com/BJP4India","@BJP4India")</f>
        <v>@BJP4India</v>
      </c>
      <c r="C759" s="14" t="s">
        <v>39</v>
      </c>
      <c r="D759" s="24" t="s">
        <v>1474</v>
      </c>
      <c r="E759" s="16" t="str">
        <f>HYPERLINK("https://twitter.com/BJP4India/status/1093820886057082880","1093820886057082880")</f>
        <v>1093820886057082880</v>
      </c>
      <c r="F759" s="17"/>
      <c r="G759" s="18" t="s">
        <v>1475</v>
      </c>
      <c r="H759" s="17"/>
      <c r="I759" s="19">
        <v>344.0</v>
      </c>
      <c r="J759" s="19">
        <v>953.0</v>
      </c>
      <c r="K759" s="20" t="str">
        <f>HYPERLINK("http://twitter.com","Twitter Web Client")</f>
        <v>Twitter Web Client</v>
      </c>
      <c r="L759" s="19">
        <v>1.0503251E7</v>
      </c>
      <c r="M759" s="19">
        <v>2.0</v>
      </c>
      <c r="N759" s="19">
        <v>2477.0</v>
      </c>
      <c r="O759" s="21" t="s">
        <v>29</v>
      </c>
      <c r="P759" s="12">
        <v>40477.32577546296</v>
      </c>
      <c r="Q759" s="22" t="s">
        <v>42</v>
      </c>
      <c r="R759" s="23" t="s">
        <v>43</v>
      </c>
      <c r="S759" s="18" t="s">
        <v>44</v>
      </c>
      <c r="T759" s="17"/>
      <c r="U759" s="16" t="str">
        <f t="shared" ref="U759:U760" si="415">HYPERLINK("https://pbs.twimg.com/profile_images/812531108092874753/frVON4bm.jpg","View")</f>
        <v>View</v>
      </c>
    </row>
    <row r="760">
      <c r="A760" s="12">
        <v>43504.66751157407</v>
      </c>
      <c r="B760" s="13" t="str">
        <f t="shared" si="414"/>
        <v>@BJP4India</v>
      </c>
      <c r="C760" s="14" t="s">
        <v>39</v>
      </c>
      <c r="D760" s="24" t="s">
        <v>1476</v>
      </c>
      <c r="E760" s="16" t="str">
        <f>HYPERLINK("https://twitter.com/BJP4India/status/1093819534090264576","1093819534090264576")</f>
        <v>1093819534090264576</v>
      </c>
      <c r="F760" s="18" t="s">
        <v>1477</v>
      </c>
      <c r="G760" s="17"/>
      <c r="H760" s="17"/>
      <c r="I760" s="19">
        <v>843.0</v>
      </c>
      <c r="J760" s="19">
        <v>2301.0</v>
      </c>
      <c r="K760" s="20" t="str">
        <f t="shared" ref="K760:K761" si="416">HYPERLINK("https://periscope.tv","Periscope")</f>
        <v>Periscope</v>
      </c>
      <c r="L760" s="19">
        <v>1.0503251E7</v>
      </c>
      <c r="M760" s="19">
        <v>2.0</v>
      </c>
      <c r="N760" s="19">
        <v>2477.0</v>
      </c>
      <c r="O760" s="21" t="s">
        <v>29</v>
      </c>
      <c r="P760" s="12">
        <v>40477.32577546296</v>
      </c>
      <c r="Q760" s="22" t="s">
        <v>42</v>
      </c>
      <c r="R760" s="23" t="s">
        <v>43</v>
      </c>
      <c r="S760" s="18" t="s">
        <v>44</v>
      </c>
      <c r="T760" s="17"/>
      <c r="U760" s="16" t="str">
        <f t="shared" si="415"/>
        <v>View</v>
      </c>
    </row>
    <row r="761">
      <c r="A761" s="12">
        <v>43504.66405092593</v>
      </c>
      <c r="B761" s="13" t="str">
        <f>HYPERLINK("https://twitter.com/narendramodi","@narendramodi")</f>
        <v>@narendramodi</v>
      </c>
      <c r="C761" s="14" t="s">
        <v>26</v>
      </c>
      <c r="D761" s="24" t="s">
        <v>1478</v>
      </c>
      <c r="E761" s="16" t="str">
        <f>HYPERLINK("https://twitter.com/narendramodi/status/1093818278315679744","1093818278315679744")</f>
        <v>1093818278315679744</v>
      </c>
      <c r="F761" s="18" t="s">
        <v>1479</v>
      </c>
      <c r="G761" s="17"/>
      <c r="H761" s="17"/>
      <c r="I761" s="19">
        <v>5046.0</v>
      </c>
      <c r="J761" s="19">
        <v>16196.0</v>
      </c>
      <c r="K761" s="20" t="str">
        <f t="shared" si="416"/>
        <v>Periscope</v>
      </c>
      <c r="L761" s="19">
        <v>4.5652874E7</v>
      </c>
      <c r="M761" s="19">
        <v>2124.0</v>
      </c>
      <c r="N761" s="19">
        <v>23328.0</v>
      </c>
      <c r="O761" s="21" t="s">
        <v>29</v>
      </c>
      <c r="P761" s="12">
        <v>39823.95064814815</v>
      </c>
      <c r="Q761" s="22" t="s">
        <v>30</v>
      </c>
      <c r="R761" s="23" t="s">
        <v>31</v>
      </c>
      <c r="S761" s="18" t="s">
        <v>32</v>
      </c>
      <c r="T761" s="17"/>
      <c r="U761" s="16" t="str">
        <f>HYPERLINK("https://pbs.twimg.com/profile_images/718314968102367232/ypY1GPCQ.jpg","View")</f>
        <v>View</v>
      </c>
    </row>
    <row r="762">
      <c r="A762" s="12">
        <v>43504.66269675926</v>
      </c>
      <c r="B762" s="13" t="str">
        <f>HYPERLINK("https://twitter.com/BJP4India","@BJP4India")</f>
        <v>@BJP4India</v>
      </c>
      <c r="C762" s="14" t="s">
        <v>39</v>
      </c>
      <c r="D762" s="24" t="s">
        <v>1480</v>
      </c>
      <c r="E762" s="16" t="str">
        <f>HYPERLINK("https://twitter.com/BJP4India/status/1093817786579611648","1093817786579611648")</f>
        <v>1093817786579611648</v>
      </c>
      <c r="F762" s="17"/>
      <c r="G762" s="18" t="s">
        <v>1481</v>
      </c>
      <c r="H762" s="17"/>
      <c r="I762" s="19">
        <v>300.0</v>
      </c>
      <c r="J762" s="19">
        <v>728.0</v>
      </c>
      <c r="K762" s="20" t="str">
        <f>HYPERLINK("http://twitter.com","Twitter Web Client")</f>
        <v>Twitter Web Client</v>
      </c>
      <c r="L762" s="19">
        <v>1.0503251E7</v>
      </c>
      <c r="M762" s="19">
        <v>2.0</v>
      </c>
      <c r="N762" s="19">
        <v>2477.0</v>
      </c>
      <c r="O762" s="21" t="s">
        <v>29</v>
      </c>
      <c r="P762" s="12">
        <v>40477.32577546296</v>
      </c>
      <c r="Q762" s="22" t="s">
        <v>42</v>
      </c>
      <c r="R762" s="23" t="s">
        <v>43</v>
      </c>
      <c r="S762" s="18" t="s">
        <v>44</v>
      </c>
      <c r="T762" s="17"/>
      <c r="U762" s="16" t="str">
        <f>HYPERLINK("https://pbs.twimg.com/profile_images/812531108092874753/frVON4bm.jpg","View")</f>
        <v>View</v>
      </c>
    </row>
    <row r="763">
      <c r="A763" s="12">
        <v>43504.66101851852</v>
      </c>
      <c r="B763" s="13" t="str">
        <f>HYPERLINK("https://twitter.com/INCIndia","@INCIndia")</f>
        <v>@INCIndia</v>
      </c>
      <c r="C763" s="14" t="s">
        <v>126</v>
      </c>
      <c r="D763" s="24" t="s">
        <v>1482</v>
      </c>
      <c r="E763" s="16" t="str">
        <f>HYPERLINK("https://twitter.com/INCIndia/status/1093817178200014848","1093817178200014848")</f>
        <v>1093817178200014848</v>
      </c>
      <c r="F763" s="17"/>
      <c r="G763" s="18" t="s">
        <v>1483</v>
      </c>
      <c r="H763" s="17"/>
      <c r="I763" s="19">
        <v>703.0</v>
      </c>
      <c r="J763" s="19">
        <v>2197.0</v>
      </c>
      <c r="K763" s="20" t="str">
        <f>HYPERLINK("https://about.twitter.com/products/tweetdeck","TweetDeck")</f>
        <v>TweetDeck</v>
      </c>
      <c r="L763" s="19">
        <v>4857087.0</v>
      </c>
      <c r="M763" s="19">
        <v>2496.0</v>
      </c>
      <c r="N763" s="19">
        <v>1632.0</v>
      </c>
      <c r="O763" s="21" t="s">
        <v>29</v>
      </c>
      <c r="P763" s="12">
        <v>41311.4691087963</v>
      </c>
      <c r="Q763" s="22" t="s">
        <v>129</v>
      </c>
      <c r="R763" s="23" t="s">
        <v>130</v>
      </c>
      <c r="S763" s="18" t="s">
        <v>131</v>
      </c>
      <c r="T763" s="17"/>
      <c r="U763" s="16" t="str">
        <f>HYPERLINK("https://pbs.twimg.com/profile_images/928449965134815233/w2JsNWPK.jpg","View")</f>
        <v>View</v>
      </c>
    </row>
    <row r="764">
      <c r="A764" s="12">
        <v>43504.65834490741</v>
      </c>
      <c r="B764" s="13" t="str">
        <f t="shared" ref="B764:B769" si="417">HYPERLINK("https://twitter.com/BJP4India","@BJP4India")</f>
        <v>@BJP4India</v>
      </c>
      <c r="C764" s="14" t="s">
        <v>39</v>
      </c>
      <c r="D764" s="24" t="s">
        <v>1484</v>
      </c>
      <c r="E764" s="16" t="str">
        <f>HYPERLINK("https://twitter.com/BJP4India/status/1093816212323106816","1093816212323106816")</f>
        <v>1093816212323106816</v>
      </c>
      <c r="F764" s="17"/>
      <c r="G764" s="18" t="s">
        <v>1485</v>
      </c>
      <c r="H764" s="17"/>
      <c r="I764" s="19">
        <v>264.0</v>
      </c>
      <c r="J764" s="19">
        <v>565.0</v>
      </c>
      <c r="K764" s="20" t="str">
        <f t="shared" ref="K764:K765" si="418">HYPERLINK("http://twitter.com","Twitter Web Client")</f>
        <v>Twitter Web Client</v>
      </c>
      <c r="L764" s="19">
        <v>1.0503251E7</v>
      </c>
      <c r="M764" s="19">
        <v>2.0</v>
      </c>
      <c r="N764" s="19">
        <v>2477.0</v>
      </c>
      <c r="O764" s="21" t="s">
        <v>29</v>
      </c>
      <c r="P764" s="12">
        <v>40477.32577546296</v>
      </c>
      <c r="Q764" s="22" t="s">
        <v>42</v>
      </c>
      <c r="R764" s="23" t="s">
        <v>43</v>
      </c>
      <c r="S764" s="18" t="s">
        <v>44</v>
      </c>
      <c r="T764" s="17"/>
      <c r="U764" s="16" t="str">
        <f t="shared" ref="U764:U769" si="419">HYPERLINK("https://pbs.twimg.com/profile_images/812531108092874753/frVON4bm.jpg","View")</f>
        <v>View</v>
      </c>
    </row>
    <row r="765">
      <c r="A765" s="12">
        <v>43504.65641203704</v>
      </c>
      <c r="B765" s="13" t="str">
        <f t="shared" si="417"/>
        <v>@BJP4India</v>
      </c>
      <c r="C765" s="14" t="s">
        <v>39</v>
      </c>
      <c r="D765" s="24" t="s">
        <v>1486</v>
      </c>
      <c r="E765" s="16" t="str">
        <f>HYPERLINK("https://twitter.com/BJP4India/status/1093815510410522624","1093815510410522624")</f>
        <v>1093815510410522624</v>
      </c>
      <c r="F765" s="17"/>
      <c r="G765" s="18" t="s">
        <v>1487</v>
      </c>
      <c r="H765" s="17"/>
      <c r="I765" s="19">
        <v>265.0</v>
      </c>
      <c r="J765" s="19">
        <v>723.0</v>
      </c>
      <c r="K765" s="20" t="str">
        <f t="shared" si="418"/>
        <v>Twitter Web Client</v>
      </c>
      <c r="L765" s="19">
        <v>1.0503251E7</v>
      </c>
      <c r="M765" s="19">
        <v>2.0</v>
      </c>
      <c r="N765" s="19">
        <v>2477.0</v>
      </c>
      <c r="O765" s="21" t="s">
        <v>29</v>
      </c>
      <c r="P765" s="12">
        <v>40477.32577546296</v>
      </c>
      <c r="Q765" s="22" t="s">
        <v>42</v>
      </c>
      <c r="R765" s="23" t="s">
        <v>43</v>
      </c>
      <c r="S765" s="18" t="s">
        <v>44</v>
      </c>
      <c r="T765" s="17"/>
      <c r="U765" s="16" t="str">
        <f t="shared" si="419"/>
        <v>View</v>
      </c>
    </row>
    <row r="766">
      <c r="A766" s="12">
        <v>43504.652719907404</v>
      </c>
      <c r="B766" s="13" t="str">
        <f t="shared" si="417"/>
        <v>@BJP4India</v>
      </c>
      <c r="C766" s="14" t="s">
        <v>39</v>
      </c>
      <c r="D766" s="24" t="s">
        <v>1488</v>
      </c>
      <c r="E766" s="16" t="str">
        <f>HYPERLINK("https://twitter.com/BJP4India/status/1093814174029819904","1093814174029819904")</f>
        <v>1093814174029819904</v>
      </c>
      <c r="F766" s="18" t="s">
        <v>1489</v>
      </c>
      <c r="G766" s="17"/>
      <c r="H766" s="17"/>
      <c r="I766" s="19">
        <v>460.0</v>
      </c>
      <c r="J766" s="19">
        <v>1294.0</v>
      </c>
      <c r="K766" s="20" t="str">
        <f>HYPERLINK("https://periscope.tv","Periscope")</f>
        <v>Periscope</v>
      </c>
      <c r="L766" s="19">
        <v>1.0503251E7</v>
      </c>
      <c r="M766" s="19">
        <v>2.0</v>
      </c>
      <c r="N766" s="19">
        <v>2477.0</v>
      </c>
      <c r="O766" s="21" t="s">
        <v>29</v>
      </c>
      <c r="P766" s="12">
        <v>40477.32577546296</v>
      </c>
      <c r="Q766" s="22" t="s">
        <v>42</v>
      </c>
      <c r="R766" s="23" t="s">
        <v>43</v>
      </c>
      <c r="S766" s="18" t="s">
        <v>44</v>
      </c>
      <c r="T766" s="17"/>
      <c r="U766" s="16" t="str">
        <f t="shared" si="419"/>
        <v>View</v>
      </c>
    </row>
    <row r="767">
      <c r="A767" s="12">
        <v>43504.63429398148</v>
      </c>
      <c r="B767" s="13" t="str">
        <f t="shared" si="417"/>
        <v>@BJP4India</v>
      </c>
      <c r="C767" s="14" t="s">
        <v>39</v>
      </c>
      <c r="D767" s="24" t="s">
        <v>1490</v>
      </c>
      <c r="E767" s="16" t="str">
        <f>HYPERLINK("https://twitter.com/BJP4India/status/1093807494646775808","1093807494646775808")</f>
        <v>1093807494646775808</v>
      </c>
      <c r="F767" s="18" t="s">
        <v>1491</v>
      </c>
      <c r="G767" s="17"/>
      <c r="H767" s="17"/>
      <c r="I767" s="19">
        <v>369.0</v>
      </c>
      <c r="J767" s="19">
        <v>804.0</v>
      </c>
      <c r="K767" s="20" t="str">
        <f>HYPERLINK("http://twitter.com","Twitter Web Client")</f>
        <v>Twitter Web Client</v>
      </c>
      <c r="L767" s="19">
        <v>1.0503251E7</v>
      </c>
      <c r="M767" s="19">
        <v>2.0</v>
      </c>
      <c r="N767" s="19">
        <v>2477.0</v>
      </c>
      <c r="O767" s="21" t="s">
        <v>29</v>
      </c>
      <c r="P767" s="12">
        <v>40477.32577546296</v>
      </c>
      <c r="Q767" s="22" t="s">
        <v>42</v>
      </c>
      <c r="R767" s="23" t="s">
        <v>43</v>
      </c>
      <c r="S767" s="18" t="s">
        <v>44</v>
      </c>
      <c r="T767" s="17"/>
      <c r="U767" s="16" t="str">
        <f t="shared" si="419"/>
        <v>View</v>
      </c>
    </row>
    <row r="768">
      <c r="A768" s="12">
        <v>43504.63327546296</v>
      </c>
      <c r="B768" s="13" t="str">
        <f t="shared" si="417"/>
        <v>@BJP4India</v>
      </c>
      <c r="C768" s="14" t="s">
        <v>39</v>
      </c>
      <c r="D768" s="24" t="s">
        <v>1492</v>
      </c>
      <c r="E768" s="16" t="str">
        <f>HYPERLINK("https://twitter.com/BJP4India/status/1093807126642810880","1093807126642810880")</f>
        <v>1093807126642810880</v>
      </c>
      <c r="F768" s="17"/>
      <c r="G768" s="18" t="s">
        <v>1493</v>
      </c>
      <c r="H768" s="17"/>
      <c r="I768" s="19">
        <v>445.0</v>
      </c>
      <c r="J768" s="19">
        <v>1070.0</v>
      </c>
      <c r="K768" s="20" t="str">
        <f>HYPERLINK("https://studio.twitter.com","Twitter Media Studio")</f>
        <v>Twitter Media Studio</v>
      </c>
      <c r="L768" s="19">
        <v>1.0503251E7</v>
      </c>
      <c r="M768" s="19">
        <v>2.0</v>
      </c>
      <c r="N768" s="19">
        <v>2477.0</v>
      </c>
      <c r="O768" s="21" t="s">
        <v>29</v>
      </c>
      <c r="P768" s="12">
        <v>40477.32577546296</v>
      </c>
      <c r="Q768" s="22" t="s">
        <v>42</v>
      </c>
      <c r="R768" s="23" t="s">
        <v>43</v>
      </c>
      <c r="S768" s="18" t="s">
        <v>44</v>
      </c>
      <c r="T768" s="17"/>
      <c r="U768" s="16" t="str">
        <f t="shared" si="419"/>
        <v>View</v>
      </c>
    </row>
    <row r="769">
      <c r="A769" s="12">
        <v>43504.63280092593</v>
      </c>
      <c r="B769" s="13" t="str">
        <f t="shared" si="417"/>
        <v>@BJP4India</v>
      </c>
      <c r="C769" s="14" t="s">
        <v>39</v>
      </c>
      <c r="D769" s="24" t="s">
        <v>1494</v>
      </c>
      <c r="E769" s="16" t="str">
        <f>HYPERLINK("https://twitter.com/BJP4India/status/1093806954181361666","1093806954181361666")</f>
        <v>1093806954181361666</v>
      </c>
      <c r="F769" s="17"/>
      <c r="G769" s="18" t="s">
        <v>1495</v>
      </c>
      <c r="H769" s="17"/>
      <c r="I769" s="19">
        <v>541.0</v>
      </c>
      <c r="J769" s="19">
        <v>1365.0</v>
      </c>
      <c r="K769" s="20" t="str">
        <f>HYPERLINK("http://twitter.com","Twitter Web Client")</f>
        <v>Twitter Web Client</v>
      </c>
      <c r="L769" s="19">
        <v>1.0503251E7</v>
      </c>
      <c r="M769" s="19">
        <v>2.0</v>
      </c>
      <c r="N769" s="19">
        <v>2477.0</v>
      </c>
      <c r="O769" s="21" t="s">
        <v>29</v>
      </c>
      <c r="P769" s="12">
        <v>40477.32577546296</v>
      </c>
      <c r="Q769" s="22" t="s">
        <v>42</v>
      </c>
      <c r="R769" s="23" t="s">
        <v>43</v>
      </c>
      <c r="S769" s="18" t="s">
        <v>44</v>
      </c>
      <c r="T769" s="17"/>
      <c r="U769" s="16" t="str">
        <f t="shared" si="419"/>
        <v>View</v>
      </c>
    </row>
    <row r="770">
      <c r="A770" s="12">
        <v>43504.631944444445</v>
      </c>
      <c r="B770" s="13" t="str">
        <f>HYPERLINK("https://twitter.com/INCIndia","@INCIndia")</f>
        <v>@INCIndia</v>
      </c>
      <c r="C770" s="14" t="s">
        <v>126</v>
      </c>
      <c r="D770" s="24" t="s">
        <v>1496</v>
      </c>
      <c r="E770" s="16" t="str">
        <f>HYPERLINK("https://twitter.com/INCIndia/status/1093806643136118784","1093806643136118784")</f>
        <v>1093806643136118784</v>
      </c>
      <c r="F770" s="17"/>
      <c r="G770" s="18" t="s">
        <v>1497</v>
      </c>
      <c r="H770" s="17"/>
      <c r="I770" s="19">
        <v>482.0</v>
      </c>
      <c r="J770" s="19">
        <v>1104.0</v>
      </c>
      <c r="K770" s="20" t="str">
        <f>HYPERLINK("https://about.twitter.com/products/tweetdeck","TweetDeck")</f>
        <v>TweetDeck</v>
      </c>
      <c r="L770" s="19">
        <v>4857087.0</v>
      </c>
      <c r="M770" s="19">
        <v>2496.0</v>
      </c>
      <c r="N770" s="19">
        <v>1632.0</v>
      </c>
      <c r="O770" s="21" t="s">
        <v>29</v>
      </c>
      <c r="P770" s="12">
        <v>41311.4691087963</v>
      </c>
      <c r="Q770" s="22" t="s">
        <v>129</v>
      </c>
      <c r="R770" s="23" t="s">
        <v>130</v>
      </c>
      <c r="S770" s="18" t="s">
        <v>131</v>
      </c>
      <c r="T770" s="17"/>
      <c r="U770" s="16" t="str">
        <f>HYPERLINK("https://pbs.twimg.com/profile_images/928449965134815233/w2JsNWPK.jpg","View")</f>
        <v>View</v>
      </c>
    </row>
    <row r="771">
      <c r="A771" s="12">
        <v>43504.62986111111</v>
      </c>
      <c r="B771" s="13" t="str">
        <f>HYPERLINK("https://twitter.com/AamAadmiParty","@AamAadmiParty")</f>
        <v>@AamAadmiParty</v>
      </c>
      <c r="C771" s="14" t="s">
        <v>51</v>
      </c>
      <c r="D771" s="24" t="s">
        <v>1498</v>
      </c>
      <c r="E771" s="16" t="str">
        <f>HYPERLINK("https://twitter.com/AamAadmiParty/status/1093805887968337920","1093805887968337920")</f>
        <v>1093805887968337920</v>
      </c>
      <c r="F771" s="17"/>
      <c r="G771" s="18" t="s">
        <v>1499</v>
      </c>
      <c r="H771" s="17"/>
      <c r="I771" s="19">
        <v>527.0</v>
      </c>
      <c r="J771" s="19">
        <v>1759.0</v>
      </c>
      <c r="K771" s="20" t="str">
        <f>HYPERLINK("https://studio.twitter.com","Twitter Media Studio")</f>
        <v>Twitter Media Studio</v>
      </c>
      <c r="L771" s="19">
        <v>4760642.0</v>
      </c>
      <c r="M771" s="19">
        <v>317.0</v>
      </c>
      <c r="N771" s="19">
        <v>1775.0</v>
      </c>
      <c r="O771" s="21" t="s">
        <v>29</v>
      </c>
      <c r="P771" s="12">
        <v>41113.35650462963</v>
      </c>
      <c r="Q771" s="22" t="s">
        <v>30</v>
      </c>
      <c r="R771" s="23" t="s">
        <v>54</v>
      </c>
      <c r="S771" s="18" t="s">
        <v>55</v>
      </c>
      <c r="T771" s="17"/>
      <c r="U771" s="16" t="str">
        <f>HYPERLINK("https://pbs.twimg.com/profile_images/928455612014280704/Xb5vG_TP.jpg","View")</f>
        <v>View</v>
      </c>
    </row>
    <row r="772">
      <c r="A772" s="12">
        <v>43504.62640046296</v>
      </c>
      <c r="B772" s="13" t="str">
        <f>HYPERLINK("https://twitter.com/ArvindKejriwal","@ArvindKejriwal")</f>
        <v>@ArvindKejriwal</v>
      </c>
      <c r="C772" s="14" t="s">
        <v>108</v>
      </c>
      <c r="D772" s="24" t="s">
        <v>1500</v>
      </c>
      <c r="E772" s="16" t="str">
        <f>HYPERLINK("https://twitter.com/ArvindKejriwal/status/1093804636509736960","1093804636509736960")</f>
        <v>1093804636509736960</v>
      </c>
      <c r="F772" s="17"/>
      <c r="G772" s="17"/>
      <c r="H772" s="17"/>
      <c r="I772" s="19">
        <v>5216.0</v>
      </c>
      <c r="J772" s="19">
        <v>17893.0</v>
      </c>
      <c r="K772" s="20" t="str">
        <f>HYPERLINK("http://twitter.com/download/iphone","Twitter for iPhone")</f>
        <v>Twitter for iPhone</v>
      </c>
      <c r="L772" s="19">
        <v>1.4449085E7</v>
      </c>
      <c r="M772" s="19">
        <v>209.0</v>
      </c>
      <c r="N772" s="19">
        <v>5858.0</v>
      </c>
      <c r="O772" s="21" t="s">
        <v>29</v>
      </c>
      <c r="P772" s="12">
        <v>40852.61467592593</v>
      </c>
      <c r="Q772" s="22" t="s">
        <v>30</v>
      </c>
      <c r="R772" s="23" t="s">
        <v>111</v>
      </c>
      <c r="S772" s="18" t="s">
        <v>112</v>
      </c>
      <c r="T772" s="17"/>
      <c r="U772" s="16" t="str">
        <f>HYPERLINK("https://pbs.twimg.com/profile_images/945853608389574656/REH_LpUJ.jpg","View")</f>
        <v>View</v>
      </c>
    </row>
    <row r="773">
      <c r="A773" s="12">
        <v>43504.625</v>
      </c>
      <c r="B773" s="13" t="str">
        <f>HYPERLINK("https://twitter.com/INCIndia","@INCIndia")</f>
        <v>@INCIndia</v>
      </c>
      <c r="C773" s="14" t="s">
        <v>126</v>
      </c>
      <c r="D773" s="24" t="s">
        <v>1501</v>
      </c>
      <c r="E773" s="16" t="str">
        <f>HYPERLINK("https://twitter.com/INCIndia/status/1093804126255775745","1093804126255775745")</f>
        <v>1093804126255775745</v>
      </c>
      <c r="F773" s="17"/>
      <c r="G773" s="18" t="s">
        <v>1502</v>
      </c>
      <c r="H773" s="17"/>
      <c r="I773" s="19">
        <v>702.0</v>
      </c>
      <c r="J773" s="19">
        <v>1604.0</v>
      </c>
      <c r="K773" s="20" t="str">
        <f>HYPERLINK("https://about.twitter.com/products/tweetdeck","TweetDeck")</f>
        <v>TweetDeck</v>
      </c>
      <c r="L773" s="19">
        <v>4857087.0</v>
      </c>
      <c r="M773" s="19">
        <v>2496.0</v>
      </c>
      <c r="N773" s="19">
        <v>1632.0</v>
      </c>
      <c r="O773" s="21" t="s">
        <v>29</v>
      </c>
      <c r="P773" s="12">
        <v>41311.4691087963</v>
      </c>
      <c r="Q773" s="22" t="s">
        <v>129</v>
      </c>
      <c r="R773" s="23" t="s">
        <v>130</v>
      </c>
      <c r="S773" s="18" t="s">
        <v>131</v>
      </c>
      <c r="T773" s="17"/>
      <c r="U773" s="16" t="str">
        <f>HYPERLINK("https://pbs.twimg.com/profile_images/928449965134815233/w2JsNWPK.jpg","View")</f>
        <v>View</v>
      </c>
    </row>
    <row r="774">
      <c r="A774" s="12">
        <v>43504.617060185185</v>
      </c>
      <c r="B774" s="13" t="str">
        <f t="shared" ref="B774:B776" si="420">HYPERLINK("https://twitter.com/AamAadmiParty","@AamAadmiParty")</f>
        <v>@AamAadmiParty</v>
      </c>
      <c r="C774" s="14" t="s">
        <v>51</v>
      </c>
      <c r="D774" s="24" t="s">
        <v>1503</v>
      </c>
      <c r="E774" s="16" t="str">
        <f>HYPERLINK("https://twitter.com/AamAadmiParty/status/1093801248594317312","1093801248594317312")</f>
        <v>1093801248594317312</v>
      </c>
      <c r="F774" s="18" t="s">
        <v>1504</v>
      </c>
      <c r="G774" s="18" t="s">
        <v>1505</v>
      </c>
      <c r="H774" s="17"/>
      <c r="I774" s="19">
        <v>322.0</v>
      </c>
      <c r="J774" s="19">
        <v>809.0</v>
      </c>
      <c r="K774" s="20" t="str">
        <f t="shared" ref="K774:K776" si="421">HYPERLINK("http://twitter.com/download/android","Twitter for Android")</f>
        <v>Twitter for Android</v>
      </c>
      <c r="L774" s="19">
        <v>4760642.0</v>
      </c>
      <c r="M774" s="19">
        <v>317.0</v>
      </c>
      <c r="N774" s="19">
        <v>1775.0</v>
      </c>
      <c r="O774" s="21" t="s">
        <v>29</v>
      </c>
      <c r="P774" s="12">
        <v>41113.35650462963</v>
      </c>
      <c r="Q774" s="22" t="s">
        <v>30</v>
      </c>
      <c r="R774" s="23" t="s">
        <v>54</v>
      </c>
      <c r="S774" s="18" t="s">
        <v>55</v>
      </c>
      <c r="T774" s="17"/>
      <c r="U774" s="16" t="str">
        <f t="shared" ref="U774:U776" si="422">HYPERLINK("https://pbs.twimg.com/profile_images/928455612014280704/Xb5vG_TP.jpg","View")</f>
        <v>View</v>
      </c>
    </row>
    <row r="775">
      <c r="A775" s="12">
        <v>43504.61486111111</v>
      </c>
      <c r="B775" s="13" t="str">
        <f t="shared" si="420"/>
        <v>@AamAadmiParty</v>
      </c>
      <c r="C775" s="14" t="s">
        <v>51</v>
      </c>
      <c r="D775" s="24" t="s">
        <v>1506</v>
      </c>
      <c r="E775" s="16" t="str">
        <f>HYPERLINK("https://twitter.com/AamAadmiParty/status/1093800453010264064","1093800453010264064")</f>
        <v>1093800453010264064</v>
      </c>
      <c r="F775" s="17"/>
      <c r="G775" s="18" t="s">
        <v>1507</v>
      </c>
      <c r="H775" s="17"/>
      <c r="I775" s="19">
        <v>124.0</v>
      </c>
      <c r="J775" s="19">
        <v>272.0</v>
      </c>
      <c r="K775" s="20" t="str">
        <f t="shared" si="421"/>
        <v>Twitter for Android</v>
      </c>
      <c r="L775" s="19">
        <v>4760642.0</v>
      </c>
      <c r="M775" s="19">
        <v>317.0</v>
      </c>
      <c r="N775" s="19">
        <v>1775.0</v>
      </c>
      <c r="O775" s="21" t="s">
        <v>29</v>
      </c>
      <c r="P775" s="12">
        <v>41113.35650462963</v>
      </c>
      <c r="Q775" s="22" t="s">
        <v>30</v>
      </c>
      <c r="R775" s="23" t="s">
        <v>54</v>
      </c>
      <c r="S775" s="18" t="s">
        <v>55</v>
      </c>
      <c r="T775" s="17"/>
      <c r="U775" s="16" t="str">
        <f t="shared" si="422"/>
        <v>View</v>
      </c>
    </row>
    <row r="776">
      <c r="A776" s="12">
        <v>43504.60523148148</v>
      </c>
      <c r="B776" s="13" t="str">
        <f t="shared" si="420"/>
        <v>@AamAadmiParty</v>
      </c>
      <c r="C776" s="14" t="s">
        <v>51</v>
      </c>
      <c r="D776" s="24" t="s">
        <v>1508</v>
      </c>
      <c r="E776" s="16" t="str">
        <f>HYPERLINK("https://twitter.com/AamAadmiParty/status/1093796962766340096","1093796962766340096")</f>
        <v>1093796962766340096</v>
      </c>
      <c r="F776" s="17"/>
      <c r="G776" s="18" t="s">
        <v>1505</v>
      </c>
      <c r="H776" s="17"/>
      <c r="I776" s="19">
        <v>276.0</v>
      </c>
      <c r="J776" s="19">
        <v>807.0</v>
      </c>
      <c r="K776" s="20" t="str">
        <f t="shared" si="421"/>
        <v>Twitter for Android</v>
      </c>
      <c r="L776" s="19">
        <v>4760642.0</v>
      </c>
      <c r="M776" s="19">
        <v>317.0</v>
      </c>
      <c r="N776" s="19">
        <v>1775.0</v>
      </c>
      <c r="O776" s="21" t="s">
        <v>29</v>
      </c>
      <c r="P776" s="12">
        <v>41113.35650462963</v>
      </c>
      <c r="Q776" s="22" t="s">
        <v>30</v>
      </c>
      <c r="R776" s="23" t="s">
        <v>54</v>
      </c>
      <c r="S776" s="18" t="s">
        <v>55</v>
      </c>
      <c r="T776" s="17"/>
      <c r="U776" s="16" t="str">
        <f t="shared" si="422"/>
        <v>View</v>
      </c>
    </row>
    <row r="777">
      <c r="A777" s="12">
        <v>43504.60150462963</v>
      </c>
      <c r="B777" s="13" t="str">
        <f t="shared" ref="B777:B780" si="423">HYPERLINK("https://twitter.com/BJP4India","@BJP4India")</f>
        <v>@BJP4India</v>
      </c>
      <c r="C777" s="14" t="s">
        <v>39</v>
      </c>
      <c r="D777" s="24" t="s">
        <v>1509</v>
      </c>
      <c r="E777" s="16" t="str">
        <f>HYPERLINK("https://twitter.com/BJP4India/status/1093795614800793601","1093795614800793601")</f>
        <v>1093795614800793601</v>
      </c>
      <c r="F777" s="17"/>
      <c r="G777" s="18" t="s">
        <v>1510</v>
      </c>
      <c r="H777" s="17"/>
      <c r="I777" s="19">
        <v>1215.0</v>
      </c>
      <c r="J777" s="19">
        <v>3519.0</v>
      </c>
      <c r="K777" s="20" t="str">
        <f t="shared" ref="K777:K778" si="424">HYPERLINK("https://studio.twitter.com","Twitter Media Studio")</f>
        <v>Twitter Media Studio</v>
      </c>
      <c r="L777" s="19">
        <v>1.0503251E7</v>
      </c>
      <c r="M777" s="19">
        <v>2.0</v>
      </c>
      <c r="N777" s="19">
        <v>2477.0</v>
      </c>
      <c r="O777" s="21" t="s">
        <v>29</v>
      </c>
      <c r="P777" s="12">
        <v>40477.32577546296</v>
      </c>
      <c r="Q777" s="22" t="s">
        <v>42</v>
      </c>
      <c r="R777" s="23" t="s">
        <v>43</v>
      </c>
      <c r="S777" s="18" t="s">
        <v>44</v>
      </c>
      <c r="T777" s="17"/>
      <c r="U777" s="16" t="str">
        <f t="shared" ref="U777:U780" si="425">HYPERLINK("https://pbs.twimg.com/profile_images/812531108092874753/frVON4bm.jpg","View")</f>
        <v>View</v>
      </c>
    </row>
    <row r="778">
      <c r="A778" s="12">
        <v>43504.60034722222</v>
      </c>
      <c r="B778" s="13" t="str">
        <f t="shared" si="423"/>
        <v>@BJP4India</v>
      </c>
      <c r="C778" s="14" t="s">
        <v>39</v>
      </c>
      <c r="D778" s="24" t="s">
        <v>1511</v>
      </c>
      <c r="E778" s="16" t="str">
        <f>HYPERLINK("https://twitter.com/BJP4India/status/1093795195253010432","1093795195253010432")</f>
        <v>1093795195253010432</v>
      </c>
      <c r="F778" s="17"/>
      <c r="G778" s="18" t="s">
        <v>1512</v>
      </c>
      <c r="H778" s="17"/>
      <c r="I778" s="19">
        <v>595.0</v>
      </c>
      <c r="J778" s="19">
        <v>1557.0</v>
      </c>
      <c r="K778" s="20" t="str">
        <f t="shared" si="424"/>
        <v>Twitter Media Studio</v>
      </c>
      <c r="L778" s="19">
        <v>1.0503251E7</v>
      </c>
      <c r="M778" s="19">
        <v>2.0</v>
      </c>
      <c r="N778" s="19">
        <v>2477.0</v>
      </c>
      <c r="O778" s="21" t="s">
        <v>29</v>
      </c>
      <c r="P778" s="12">
        <v>40477.32577546296</v>
      </c>
      <c r="Q778" s="22" t="s">
        <v>42</v>
      </c>
      <c r="R778" s="23" t="s">
        <v>43</v>
      </c>
      <c r="S778" s="18" t="s">
        <v>44</v>
      </c>
      <c r="T778" s="17"/>
      <c r="U778" s="16" t="str">
        <f t="shared" si="425"/>
        <v>View</v>
      </c>
    </row>
    <row r="779">
      <c r="A779" s="12">
        <v>43504.598912037036</v>
      </c>
      <c r="B779" s="13" t="str">
        <f t="shared" si="423"/>
        <v>@BJP4India</v>
      </c>
      <c r="C779" s="14" t="s">
        <v>39</v>
      </c>
      <c r="D779" s="24" t="s">
        <v>1513</v>
      </c>
      <c r="E779" s="16" t="str">
        <f>HYPERLINK("https://twitter.com/BJP4India/status/1093794674332979201","1093794674332979201")</f>
        <v>1093794674332979201</v>
      </c>
      <c r="F779" s="17"/>
      <c r="G779" s="17"/>
      <c r="H779" s="17"/>
      <c r="I779" s="19">
        <v>470.0</v>
      </c>
      <c r="J779" s="19">
        <v>1678.0</v>
      </c>
      <c r="K779" s="20" t="str">
        <f t="shared" ref="K779:K786" si="426">HYPERLINK("http://twitter.com","Twitter Web Client")</f>
        <v>Twitter Web Client</v>
      </c>
      <c r="L779" s="19">
        <v>1.0503251E7</v>
      </c>
      <c r="M779" s="19">
        <v>2.0</v>
      </c>
      <c r="N779" s="19">
        <v>2477.0</v>
      </c>
      <c r="O779" s="21" t="s">
        <v>29</v>
      </c>
      <c r="P779" s="12">
        <v>40477.32577546296</v>
      </c>
      <c r="Q779" s="22" t="s">
        <v>42</v>
      </c>
      <c r="R779" s="23" t="s">
        <v>43</v>
      </c>
      <c r="S779" s="18" t="s">
        <v>44</v>
      </c>
      <c r="T779" s="17"/>
      <c r="U779" s="16" t="str">
        <f t="shared" si="425"/>
        <v>View</v>
      </c>
    </row>
    <row r="780">
      <c r="A780" s="12">
        <v>43504.59511574074</v>
      </c>
      <c r="B780" s="13" t="str">
        <f t="shared" si="423"/>
        <v>@BJP4India</v>
      </c>
      <c r="C780" s="14" t="s">
        <v>39</v>
      </c>
      <c r="D780" s="24" t="s">
        <v>1514</v>
      </c>
      <c r="E780" s="16" t="str">
        <f>HYPERLINK("https://twitter.com/BJP4India/status/1093793297884049409","1093793297884049409")</f>
        <v>1093793297884049409</v>
      </c>
      <c r="F780" s="17"/>
      <c r="G780" s="17"/>
      <c r="H780" s="17"/>
      <c r="I780" s="19">
        <v>337.0</v>
      </c>
      <c r="J780" s="19">
        <v>1024.0</v>
      </c>
      <c r="K780" s="20" t="str">
        <f t="shared" si="426"/>
        <v>Twitter Web Client</v>
      </c>
      <c r="L780" s="19">
        <v>1.0503251E7</v>
      </c>
      <c r="M780" s="19">
        <v>2.0</v>
      </c>
      <c r="N780" s="19">
        <v>2477.0</v>
      </c>
      <c r="O780" s="21" t="s">
        <v>29</v>
      </c>
      <c r="P780" s="12">
        <v>40477.32577546296</v>
      </c>
      <c r="Q780" s="22" t="s">
        <v>42</v>
      </c>
      <c r="R780" s="23" t="s">
        <v>43</v>
      </c>
      <c r="S780" s="18" t="s">
        <v>44</v>
      </c>
      <c r="T780" s="17"/>
      <c r="U780" s="16" t="str">
        <f t="shared" si="425"/>
        <v>View</v>
      </c>
    </row>
    <row r="781">
      <c r="A781" s="12">
        <v>43504.59385416667</v>
      </c>
      <c r="B781" s="13" t="str">
        <f>HYPERLINK("https://twitter.com/INCIndia","@INCIndia")</f>
        <v>@INCIndia</v>
      </c>
      <c r="C781" s="14" t="s">
        <v>126</v>
      </c>
      <c r="D781" s="24" t="s">
        <v>1515</v>
      </c>
      <c r="E781" s="16" t="str">
        <f>HYPERLINK("https://twitter.com/INCIndia/status/1093792841418067968","1093792841418067968")</f>
        <v>1093792841418067968</v>
      </c>
      <c r="F781" s="18" t="s">
        <v>1516</v>
      </c>
      <c r="G781" s="18" t="s">
        <v>1517</v>
      </c>
      <c r="H781" s="17"/>
      <c r="I781" s="19">
        <v>1131.0</v>
      </c>
      <c r="J781" s="19">
        <v>2470.0</v>
      </c>
      <c r="K781" s="20" t="str">
        <f t="shared" si="426"/>
        <v>Twitter Web Client</v>
      </c>
      <c r="L781" s="19">
        <v>4857087.0</v>
      </c>
      <c r="M781" s="19">
        <v>2496.0</v>
      </c>
      <c r="N781" s="19">
        <v>1632.0</v>
      </c>
      <c r="O781" s="21" t="s">
        <v>29</v>
      </c>
      <c r="P781" s="12">
        <v>41311.4691087963</v>
      </c>
      <c r="Q781" s="22" t="s">
        <v>129</v>
      </c>
      <c r="R781" s="23" t="s">
        <v>130</v>
      </c>
      <c r="S781" s="18" t="s">
        <v>131</v>
      </c>
      <c r="T781" s="17"/>
      <c r="U781" s="16" t="str">
        <f>HYPERLINK("https://pbs.twimg.com/profile_images/928449965134815233/w2JsNWPK.jpg","View")</f>
        <v>View</v>
      </c>
    </row>
    <row r="782">
      <c r="A782" s="12">
        <v>43504.59253472222</v>
      </c>
      <c r="B782" s="13" t="str">
        <f t="shared" ref="B782:B786" si="427">HYPERLINK("https://twitter.com/BJP4India","@BJP4India")</f>
        <v>@BJP4India</v>
      </c>
      <c r="C782" s="14" t="s">
        <v>39</v>
      </c>
      <c r="D782" s="24" t="s">
        <v>1518</v>
      </c>
      <c r="E782" s="16" t="str">
        <f>HYPERLINK("https://twitter.com/BJP4India/status/1093792360750755840","1093792360750755840")</f>
        <v>1093792360750755840</v>
      </c>
      <c r="F782" s="17"/>
      <c r="G782" s="17"/>
      <c r="H782" s="17"/>
      <c r="I782" s="19">
        <v>598.0</v>
      </c>
      <c r="J782" s="19">
        <v>2156.0</v>
      </c>
      <c r="K782" s="20" t="str">
        <f t="shared" si="426"/>
        <v>Twitter Web Client</v>
      </c>
      <c r="L782" s="19">
        <v>1.0503251E7</v>
      </c>
      <c r="M782" s="19">
        <v>2.0</v>
      </c>
      <c r="N782" s="19">
        <v>2477.0</v>
      </c>
      <c r="O782" s="21" t="s">
        <v>29</v>
      </c>
      <c r="P782" s="12">
        <v>40477.32577546296</v>
      </c>
      <c r="Q782" s="22" t="s">
        <v>42</v>
      </c>
      <c r="R782" s="23" t="s">
        <v>43</v>
      </c>
      <c r="S782" s="18" t="s">
        <v>44</v>
      </c>
      <c r="T782" s="17"/>
      <c r="U782" s="16" t="str">
        <f t="shared" ref="U782:U786" si="428">HYPERLINK("https://pbs.twimg.com/profile_images/812531108092874753/frVON4bm.jpg","View")</f>
        <v>View</v>
      </c>
    </row>
    <row r="783">
      <c r="A783" s="12">
        <v>43504.58892361111</v>
      </c>
      <c r="B783" s="13" t="str">
        <f t="shared" si="427"/>
        <v>@BJP4India</v>
      </c>
      <c r="C783" s="14" t="s">
        <v>39</v>
      </c>
      <c r="D783" s="24" t="s">
        <v>1519</v>
      </c>
      <c r="E783" s="16" t="str">
        <f>HYPERLINK("https://twitter.com/BJP4India/status/1093791054363484160","1093791054363484160")</f>
        <v>1093791054363484160</v>
      </c>
      <c r="F783" s="17"/>
      <c r="G783" s="17"/>
      <c r="H783" s="17"/>
      <c r="I783" s="19">
        <v>286.0</v>
      </c>
      <c r="J783" s="19">
        <v>1020.0</v>
      </c>
      <c r="K783" s="20" t="str">
        <f t="shared" si="426"/>
        <v>Twitter Web Client</v>
      </c>
      <c r="L783" s="19">
        <v>1.0503251E7</v>
      </c>
      <c r="M783" s="19">
        <v>2.0</v>
      </c>
      <c r="N783" s="19">
        <v>2477.0</v>
      </c>
      <c r="O783" s="21" t="s">
        <v>29</v>
      </c>
      <c r="P783" s="12">
        <v>40477.32577546296</v>
      </c>
      <c r="Q783" s="22" t="s">
        <v>42</v>
      </c>
      <c r="R783" s="23" t="s">
        <v>43</v>
      </c>
      <c r="S783" s="18" t="s">
        <v>44</v>
      </c>
      <c r="T783" s="17"/>
      <c r="U783" s="16" t="str">
        <f t="shared" si="428"/>
        <v>View</v>
      </c>
    </row>
    <row r="784">
      <c r="A784" s="12">
        <v>43504.58854166667</v>
      </c>
      <c r="B784" s="13" t="str">
        <f t="shared" si="427"/>
        <v>@BJP4India</v>
      </c>
      <c r="C784" s="14" t="s">
        <v>39</v>
      </c>
      <c r="D784" s="24" t="s">
        <v>1520</v>
      </c>
      <c r="E784" s="16" t="str">
        <f>HYPERLINK("https://twitter.com/BJP4India/status/1093790916278575104","1093790916278575104")</f>
        <v>1093790916278575104</v>
      </c>
      <c r="F784" s="17"/>
      <c r="G784" s="18" t="s">
        <v>1521</v>
      </c>
      <c r="H784" s="17"/>
      <c r="I784" s="19">
        <v>247.0</v>
      </c>
      <c r="J784" s="19">
        <v>556.0</v>
      </c>
      <c r="K784" s="20" t="str">
        <f t="shared" si="426"/>
        <v>Twitter Web Client</v>
      </c>
      <c r="L784" s="19">
        <v>1.0503251E7</v>
      </c>
      <c r="M784" s="19">
        <v>2.0</v>
      </c>
      <c r="N784" s="19">
        <v>2477.0</v>
      </c>
      <c r="O784" s="21" t="s">
        <v>29</v>
      </c>
      <c r="P784" s="12">
        <v>40477.32577546296</v>
      </c>
      <c r="Q784" s="22" t="s">
        <v>42</v>
      </c>
      <c r="R784" s="23" t="s">
        <v>43</v>
      </c>
      <c r="S784" s="18" t="s">
        <v>44</v>
      </c>
      <c r="T784" s="17"/>
      <c r="U784" s="16" t="str">
        <f t="shared" si="428"/>
        <v>View</v>
      </c>
    </row>
    <row r="785">
      <c r="A785" s="12">
        <v>43504.58726851852</v>
      </c>
      <c r="B785" s="13" t="str">
        <f t="shared" si="427"/>
        <v>@BJP4India</v>
      </c>
      <c r="C785" s="14" t="s">
        <v>39</v>
      </c>
      <c r="D785" s="24" t="s">
        <v>1522</v>
      </c>
      <c r="E785" s="16" t="str">
        <f>HYPERLINK("https://twitter.com/BJP4India/status/1093790455161020416","1093790455161020416")</f>
        <v>1093790455161020416</v>
      </c>
      <c r="F785" s="17"/>
      <c r="G785" s="18" t="s">
        <v>1523</v>
      </c>
      <c r="H785" s="17"/>
      <c r="I785" s="19">
        <v>261.0</v>
      </c>
      <c r="J785" s="19">
        <v>603.0</v>
      </c>
      <c r="K785" s="20" t="str">
        <f t="shared" si="426"/>
        <v>Twitter Web Client</v>
      </c>
      <c r="L785" s="19">
        <v>1.0503251E7</v>
      </c>
      <c r="M785" s="19">
        <v>2.0</v>
      </c>
      <c r="N785" s="19">
        <v>2477.0</v>
      </c>
      <c r="O785" s="21" t="s">
        <v>29</v>
      </c>
      <c r="P785" s="12">
        <v>40477.32577546296</v>
      </c>
      <c r="Q785" s="22" t="s">
        <v>42</v>
      </c>
      <c r="R785" s="23" t="s">
        <v>43</v>
      </c>
      <c r="S785" s="18" t="s">
        <v>44</v>
      </c>
      <c r="T785" s="17"/>
      <c r="U785" s="16" t="str">
        <f t="shared" si="428"/>
        <v>View</v>
      </c>
    </row>
    <row r="786">
      <c r="A786" s="12">
        <v>43504.58395833333</v>
      </c>
      <c r="B786" s="13" t="str">
        <f t="shared" si="427"/>
        <v>@BJP4India</v>
      </c>
      <c r="C786" s="14" t="s">
        <v>39</v>
      </c>
      <c r="D786" s="24" t="s">
        <v>1524</v>
      </c>
      <c r="E786" s="16" t="str">
        <f>HYPERLINK("https://twitter.com/BJP4India/status/1093789252507201536","1093789252507201536")</f>
        <v>1093789252507201536</v>
      </c>
      <c r="F786" s="18" t="s">
        <v>1525</v>
      </c>
      <c r="G786" s="18" t="s">
        <v>1526</v>
      </c>
      <c r="H786" s="17"/>
      <c r="I786" s="19">
        <v>245.0</v>
      </c>
      <c r="J786" s="19">
        <v>596.0</v>
      </c>
      <c r="K786" s="20" t="str">
        <f t="shared" si="426"/>
        <v>Twitter Web Client</v>
      </c>
      <c r="L786" s="19">
        <v>1.0503251E7</v>
      </c>
      <c r="M786" s="19">
        <v>2.0</v>
      </c>
      <c r="N786" s="19">
        <v>2477.0</v>
      </c>
      <c r="O786" s="21" t="s">
        <v>29</v>
      </c>
      <c r="P786" s="12">
        <v>40477.32577546296</v>
      </c>
      <c r="Q786" s="22" t="s">
        <v>42</v>
      </c>
      <c r="R786" s="23" t="s">
        <v>43</v>
      </c>
      <c r="S786" s="18" t="s">
        <v>44</v>
      </c>
      <c r="T786" s="17"/>
      <c r="U786" s="16" t="str">
        <f t="shared" si="428"/>
        <v>View</v>
      </c>
    </row>
    <row r="787">
      <c r="A787" s="12">
        <v>43504.58347222222</v>
      </c>
      <c r="B787" s="13" t="str">
        <f>HYPERLINK("https://twitter.com/AamAadmiParty","@AamAadmiParty")</f>
        <v>@AamAadmiParty</v>
      </c>
      <c r="C787" s="14" t="s">
        <v>51</v>
      </c>
      <c r="D787" s="24" t="s">
        <v>1527</v>
      </c>
      <c r="E787" s="16" t="str">
        <f>HYPERLINK("https://twitter.com/AamAadmiParty/status/1093789076308852736","1093789076308852736")</f>
        <v>1093789076308852736</v>
      </c>
      <c r="F787" s="17"/>
      <c r="G787" s="18" t="s">
        <v>1528</v>
      </c>
      <c r="H787" s="17"/>
      <c r="I787" s="19">
        <v>80.0</v>
      </c>
      <c r="J787" s="19">
        <v>194.0</v>
      </c>
      <c r="K787" s="20" t="str">
        <f>HYPERLINK("https://studio.twitter.com","Twitter Media Studio")</f>
        <v>Twitter Media Studio</v>
      </c>
      <c r="L787" s="19">
        <v>4760642.0</v>
      </c>
      <c r="M787" s="19">
        <v>317.0</v>
      </c>
      <c r="N787" s="19">
        <v>1775.0</v>
      </c>
      <c r="O787" s="21" t="s">
        <v>29</v>
      </c>
      <c r="P787" s="12">
        <v>41113.35650462963</v>
      </c>
      <c r="Q787" s="22" t="s">
        <v>30</v>
      </c>
      <c r="R787" s="23" t="s">
        <v>54</v>
      </c>
      <c r="S787" s="18" t="s">
        <v>55</v>
      </c>
      <c r="T787" s="17"/>
      <c r="U787" s="16" t="str">
        <f>HYPERLINK("https://pbs.twimg.com/profile_images/928455612014280704/Xb5vG_TP.jpg","View")</f>
        <v>View</v>
      </c>
    </row>
    <row r="788">
      <c r="A788" s="12">
        <v>43504.57717592592</v>
      </c>
      <c r="B788" s="13" t="str">
        <f>HYPERLINK("https://twitter.com/BJP4India","@BJP4India")</f>
        <v>@BJP4India</v>
      </c>
      <c r="C788" s="14" t="s">
        <v>39</v>
      </c>
      <c r="D788" s="24" t="s">
        <v>1529</v>
      </c>
      <c r="E788" s="16" t="str">
        <f>HYPERLINK("https://twitter.com/BJP4India/status/1093786795609747456","1093786795609747456")</f>
        <v>1093786795609747456</v>
      </c>
      <c r="F788" s="18" t="s">
        <v>1530</v>
      </c>
      <c r="G788" s="17"/>
      <c r="H788" s="17"/>
      <c r="I788" s="19">
        <v>1108.0</v>
      </c>
      <c r="J788" s="19">
        <v>2278.0</v>
      </c>
      <c r="K788" s="20" t="str">
        <f t="shared" ref="K788:K789" si="429">HYPERLINK("https://periscope.tv","Periscope")</f>
        <v>Periscope</v>
      </c>
      <c r="L788" s="19">
        <v>1.0503251E7</v>
      </c>
      <c r="M788" s="19">
        <v>2.0</v>
      </c>
      <c r="N788" s="19">
        <v>2477.0</v>
      </c>
      <c r="O788" s="21" t="s">
        <v>29</v>
      </c>
      <c r="P788" s="12">
        <v>40477.32577546296</v>
      </c>
      <c r="Q788" s="22" t="s">
        <v>42</v>
      </c>
      <c r="R788" s="23" t="s">
        <v>43</v>
      </c>
      <c r="S788" s="18" t="s">
        <v>44</v>
      </c>
      <c r="T788" s="17"/>
      <c r="U788" s="16" t="str">
        <f>HYPERLINK("https://pbs.twimg.com/profile_images/812531108092874753/frVON4bm.jpg","View")</f>
        <v>View</v>
      </c>
    </row>
    <row r="789">
      <c r="A789" s="12">
        <v>43504.56888888888</v>
      </c>
      <c r="B789" s="13" t="str">
        <f>HYPERLINK("https://twitter.com/AamAadmiParty","@AamAadmiParty")</f>
        <v>@AamAadmiParty</v>
      </c>
      <c r="C789" s="14" t="s">
        <v>51</v>
      </c>
      <c r="D789" s="24" t="s">
        <v>1531</v>
      </c>
      <c r="E789" s="16" t="str">
        <f>HYPERLINK("https://twitter.com/AamAadmiParty/status/1093783791905067008","1093783791905067008")</f>
        <v>1093783791905067008</v>
      </c>
      <c r="F789" s="18" t="s">
        <v>1532</v>
      </c>
      <c r="G789" s="17"/>
      <c r="H789" s="17"/>
      <c r="I789" s="19">
        <v>85.0</v>
      </c>
      <c r="J789" s="19">
        <v>160.0</v>
      </c>
      <c r="K789" s="20" t="str">
        <f t="shared" si="429"/>
        <v>Periscope</v>
      </c>
      <c r="L789" s="19">
        <v>4760642.0</v>
      </c>
      <c r="M789" s="19">
        <v>317.0</v>
      </c>
      <c r="N789" s="19">
        <v>1775.0</v>
      </c>
      <c r="O789" s="21" t="s">
        <v>29</v>
      </c>
      <c r="P789" s="12">
        <v>41113.35650462963</v>
      </c>
      <c r="Q789" s="22" t="s">
        <v>30</v>
      </c>
      <c r="R789" s="23" t="s">
        <v>54</v>
      </c>
      <c r="S789" s="18" t="s">
        <v>55</v>
      </c>
      <c r="T789" s="17"/>
      <c r="U789" s="16" t="str">
        <f>HYPERLINK("https://pbs.twimg.com/profile_images/928455612014280704/Xb5vG_TP.jpg","View")</f>
        <v>View</v>
      </c>
    </row>
    <row r="790">
      <c r="A790" s="12">
        <v>43504.56388888889</v>
      </c>
      <c r="B790" s="13" t="str">
        <f>HYPERLINK("https://twitter.com/INCIndia","@INCIndia")</f>
        <v>@INCIndia</v>
      </c>
      <c r="C790" s="14" t="s">
        <v>126</v>
      </c>
      <c r="D790" s="24" t="s">
        <v>1533</v>
      </c>
      <c r="E790" s="16" t="str">
        <f>HYPERLINK("https://twitter.com/INCIndia/status/1093781980888604672","1093781980888604672")</f>
        <v>1093781980888604672</v>
      </c>
      <c r="F790" s="17"/>
      <c r="G790" s="18" t="s">
        <v>1534</v>
      </c>
      <c r="H790" s="17"/>
      <c r="I790" s="19">
        <v>1358.0</v>
      </c>
      <c r="J790" s="19">
        <v>3727.0</v>
      </c>
      <c r="K790" s="20" t="str">
        <f>HYPERLINK("https://about.twitter.com/products/tweetdeck","TweetDeck")</f>
        <v>TweetDeck</v>
      </c>
      <c r="L790" s="19">
        <v>4857087.0</v>
      </c>
      <c r="M790" s="19">
        <v>2496.0</v>
      </c>
      <c r="N790" s="19">
        <v>1632.0</v>
      </c>
      <c r="O790" s="21" t="s">
        <v>29</v>
      </c>
      <c r="P790" s="12">
        <v>41311.4691087963</v>
      </c>
      <c r="Q790" s="22" t="s">
        <v>129</v>
      </c>
      <c r="R790" s="23" t="s">
        <v>130</v>
      </c>
      <c r="S790" s="18" t="s">
        <v>131</v>
      </c>
      <c r="T790" s="17"/>
      <c r="U790" s="16" t="str">
        <f>HYPERLINK("https://pbs.twimg.com/profile_images/928449965134815233/w2JsNWPK.jpg","View")</f>
        <v>View</v>
      </c>
    </row>
    <row r="791">
      <c r="A791" s="12">
        <v>43504.55866898148</v>
      </c>
      <c r="B791" s="13" t="str">
        <f>HYPERLINK("https://twitter.com/BJP4India","@BJP4India")</f>
        <v>@BJP4India</v>
      </c>
      <c r="C791" s="14" t="s">
        <v>39</v>
      </c>
      <c r="D791" s="24" t="s">
        <v>1535</v>
      </c>
      <c r="E791" s="16" t="str">
        <f>HYPERLINK("https://twitter.com/BJP4India/status/1093780089525817344","1093780089525817344")</f>
        <v>1093780089525817344</v>
      </c>
      <c r="F791" s="17"/>
      <c r="G791" s="18" t="s">
        <v>1517</v>
      </c>
      <c r="H791" s="17"/>
      <c r="I791" s="19">
        <v>2455.0</v>
      </c>
      <c r="J791" s="19">
        <v>5335.0</v>
      </c>
      <c r="K791" s="20" t="str">
        <f>HYPERLINK("https://studio.twitter.com","Twitter Media Studio")</f>
        <v>Twitter Media Studio</v>
      </c>
      <c r="L791" s="19">
        <v>1.0503251E7</v>
      </c>
      <c r="M791" s="19">
        <v>2.0</v>
      </c>
      <c r="N791" s="19">
        <v>2477.0</v>
      </c>
      <c r="O791" s="21" t="s">
        <v>29</v>
      </c>
      <c r="P791" s="12">
        <v>40477.32577546296</v>
      </c>
      <c r="Q791" s="22" t="s">
        <v>42</v>
      </c>
      <c r="R791" s="23" t="s">
        <v>43</v>
      </c>
      <c r="S791" s="18" t="s">
        <v>44</v>
      </c>
      <c r="T791" s="17"/>
      <c r="U791" s="16" t="str">
        <f>HYPERLINK("https://pbs.twimg.com/profile_images/812531108092874753/frVON4bm.jpg","View")</f>
        <v>View</v>
      </c>
    </row>
    <row r="792">
      <c r="A792" s="12">
        <v>43504.556122685186</v>
      </c>
      <c r="B792" s="13" t="str">
        <f t="shared" ref="B792:B793" si="430">HYPERLINK("https://twitter.com/INCIndia","@INCIndia")</f>
        <v>@INCIndia</v>
      </c>
      <c r="C792" s="14" t="s">
        <v>126</v>
      </c>
      <c r="D792" s="24" t="s">
        <v>1536</v>
      </c>
      <c r="E792" s="16" t="str">
        <f>HYPERLINK("https://twitter.com/INCIndia/status/1093779165386395649","1093779165386395649")</f>
        <v>1093779165386395649</v>
      </c>
      <c r="F792" s="17"/>
      <c r="G792" s="18" t="s">
        <v>1537</v>
      </c>
      <c r="H792" s="17"/>
      <c r="I792" s="19">
        <v>992.0</v>
      </c>
      <c r="J792" s="19">
        <v>2412.0</v>
      </c>
      <c r="K792" s="20" t="str">
        <f t="shared" ref="K792:K793" si="431">HYPERLINK("https://about.twitter.com/products/tweetdeck","TweetDeck")</f>
        <v>TweetDeck</v>
      </c>
      <c r="L792" s="19">
        <v>4857087.0</v>
      </c>
      <c r="M792" s="19">
        <v>2496.0</v>
      </c>
      <c r="N792" s="19">
        <v>1632.0</v>
      </c>
      <c r="O792" s="21" t="s">
        <v>29</v>
      </c>
      <c r="P792" s="12">
        <v>41311.4691087963</v>
      </c>
      <c r="Q792" s="22" t="s">
        <v>129</v>
      </c>
      <c r="R792" s="23" t="s">
        <v>130</v>
      </c>
      <c r="S792" s="18" t="s">
        <v>131</v>
      </c>
      <c r="T792" s="17"/>
      <c r="U792" s="16" t="str">
        <f t="shared" ref="U792:U793" si="432">HYPERLINK("https://pbs.twimg.com/profile_images/928449965134815233/w2JsNWPK.jpg","View")</f>
        <v>View</v>
      </c>
    </row>
    <row r="793">
      <c r="A793" s="12">
        <v>43504.55328703704</v>
      </c>
      <c r="B793" s="13" t="str">
        <f t="shared" si="430"/>
        <v>@INCIndia</v>
      </c>
      <c r="C793" s="14" t="s">
        <v>126</v>
      </c>
      <c r="D793" s="24" t="s">
        <v>1538</v>
      </c>
      <c r="E793" s="16" t="str">
        <f>HYPERLINK("https://twitter.com/INCIndia/status/1093778137781960704","1093778137781960704")</f>
        <v>1093778137781960704</v>
      </c>
      <c r="F793" s="17"/>
      <c r="G793" s="18" t="s">
        <v>1539</v>
      </c>
      <c r="H793" s="17"/>
      <c r="I793" s="19">
        <v>2357.0</v>
      </c>
      <c r="J793" s="19">
        <v>8120.0</v>
      </c>
      <c r="K793" s="20" t="str">
        <f t="shared" si="431"/>
        <v>TweetDeck</v>
      </c>
      <c r="L793" s="19">
        <v>4857087.0</v>
      </c>
      <c r="M793" s="19">
        <v>2496.0</v>
      </c>
      <c r="N793" s="19">
        <v>1632.0</v>
      </c>
      <c r="O793" s="21" t="s">
        <v>29</v>
      </c>
      <c r="P793" s="12">
        <v>41311.4691087963</v>
      </c>
      <c r="Q793" s="22" t="s">
        <v>129</v>
      </c>
      <c r="R793" s="23" t="s">
        <v>130</v>
      </c>
      <c r="S793" s="18" t="s">
        <v>131</v>
      </c>
      <c r="T793" s="17"/>
      <c r="U793" s="16" t="str">
        <f t="shared" si="432"/>
        <v>View</v>
      </c>
    </row>
    <row r="794">
      <c r="A794" s="12">
        <v>43504.54697916667</v>
      </c>
      <c r="B794" s="13" t="str">
        <f>HYPERLINK("https://twitter.com/RahulGandhi","@RahulGandhi")</f>
        <v>@RahulGandhi</v>
      </c>
      <c r="C794" s="14" t="s">
        <v>120</v>
      </c>
      <c r="D794" s="24" t="s">
        <v>1540</v>
      </c>
      <c r="E794" s="16" t="str">
        <f>HYPERLINK("https://twitter.com/RahulGandhi/status/1093775853610323968","1093775853610323968")</f>
        <v>1093775853610323968</v>
      </c>
      <c r="F794" s="22" t="s">
        <v>1541</v>
      </c>
      <c r="G794" s="17"/>
      <c r="H794" s="17"/>
      <c r="I794" s="19">
        <v>7056.0</v>
      </c>
      <c r="J794" s="19">
        <v>21024.0</v>
      </c>
      <c r="K794" s="20" t="str">
        <f>HYPERLINK("http://twitter.com/download/iphone","Twitter for iPhone")</f>
        <v>Twitter for iPhone</v>
      </c>
      <c r="L794" s="19">
        <v>8562382.0</v>
      </c>
      <c r="M794" s="19">
        <v>206.0</v>
      </c>
      <c r="N794" s="19">
        <v>2159.0</v>
      </c>
      <c r="O794" s="21" t="s">
        <v>29</v>
      </c>
      <c r="P794" s="12">
        <v>42119.50642361111</v>
      </c>
      <c r="Q794" s="22" t="s">
        <v>123</v>
      </c>
      <c r="R794" s="23" t="s">
        <v>124</v>
      </c>
      <c r="S794" s="18" t="s">
        <v>125</v>
      </c>
      <c r="T794" s="17"/>
      <c r="U794" s="16" t="str">
        <f>HYPERLINK("https://pbs.twimg.com/profile_images/974851878860312582/O-Zn2b72.jpg","View")</f>
        <v>View</v>
      </c>
    </row>
    <row r="795">
      <c r="A795" s="12">
        <v>43504.54138888889</v>
      </c>
      <c r="B795" s="13" t="str">
        <f>HYPERLINK("https://twitter.com/BJP4India","@BJP4India")</f>
        <v>@BJP4India</v>
      </c>
      <c r="C795" s="14" t="s">
        <v>39</v>
      </c>
      <c r="D795" s="24" t="s">
        <v>1542</v>
      </c>
      <c r="E795" s="16" t="str">
        <f>HYPERLINK("https://twitter.com/BJP4India/status/1093773828856004609","1093773828856004609")</f>
        <v>1093773828856004609</v>
      </c>
      <c r="F795" s="17"/>
      <c r="G795" s="18" t="s">
        <v>1543</v>
      </c>
      <c r="H795" s="17"/>
      <c r="I795" s="19">
        <v>488.0</v>
      </c>
      <c r="J795" s="19">
        <v>1163.0</v>
      </c>
      <c r="K795" s="20" t="str">
        <f>HYPERLINK("https://studio.twitter.com","Twitter Media Studio")</f>
        <v>Twitter Media Studio</v>
      </c>
      <c r="L795" s="19">
        <v>1.0503251E7</v>
      </c>
      <c r="M795" s="19">
        <v>2.0</v>
      </c>
      <c r="N795" s="19">
        <v>2477.0</v>
      </c>
      <c r="O795" s="21" t="s">
        <v>29</v>
      </c>
      <c r="P795" s="12">
        <v>40477.32577546296</v>
      </c>
      <c r="Q795" s="22" t="s">
        <v>42</v>
      </c>
      <c r="R795" s="23" t="s">
        <v>43</v>
      </c>
      <c r="S795" s="18" t="s">
        <v>44</v>
      </c>
      <c r="T795" s="17"/>
      <c r="U795" s="16" t="str">
        <f>HYPERLINK("https://pbs.twimg.com/profile_images/812531108092874753/frVON4bm.jpg","View")</f>
        <v>View</v>
      </c>
    </row>
    <row r="796">
      <c r="A796" s="12">
        <v>43504.54015046296</v>
      </c>
      <c r="B796" s="13" t="str">
        <f>HYPERLINK("https://twitter.com/INCIndia","@INCIndia")</f>
        <v>@INCIndia</v>
      </c>
      <c r="C796" s="14" t="s">
        <v>126</v>
      </c>
      <c r="D796" s="24" t="s">
        <v>1544</v>
      </c>
      <c r="E796" s="16" t="str">
        <f>HYPERLINK("https://twitter.com/INCIndia/status/1093773380912705539","1093773380912705539")</f>
        <v>1093773380912705539</v>
      </c>
      <c r="F796" s="22" t="s">
        <v>405</v>
      </c>
      <c r="G796" s="18" t="s">
        <v>1545</v>
      </c>
      <c r="H796" s="17"/>
      <c r="I796" s="19">
        <v>391.0</v>
      </c>
      <c r="J796" s="19">
        <v>863.0</v>
      </c>
      <c r="K796" s="20" t="str">
        <f>HYPERLINK("https://about.twitter.com/products/tweetdeck","TweetDeck")</f>
        <v>TweetDeck</v>
      </c>
      <c r="L796" s="19">
        <v>4857087.0</v>
      </c>
      <c r="M796" s="19">
        <v>2496.0</v>
      </c>
      <c r="N796" s="19">
        <v>1632.0</v>
      </c>
      <c r="O796" s="21" t="s">
        <v>29</v>
      </c>
      <c r="P796" s="12">
        <v>41311.4691087963</v>
      </c>
      <c r="Q796" s="22" t="s">
        <v>129</v>
      </c>
      <c r="R796" s="23" t="s">
        <v>130</v>
      </c>
      <c r="S796" s="18" t="s">
        <v>131</v>
      </c>
      <c r="T796" s="17"/>
      <c r="U796" s="16" t="str">
        <f>HYPERLINK("https://pbs.twimg.com/profile_images/928449965134815233/w2JsNWPK.jpg","View")</f>
        <v>View</v>
      </c>
    </row>
    <row r="797">
      <c r="A797" s="12">
        <v>43504.53758101852</v>
      </c>
      <c r="B797" s="13" t="str">
        <f t="shared" ref="B797:B821" si="433">HYPERLINK("https://twitter.com/BJP4India","@BJP4India")</f>
        <v>@BJP4India</v>
      </c>
      <c r="C797" s="14" t="s">
        <v>39</v>
      </c>
      <c r="D797" s="24" t="s">
        <v>1546</v>
      </c>
      <c r="E797" s="16" t="str">
        <f>HYPERLINK("https://twitter.com/BJP4India/status/1093772446186987520","1093772446186987520")</f>
        <v>1093772446186987520</v>
      </c>
      <c r="F797" s="17"/>
      <c r="G797" s="18" t="s">
        <v>1547</v>
      </c>
      <c r="H797" s="17"/>
      <c r="I797" s="19">
        <v>355.0</v>
      </c>
      <c r="J797" s="19">
        <v>496.0</v>
      </c>
      <c r="K797" s="20" t="str">
        <f t="shared" ref="K797:K820" si="434">HYPERLINK("http://twitter.com","Twitter Web Client")</f>
        <v>Twitter Web Client</v>
      </c>
      <c r="L797" s="19">
        <v>1.0503251E7</v>
      </c>
      <c r="M797" s="19">
        <v>2.0</v>
      </c>
      <c r="N797" s="19">
        <v>2477.0</v>
      </c>
      <c r="O797" s="21" t="s">
        <v>29</v>
      </c>
      <c r="P797" s="12">
        <v>40477.32577546296</v>
      </c>
      <c r="Q797" s="22" t="s">
        <v>42</v>
      </c>
      <c r="R797" s="23" t="s">
        <v>43</v>
      </c>
      <c r="S797" s="18" t="s">
        <v>44</v>
      </c>
      <c r="T797" s="17"/>
      <c r="U797" s="16" t="str">
        <f t="shared" ref="U797:U821" si="435">HYPERLINK("https://pbs.twimg.com/profile_images/812531108092874753/frVON4bm.jpg","View")</f>
        <v>View</v>
      </c>
    </row>
    <row r="798">
      <c r="A798" s="12">
        <v>43504.53592592593</v>
      </c>
      <c r="B798" s="13" t="str">
        <f t="shared" si="433"/>
        <v>@BJP4India</v>
      </c>
      <c r="C798" s="14" t="s">
        <v>39</v>
      </c>
      <c r="D798" s="24" t="s">
        <v>1548</v>
      </c>
      <c r="E798" s="16" t="str">
        <f>HYPERLINK("https://twitter.com/BJP4India/status/1093771846145662976","1093771846145662976")</f>
        <v>1093771846145662976</v>
      </c>
      <c r="F798" s="17"/>
      <c r="G798" s="18" t="s">
        <v>1549</v>
      </c>
      <c r="H798" s="17"/>
      <c r="I798" s="19">
        <v>293.0</v>
      </c>
      <c r="J798" s="19">
        <v>394.0</v>
      </c>
      <c r="K798" s="20" t="str">
        <f t="shared" si="434"/>
        <v>Twitter Web Client</v>
      </c>
      <c r="L798" s="19">
        <v>1.0503251E7</v>
      </c>
      <c r="M798" s="19">
        <v>2.0</v>
      </c>
      <c r="N798" s="19">
        <v>2477.0</v>
      </c>
      <c r="O798" s="21" t="s">
        <v>29</v>
      </c>
      <c r="P798" s="12">
        <v>40477.32577546296</v>
      </c>
      <c r="Q798" s="22" t="s">
        <v>42</v>
      </c>
      <c r="R798" s="23" t="s">
        <v>43</v>
      </c>
      <c r="S798" s="18" t="s">
        <v>44</v>
      </c>
      <c r="T798" s="17"/>
      <c r="U798" s="16" t="str">
        <f t="shared" si="435"/>
        <v>View</v>
      </c>
    </row>
    <row r="799">
      <c r="A799" s="12">
        <v>43504.535520833335</v>
      </c>
      <c r="B799" s="13" t="str">
        <f t="shared" si="433"/>
        <v>@BJP4India</v>
      </c>
      <c r="C799" s="14" t="s">
        <v>39</v>
      </c>
      <c r="D799" s="24" t="s">
        <v>1550</v>
      </c>
      <c r="E799" s="16" t="str">
        <f>HYPERLINK("https://twitter.com/BJP4India/status/1093771702020956160","1093771702020956160")</f>
        <v>1093771702020956160</v>
      </c>
      <c r="F799" s="17"/>
      <c r="G799" s="18" t="s">
        <v>1551</v>
      </c>
      <c r="H799" s="17"/>
      <c r="I799" s="19">
        <v>337.0</v>
      </c>
      <c r="J799" s="19">
        <v>480.0</v>
      </c>
      <c r="K799" s="20" t="str">
        <f t="shared" si="434"/>
        <v>Twitter Web Client</v>
      </c>
      <c r="L799" s="19">
        <v>1.0503251E7</v>
      </c>
      <c r="M799" s="19">
        <v>2.0</v>
      </c>
      <c r="N799" s="19">
        <v>2477.0</v>
      </c>
      <c r="O799" s="21" t="s">
        <v>29</v>
      </c>
      <c r="P799" s="12">
        <v>40477.32577546296</v>
      </c>
      <c r="Q799" s="22" t="s">
        <v>42</v>
      </c>
      <c r="R799" s="23" t="s">
        <v>43</v>
      </c>
      <c r="S799" s="18" t="s">
        <v>44</v>
      </c>
      <c r="T799" s="17"/>
      <c r="U799" s="16" t="str">
        <f t="shared" si="435"/>
        <v>View</v>
      </c>
    </row>
    <row r="800">
      <c r="A800" s="12">
        <v>43504.52333333333</v>
      </c>
      <c r="B800" s="13" t="str">
        <f t="shared" si="433"/>
        <v>@BJP4India</v>
      </c>
      <c r="C800" s="14" t="s">
        <v>39</v>
      </c>
      <c r="D800" s="24" t="s">
        <v>1552</v>
      </c>
      <c r="E800" s="16" t="str">
        <f>HYPERLINK("https://twitter.com/BJP4India/status/1093767283485290496","1093767283485290496")</f>
        <v>1093767283485290496</v>
      </c>
      <c r="F800" s="17"/>
      <c r="G800" s="18" t="s">
        <v>1553</v>
      </c>
      <c r="H800" s="17"/>
      <c r="I800" s="19">
        <v>306.0</v>
      </c>
      <c r="J800" s="19">
        <v>422.0</v>
      </c>
      <c r="K800" s="20" t="str">
        <f t="shared" si="434"/>
        <v>Twitter Web Client</v>
      </c>
      <c r="L800" s="19">
        <v>1.0503251E7</v>
      </c>
      <c r="M800" s="19">
        <v>2.0</v>
      </c>
      <c r="N800" s="19">
        <v>2477.0</v>
      </c>
      <c r="O800" s="21" t="s">
        <v>29</v>
      </c>
      <c r="P800" s="12">
        <v>40477.32577546296</v>
      </c>
      <c r="Q800" s="22" t="s">
        <v>42</v>
      </c>
      <c r="R800" s="23" t="s">
        <v>43</v>
      </c>
      <c r="S800" s="18" t="s">
        <v>44</v>
      </c>
      <c r="T800" s="17"/>
      <c r="U800" s="16" t="str">
        <f t="shared" si="435"/>
        <v>View</v>
      </c>
    </row>
    <row r="801">
      <c r="A801" s="12">
        <v>43504.52309027778</v>
      </c>
      <c r="B801" s="13" t="str">
        <f t="shared" si="433"/>
        <v>@BJP4India</v>
      </c>
      <c r="C801" s="14" t="s">
        <v>39</v>
      </c>
      <c r="D801" s="24" t="s">
        <v>1554</v>
      </c>
      <c r="E801" s="16" t="str">
        <f>HYPERLINK("https://twitter.com/BJP4India/status/1093767196415651840","1093767196415651840")</f>
        <v>1093767196415651840</v>
      </c>
      <c r="F801" s="17"/>
      <c r="G801" s="18" t="s">
        <v>1555</v>
      </c>
      <c r="H801" s="17"/>
      <c r="I801" s="19">
        <v>265.0</v>
      </c>
      <c r="J801" s="19">
        <v>456.0</v>
      </c>
      <c r="K801" s="20" t="str">
        <f t="shared" si="434"/>
        <v>Twitter Web Client</v>
      </c>
      <c r="L801" s="19">
        <v>1.0503251E7</v>
      </c>
      <c r="M801" s="19">
        <v>2.0</v>
      </c>
      <c r="N801" s="19">
        <v>2477.0</v>
      </c>
      <c r="O801" s="21" t="s">
        <v>29</v>
      </c>
      <c r="P801" s="12">
        <v>40477.32577546296</v>
      </c>
      <c r="Q801" s="22" t="s">
        <v>42</v>
      </c>
      <c r="R801" s="23" t="s">
        <v>43</v>
      </c>
      <c r="S801" s="18" t="s">
        <v>44</v>
      </c>
      <c r="T801" s="17"/>
      <c r="U801" s="16" t="str">
        <f t="shared" si="435"/>
        <v>View</v>
      </c>
    </row>
    <row r="802">
      <c r="A802" s="12">
        <v>43504.52270833333</v>
      </c>
      <c r="B802" s="13" t="str">
        <f t="shared" si="433"/>
        <v>@BJP4India</v>
      </c>
      <c r="C802" s="14" t="s">
        <v>39</v>
      </c>
      <c r="D802" s="24" t="s">
        <v>1556</v>
      </c>
      <c r="E802" s="16" t="str">
        <f>HYPERLINK("https://twitter.com/BJP4India/status/1093767057982681088","1093767057982681088")</f>
        <v>1093767057982681088</v>
      </c>
      <c r="F802" s="17"/>
      <c r="G802" s="18" t="s">
        <v>1557</v>
      </c>
      <c r="H802" s="17"/>
      <c r="I802" s="19">
        <v>353.0</v>
      </c>
      <c r="J802" s="19">
        <v>508.0</v>
      </c>
      <c r="K802" s="20" t="str">
        <f t="shared" si="434"/>
        <v>Twitter Web Client</v>
      </c>
      <c r="L802" s="19">
        <v>1.0503253E7</v>
      </c>
      <c r="M802" s="19">
        <v>2.0</v>
      </c>
      <c r="N802" s="19">
        <v>2477.0</v>
      </c>
      <c r="O802" s="21" t="s">
        <v>29</v>
      </c>
      <c r="P802" s="12">
        <v>40477.32577546296</v>
      </c>
      <c r="Q802" s="22" t="s">
        <v>42</v>
      </c>
      <c r="R802" s="23" t="s">
        <v>43</v>
      </c>
      <c r="S802" s="18" t="s">
        <v>44</v>
      </c>
      <c r="T802" s="17"/>
      <c r="U802" s="16" t="str">
        <f t="shared" si="435"/>
        <v>View</v>
      </c>
    </row>
    <row r="803">
      <c r="A803" s="12">
        <v>43504.52247685185</v>
      </c>
      <c r="B803" s="13" t="str">
        <f t="shared" si="433"/>
        <v>@BJP4India</v>
      </c>
      <c r="C803" s="14" t="s">
        <v>39</v>
      </c>
      <c r="D803" s="24" t="s">
        <v>1558</v>
      </c>
      <c r="E803" s="16" t="str">
        <f>HYPERLINK("https://twitter.com/BJP4India/status/1093766972263739392","1093766972263739392")</f>
        <v>1093766972263739392</v>
      </c>
      <c r="F803" s="17"/>
      <c r="G803" s="18" t="s">
        <v>1559</v>
      </c>
      <c r="H803" s="17"/>
      <c r="I803" s="19">
        <v>274.0</v>
      </c>
      <c r="J803" s="19">
        <v>499.0</v>
      </c>
      <c r="K803" s="20" t="str">
        <f t="shared" si="434"/>
        <v>Twitter Web Client</v>
      </c>
      <c r="L803" s="19">
        <v>1.0503253E7</v>
      </c>
      <c r="M803" s="19">
        <v>2.0</v>
      </c>
      <c r="N803" s="19">
        <v>2477.0</v>
      </c>
      <c r="O803" s="21" t="s">
        <v>29</v>
      </c>
      <c r="P803" s="12">
        <v>40477.32577546296</v>
      </c>
      <c r="Q803" s="22" t="s">
        <v>42</v>
      </c>
      <c r="R803" s="23" t="s">
        <v>43</v>
      </c>
      <c r="S803" s="18" t="s">
        <v>44</v>
      </c>
      <c r="T803" s="17"/>
      <c r="U803" s="16" t="str">
        <f t="shared" si="435"/>
        <v>View</v>
      </c>
    </row>
    <row r="804">
      <c r="A804" s="12">
        <v>43504.52195601852</v>
      </c>
      <c r="B804" s="13" t="str">
        <f t="shared" si="433"/>
        <v>@BJP4India</v>
      </c>
      <c r="C804" s="14" t="s">
        <v>39</v>
      </c>
      <c r="D804" s="24" t="s">
        <v>1560</v>
      </c>
      <c r="E804" s="16" t="str">
        <f>HYPERLINK("https://twitter.com/BJP4India/status/1093766786833473536","1093766786833473536")</f>
        <v>1093766786833473536</v>
      </c>
      <c r="F804" s="17"/>
      <c r="G804" s="18" t="s">
        <v>1561</v>
      </c>
      <c r="H804" s="17"/>
      <c r="I804" s="19">
        <v>219.0</v>
      </c>
      <c r="J804" s="19">
        <v>387.0</v>
      </c>
      <c r="K804" s="20" t="str">
        <f t="shared" si="434"/>
        <v>Twitter Web Client</v>
      </c>
      <c r="L804" s="19">
        <v>1.0503253E7</v>
      </c>
      <c r="M804" s="19">
        <v>2.0</v>
      </c>
      <c r="N804" s="19">
        <v>2477.0</v>
      </c>
      <c r="O804" s="21" t="s">
        <v>29</v>
      </c>
      <c r="P804" s="12">
        <v>40477.32577546296</v>
      </c>
      <c r="Q804" s="22" t="s">
        <v>42</v>
      </c>
      <c r="R804" s="23" t="s">
        <v>43</v>
      </c>
      <c r="S804" s="18" t="s">
        <v>44</v>
      </c>
      <c r="T804" s="17"/>
      <c r="U804" s="16" t="str">
        <f t="shared" si="435"/>
        <v>View</v>
      </c>
    </row>
    <row r="805">
      <c r="A805" s="12">
        <v>43504.5218287037</v>
      </c>
      <c r="B805" s="13" t="str">
        <f t="shared" si="433"/>
        <v>@BJP4India</v>
      </c>
      <c r="C805" s="14" t="s">
        <v>39</v>
      </c>
      <c r="D805" s="24" t="s">
        <v>1562</v>
      </c>
      <c r="E805" s="16" t="str">
        <f>HYPERLINK("https://twitter.com/BJP4India/status/1093766738569621504","1093766738569621504")</f>
        <v>1093766738569621504</v>
      </c>
      <c r="F805" s="17"/>
      <c r="G805" s="18" t="s">
        <v>1563</v>
      </c>
      <c r="H805" s="17"/>
      <c r="I805" s="19">
        <v>317.0</v>
      </c>
      <c r="J805" s="19">
        <v>385.0</v>
      </c>
      <c r="K805" s="20" t="str">
        <f t="shared" si="434"/>
        <v>Twitter Web Client</v>
      </c>
      <c r="L805" s="19">
        <v>1.0503253E7</v>
      </c>
      <c r="M805" s="19">
        <v>2.0</v>
      </c>
      <c r="N805" s="19">
        <v>2477.0</v>
      </c>
      <c r="O805" s="21" t="s">
        <v>29</v>
      </c>
      <c r="P805" s="12">
        <v>40477.32577546296</v>
      </c>
      <c r="Q805" s="22" t="s">
        <v>42</v>
      </c>
      <c r="R805" s="23" t="s">
        <v>43</v>
      </c>
      <c r="S805" s="18" t="s">
        <v>44</v>
      </c>
      <c r="T805" s="17"/>
      <c r="U805" s="16" t="str">
        <f t="shared" si="435"/>
        <v>View</v>
      </c>
    </row>
    <row r="806">
      <c r="A806" s="12">
        <v>43504.52167824074</v>
      </c>
      <c r="B806" s="13" t="str">
        <f t="shared" si="433"/>
        <v>@BJP4India</v>
      </c>
      <c r="C806" s="14" t="s">
        <v>39</v>
      </c>
      <c r="D806" s="24" t="s">
        <v>1564</v>
      </c>
      <c r="E806" s="16" t="str">
        <f>HYPERLINK("https://twitter.com/BJP4India/status/1093766683330637826","1093766683330637826")</f>
        <v>1093766683330637826</v>
      </c>
      <c r="F806" s="17"/>
      <c r="G806" s="18" t="s">
        <v>1565</v>
      </c>
      <c r="H806" s="17"/>
      <c r="I806" s="19">
        <v>215.0</v>
      </c>
      <c r="J806" s="19">
        <v>400.0</v>
      </c>
      <c r="K806" s="20" t="str">
        <f t="shared" si="434"/>
        <v>Twitter Web Client</v>
      </c>
      <c r="L806" s="19">
        <v>1.0503253E7</v>
      </c>
      <c r="M806" s="19">
        <v>2.0</v>
      </c>
      <c r="N806" s="19">
        <v>2477.0</v>
      </c>
      <c r="O806" s="21" t="s">
        <v>29</v>
      </c>
      <c r="P806" s="12">
        <v>40477.32577546296</v>
      </c>
      <c r="Q806" s="22" t="s">
        <v>42</v>
      </c>
      <c r="R806" s="23" t="s">
        <v>43</v>
      </c>
      <c r="S806" s="18" t="s">
        <v>44</v>
      </c>
      <c r="T806" s="17"/>
      <c r="U806" s="16" t="str">
        <f t="shared" si="435"/>
        <v>View</v>
      </c>
    </row>
    <row r="807">
      <c r="A807" s="12">
        <v>43504.521527777775</v>
      </c>
      <c r="B807" s="13" t="str">
        <f t="shared" si="433"/>
        <v>@BJP4India</v>
      </c>
      <c r="C807" s="14" t="s">
        <v>39</v>
      </c>
      <c r="D807" s="24" t="s">
        <v>1566</v>
      </c>
      <c r="E807" s="16" t="str">
        <f>HYPERLINK("https://twitter.com/BJP4India/status/1093766631396757504","1093766631396757504")</f>
        <v>1093766631396757504</v>
      </c>
      <c r="F807" s="17"/>
      <c r="G807" s="18" t="s">
        <v>1567</v>
      </c>
      <c r="H807" s="17"/>
      <c r="I807" s="19">
        <v>308.0</v>
      </c>
      <c r="J807" s="19">
        <v>431.0</v>
      </c>
      <c r="K807" s="20" t="str">
        <f t="shared" si="434"/>
        <v>Twitter Web Client</v>
      </c>
      <c r="L807" s="19">
        <v>1.0503253E7</v>
      </c>
      <c r="M807" s="19">
        <v>2.0</v>
      </c>
      <c r="N807" s="19">
        <v>2477.0</v>
      </c>
      <c r="O807" s="21" t="s">
        <v>29</v>
      </c>
      <c r="P807" s="12">
        <v>40477.32577546296</v>
      </c>
      <c r="Q807" s="22" t="s">
        <v>42</v>
      </c>
      <c r="R807" s="23" t="s">
        <v>43</v>
      </c>
      <c r="S807" s="18" t="s">
        <v>44</v>
      </c>
      <c r="T807" s="17"/>
      <c r="U807" s="16" t="str">
        <f t="shared" si="435"/>
        <v>View</v>
      </c>
    </row>
    <row r="808">
      <c r="A808" s="12">
        <v>43504.521365740744</v>
      </c>
      <c r="B808" s="13" t="str">
        <f t="shared" si="433"/>
        <v>@BJP4India</v>
      </c>
      <c r="C808" s="14" t="s">
        <v>39</v>
      </c>
      <c r="D808" s="24" t="s">
        <v>1568</v>
      </c>
      <c r="E808" s="16" t="str">
        <f>HYPERLINK("https://twitter.com/BJP4India/status/1093766570050969600","1093766570050969600")</f>
        <v>1093766570050969600</v>
      </c>
      <c r="F808" s="17"/>
      <c r="G808" s="18" t="s">
        <v>1569</v>
      </c>
      <c r="H808" s="17"/>
      <c r="I808" s="19">
        <v>303.0</v>
      </c>
      <c r="J808" s="19">
        <v>445.0</v>
      </c>
      <c r="K808" s="20" t="str">
        <f t="shared" si="434"/>
        <v>Twitter Web Client</v>
      </c>
      <c r="L808" s="19">
        <v>1.0503253E7</v>
      </c>
      <c r="M808" s="19">
        <v>2.0</v>
      </c>
      <c r="N808" s="19">
        <v>2477.0</v>
      </c>
      <c r="O808" s="21" t="s">
        <v>29</v>
      </c>
      <c r="P808" s="12">
        <v>40477.32577546296</v>
      </c>
      <c r="Q808" s="22" t="s">
        <v>42</v>
      </c>
      <c r="R808" s="23" t="s">
        <v>43</v>
      </c>
      <c r="S808" s="18" t="s">
        <v>44</v>
      </c>
      <c r="T808" s="17"/>
      <c r="U808" s="16" t="str">
        <f t="shared" si="435"/>
        <v>View</v>
      </c>
    </row>
    <row r="809">
      <c r="A809" s="12">
        <v>43504.5203587963</v>
      </c>
      <c r="B809" s="13" t="str">
        <f t="shared" si="433"/>
        <v>@BJP4India</v>
      </c>
      <c r="C809" s="14" t="s">
        <v>39</v>
      </c>
      <c r="D809" s="24" t="s">
        <v>1570</v>
      </c>
      <c r="E809" s="16" t="str">
        <f>HYPERLINK("https://twitter.com/BJP4India/status/1093766205364531200","1093766205364531200")</f>
        <v>1093766205364531200</v>
      </c>
      <c r="F809" s="17"/>
      <c r="G809" s="18" t="s">
        <v>1571</v>
      </c>
      <c r="H809" s="17"/>
      <c r="I809" s="19">
        <v>345.0</v>
      </c>
      <c r="J809" s="19">
        <v>458.0</v>
      </c>
      <c r="K809" s="20" t="str">
        <f t="shared" si="434"/>
        <v>Twitter Web Client</v>
      </c>
      <c r="L809" s="19">
        <v>1.0503253E7</v>
      </c>
      <c r="M809" s="19">
        <v>2.0</v>
      </c>
      <c r="N809" s="19">
        <v>2477.0</v>
      </c>
      <c r="O809" s="21" t="s">
        <v>29</v>
      </c>
      <c r="P809" s="12">
        <v>40477.32577546296</v>
      </c>
      <c r="Q809" s="22" t="s">
        <v>42</v>
      </c>
      <c r="R809" s="23" t="s">
        <v>43</v>
      </c>
      <c r="S809" s="18" t="s">
        <v>44</v>
      </c>
      <c r="T809" s="17"/>
      <c r="U809" s="16" t="str">
        <f t="shared" si="435"/>
        <v>View</v>
      </c>
    </row>
    <row r="810">
      <c r="A810" s="12">
        <v>43504.51861111111</v>
      </c>
      <c r="B810" s="13" t="str">
        <f t="shared" si="433"/>
        <v>@BJP4India</v>
      </c>
      <c r="C810" s="14" t="s">
        <v>39</v>
      </c>
      <c r="D810" s="24" t="s">
        <v>1572</v>
      </c>
      <c r="E810" s="16" t="str">
        <f>HYPERLINK("https://twitter.com/BJP4India/status/1093765574503456768","1093765574503456768")</f>
        <v>1093765574503456768</v>
      </c>
      <c r="F810" s="17"/>
      <c r="G810" s="17"/>
      <c r="H810" s="17"/>
      <c r="I810" s="19">
        <v>263.0</v>
      </c>
      <c r="J810" s="19">
        <v>756.0</v>
      </c>
      <c r="K810" s="20" t="str">
        <f t="shared" si="434"/>
        <v>Twitter Web Client</v>
      </c>
      <c r="L810" s="19">
        <v>1.0503253E7</v>
      </c>
      <c r="M810" s="19">
        <v>2.0</v>
      </c>
      <c r="N810" s="19">
        <v>2477.0</v>
      </c>
      <c r="O810" s="21" t="s">
        <v>29</v>
      </c>
      <c r="P810" s="12">
        <v>40477.32577546296</v>
      </c>
      <c r="Q810" s="22" t="s">
        <v>42</v>
      </c>
      <c r="R810" s="23" t="s">
        <v>43</v>
      </c>
      <c r="S810" s="18" t="s">
        <v>44</v>
      </c>
      <c r="T810" s="17"/>
      <c r="U810" s="16" t="str">
        <f t="shared" si="435"/>
        <v>View</v>
      </c>
    </row>
    <row r="811">
      <c r="A811" s="12">
        <v>43504.51712962963</v>
      </c>
      <c r="B811" s="13" t="str">
        <f t="shared" si="433"/>
        <v>@BJP4India</v>
      </c>
      <c r="C811" s="14" t="s">
        <v>39</v>
      </c>
      <c r="D811" s="24" t="s">
        <v>1573</v>
      </c>
      <c r="E811" s="16" t="str">
        <f>HYPERLINK("https://twitter.com/BJP4India/status/1093765034734346240","1093765034734346240")</f>
        <v>1093765034734346240</v>
      </c>
      <c r="F811" s="17"/>
      <c r="G811" s="17"/>
      <c r="H811" s="17"/>
      <c r="I811" s="19">
        <v>334.0</v>
      </c>
      <c r="J811" s="19">
        <v>1162.0</v>
      </c>
      <c r="K811" s="20" t="str">
        <f t="shared" si="434"/>
        <v>Twitter Web Client</v>
      </c>
      <c r="L811" s="19">
        <v>1.0503253E7</v>
      </c>
      <c r="M811" s="19">
        <v>2.0</v>
      </c>
      <c r="N811" s="19">
        <v>2477.0</v>
      </c>
      <c r="O811" s="21" t="s">
        <v>29</v>
      </c>
      <c r="P811" s="12">
        <v>40477.32577546296</v>
      </c>
      <c r="Q811" s="22" t="s">
        <v>42</v>
      </c>
      <c r="R811" s="23" t="s">
        <v>43</v>
      </c>
      <c r="S811" s="18" t="s">
        <v>44</v>
      </c>
      <c r="T811" s="17"/>
      <c r="U811" s="16" t="str">
        <f t="shared" si="435"/>
        <v>View</v>
      </c>
    </row>
    <row r="812">
      <c r="A812" s="12">
        <v>43504.513437500005</v>
      </c>
      <c r="B812" s="13" t="str">
        <f t="shared" si="433"/>
        <v>@BJP4India</v>
      </c>
      <c r="C812" s="14" t="s">
        <v>39</v>
      </c>
      <c r="D812" s="24" t="s">
        <v>1574</v>
      </c>
      <c r="E812" s="16" t="str">
        <f>HYPERLINK("https://twitter.com/BJP4India/status/1093763700060651520","1093763700060651520")</f>
        <v>1093763700060651520</v>
      </c>
      <c r="F812" s="17"/>
      <c r="G812" s="18" t="s">
        <v>1575</v>
      </c>
      <c r="H812" s="17"/>
      <c r="I812" s="19">
        <v>274.0</v>
      </c>
      <c r="J812" s="19">
        <v>684.0</v>
      </c>
      <c r="K812" s="20" t="str">
        <f t="shared" si="434"/>
        <v>Twitter Web Client</v>
      </c>
      <c r="L812" s="19">
        <v>1.0503253E7</v>
      </c>
      <c r="M812" s="19">
        <v>2.0</v>
      </c>
      <c r="N812" s="19">
        <v>2477.0</v>
      </c>
      <c r="O812" s="21" t="s">
        <v>29</v>
      </c>
      <c r="P812" s="12">
        <v>40477.32577546296</v>
      </c>
      <c r="Q812" s="22" t="s">
        <v>42</v>
      </c>
      <c r="R812" s="23" t="s">
        <v>43</v>
      </c>
      <c r="S812" s="18" t="s">
        <v>44</v>
      </c>
      <c r="T812" s="17"/>
      <c r="U812" s="16" t="str">
        <f t="shared" si="435"/>
        <v>View</v>
      </c>
    </row>
    <row r="813">
      <c r="A813" s="12">
        <v>43504.511145833334</v>
      </c>
      <c r="B813" s="13" t="str">
        <f t="shared" si="433"/>
        <v>@BJP4India</v>
      </c>
      <c r="C813" s="14" t="s">
        <v>39</v>
      </c>
      <c r="D813" s="24" t="s">
        <v>1576</v>
      </c>
      <c r="E813" s="16" t="str">
        <f>HYPERLINK("https://twitter.com/BJP4India/status/1093762866459508737","1093762866459508737")</f>
        <v>1093762866459508737</v>
      </c>
      <c r="F813" s="17"/>
      <c r="G813" s="17"/>
      <c r="H813" s="17"/>
      <c r="I813" s="19">
        <v>301.0</v>
      </c>
      <c r="J813" s="19">
        <v>906.0</v>
      </c>
      <c r="K813" s="20" t="str">
        <f t="shared" si="434"/>
        <v>Twitter Web Client</v>
      </c>
      <c r="L813" s="19">
        <v>1.0503253E7</v>
      </c>
      <c r="M813" s="19">
        <v>2.0</v>
      </c>
      <c r="N813" s="19">
        <v>2477.0</v>
      </c>
      <c r="O813" s="21" t="s">
        <v>29</v>
      </c>
      <c r="P813" s="12">
        <v>40477.32577546296</v>
      </c>
      <c r="Q813" s="22" t="s">
        <v>42</v>
      </c>
      <c r="R813" s="23" t="s">
        <v>43</v>
      </c>
      <c r="S813" s="18" t="s">
        <v>44</v>
      </c>
      <c r="T813" s="17"/>
      <c r="U813" s="16" t="str">
        <f t="shared" si="435"/>
        <v>View</v>
      </c>
    </row>
    <row r="814">
      <c r="A814" s="12">
        <v>43504.508564814816</v>
      </c>
      <c r="B814" s="13" t="str">
        <f t="shared" si="433"/>
        <v>@BJP4India</v>
      </c>
      <c r="C814" s="14" t="s">
        <v>39</v>
      </c>
      <c r="D814" s="24" t="s">
        <v>1577</v>
      </c>
      <c r="E814" s="16" t="str">
        <f>HYPERLINK("https://twitter.com/BJP4India/status/1093761930907463680","1093761930907463680")</f>
        <v>1093761930907463680</v>
      </c>
      <c r="F814" s="17"/>
      <c r="G814" s="17"/>
      <c r="H814" s="17"/>
      <c r="I814" s="19">
        <v>350.0</v>
      </c>
      <c r="J814" s="19">
        <v>1103.0</v>
      </c>
      <c r="K814" s="20" t="str">
        <f t="shared" si="434"/>
        <v>Twitter Web Client</v>
      </c>
      <c r="L814" s="19">
        <v>1.0503253E7</v>
      </c>
      <c r="M814" s="19">
        <v>2.0</v>
      </c>
      <c r="N814" s="19">
        <v>2477.0</v>
      </c>
      <c r="O814" s="21" t="s">
        <v>29</v>
      </c>
      <c r="P814" s="12">
        <v>40477.32577546296</v>
      </c>
      <c r="Q814" s="22" t="s">
        <v>42</v>
      </c>
      <c r="R814" s="23" t="s">
        <v>43</v>
      </c>
      <c r="S814" s="18" t="s">
        <v>44</v>
      </c>
      <c r="T814" s="17"/>
      <c r="U814" s="16" t="str">
        <f t="shared" si="435"/>
        <v>View</v>
      </c>
    </row>
    <row r="815">
      <c r="A815" s="12">
        <v>43504.50690972222</v>
      </c>
      <c r="B815" s="13" t="str">
        <f t="shared" si="433"/>
        <v>@BJP4India</v>
      </c>
      <c r="C815" s="14" t="s">
        <v>39</v>
      </c>
      <c r="D815" s="24" t="s">
        <v>1578</v>
      </c>
      <c r="E815" s="16" t="str">
        <f>HYPERLINK("https://twitter.com/BJP4India/status/1093761331902083073","1093761331902083073")</f>
        <v>1093761331902083073</v>
      </c>
      <c r="F815" s="17"/>
      <c r="G815" s="18" t="s">
        <v>1579</v>
      </c>
      <c r="H815" s="17"/>
      <c r="I815" s="19">
        <v>254.0</v>
      </c>
      <c r="J815" s="19">
        <v>620.0</v>
      </c>
      <c r="K815" s="20" t="str">
        <f t="shared" si="434"/>
        <v>Twitter Web Client</v>
      </c>
      <c r="L815" s="19">
        <v>1.0503253E7</v>
      </c>
      <c r="M815" s="19">
        <v>2.0</v>
      </c>
      <c r="N815" s="19">
        <v>2477.0</v>
      </c>
      <c r="O815" s="21" t="s">
        <v>29</v>
      </c>
      <c r="P815" s="12">
        <v>40477.32577546296</v>
      </c>
      <c r="Q815" s="22" t="s">
        <v>42</v>
      </c>
      <c r="R815" s="23" t="s">
        <v>43</v>
      </c>
      <c r="S815" s="18" t="s">
        <v>44</v>
      </c>
      <c r="T815" s="17"/>
      <c r="U815" s="16" t="str">
        <f t="shared" si="435"/>
        <v>View</v>
      </c>
    </row>
    <row r="816">
      <c r="A816" s="12">
        <v>43504.50319444445</v>
      </c>
      <c r="B816" s="13" t="str">
        <f t="shared" si="433"/>
        <v>@BJP4India</v>
      </c>
      <c r="C816" s="14" t="s">
        <v>39</v>
      </c>
      <c r="D816" s="24" t="s">
        <v>1580</v>
      </c>
      <c r="E816" s="16" t="str">
        <f>HYPERLINK("https://twitter.com/BJP4India/status/1093759984473534464","1093759984473534464")</f>
        <v>1093759984473534464</v>
      </c>
      <c r="F816" s="17"/>
      <c r="G816" s="17"/>
      <c r="H816" s="17"/>
      <c r="I816" s="19">
        <v>674.0</v>
      </c>
      <c r="J816" s="19">
        <v>2577.0</v>
      </c>
      <c r="K816" s="20" t="str">
        <f t="shared" si="434"/>
        <v>Twitter Web Client</v>
      </c>
      <c r="L816" s="19">
        <v>1.0503253E7</v>
      </c>
      <c r="M816" s="19">
        <v>2.0</v>
      </c>
      <c r="N816" s="19">
        <v>2477.0</v>
      </c>
      <c r="O816" s="21" t="s">
        <v>29</v>
      </c>
      <c r="P816" s="12">
        <v>40477.32577546296</v>
      </c>
      <c r="Q816" s="22" t="s">
        <v>42</v>
      </c>
      <c r="R816" s="23" t="s">
        <v>43</v>
      </c>
      <c r="S816" s="18" t="s">
        <v>44</v>
      </c>
      <c r="T816" s="17"/>
      <c r="U816" s="16" t="str">
        <f t="shared" si="435"/>
        <v>View</v>
      </c>
    </row>
    <row r="817">
      <c r="A817" s="12">
        <v>43504.50084490741</v>
      </c>
      <c r="B817" s="13" t="str">
        <f t="shared" si="433"/>
        <v>@BJP4India</v>
      </c>
      <c r="C817" s="14" t="s">
        <v>39</v>
      </c>
      <c r="D817" s="24" t="s">
        <v>1581</v>
      </c>
      <c r="E817" s="16" t="str">
        <f>HYPERLINK("https://twitter.com/BJP4India/status/1093759136314023936","1093759136314023936")</f>
        <v>1093759136314023936</v>
      </c>
      <c r="F817" s="17"/>
      <c r="G817" s="17"/>
      <c r="H817" s="17"/>
      <c r="I817" s="19">
        <v>849.0</v>
      </c>
      <c r="J817" s="19">
        <v>2609.0</v>
      </c>
      <c r="K817" s="20" t="str">
        <f t="shared" si="434"/>
        <v>Twitter Web Client</v>
      </c>
      <c r="L817" s="19">
        <v>1.0503253E7</v>
      </c>
      <c r="M817" s="19">
        <v>2.0</v>
      </c>
      <c r="N817" s="19">
        <v>2477.0</v>
      </c>
      <c r="O817" s="21" t="s">
        <v>29</v>
      </c>
      <c r="P817" s="12">
        <v>40477.32577546296</v>
      </c>
      <c r="Q817" s="22" t="s">
        <v>42</v>
      </c>
      <c r="R817" s="23" t="s">
        <v>43</v>
      </c>
      <c r="S817" s="18" t="s">
        <v>44</v>
      </c>
      <c r="T817" s="17"/>
      <c r="U817" s="16" t="str">
        <f t="shared" si="435"/>
        <v>View</v>
      </c>
    </row>
    <row r="818">
      <c r="A818" s="12">
        <v>43504.498819444445</v>
      </c>
      <c r="B818" s="13" t="str">
        <f t="shared" si="433"/>
        <v>@BJP4India</v>
      </c>
      <c r="C818" s="14" t="s">
        <v>39</v>
      </c>
      <c r="D818" s="24" t="s">
        <v>1582</v>
      </c>
      <c r="E818" s="16" t="str">
        <f>HYPERLINK("https://twitter.com/BJP4India/status/1093758400083554304","1093758400083554304")</f>
        <v>1093758400083554304</v>
      </c>
      <c r="F818" s="17"/>
      <c r="G818" s="18" t="s">
        <v>1583</v>
      </c>
      <c r="H818" s="17"/>
      <c r="I818" s="19">
        <v>246.0</v>
      </c>
      <c r="J818" s="19">
        <v>630.0</v>
      </c>
      <c r="K818" s="20" t="str">
        <f t="shared" si="434"/>
        <v>Twitter Web Client</v>
      </c>
      <c r="L818" s="19">
        <v>1.0503253E7</v>
      </c>
      <c r="M818" s="19">
        <v>2.0</v>
      </c>
      <c r="N818" s="19">
        <v>2477.0</v>
      </c>
      <c r="O818" s="21" t="s">
        <v>29</v>
      </c>
      <c r="P818" s="12">
        <v>40477.32577546296</v>
      </c>
      <c r="Q818" s="22" t="s">
        <v>42</v>
      </c>
      <c r="R818" s="23" t="s">
        <v>43</v>
      </c>
      <c r="S818" s="18" t="s">
        <v>44</v>
      </c>
      <c r="T818" s="17"/>
      <c r="U818" s="16" t="str">
        <f t="shared" si="435"/>
        <v>View</v>
      </c>
    </row>
    <row r="819">
      <c r="A819" s="12">
        <v>43504.497708333336</v>
      </c>
      <c r="B819" s="13" t="str">
        <f t="shared" si="433"/>
        <v>@BJP4India</v>
      </c>
      <c r="C819" s="14" t="s">
        <v>39</v>
      </c>
      <c r="D819" s="24" t="s">
        <v>1584</v>
      </c>
      <c r="E819" s="16" t="str">
        <f>HYPERLINK("https://twitter.com/BJP4India/status/1093757999439474689","1093757999439474689")</f>
        <v>1093757999439474689</v>
      </c>
      <c r="F819" s="17"/>
      <c r="G819" s="18" t="s">
        <v>1585</v>
      </c>
      <c r="H819" s="17"/>
      <c r="I819" s="19">
        <v>241.0</v>
      </c>
      <c r="J819" s="19">
        <v>567.0</v>
      </c>
      <c r="K819" s="20" t="str">
        <f t="shared" si="434"/>
        <v>Twitter Web Client</v>
      </c>
      <c r="L819" s="19">
        <v>1.0503253E7</v>
      </c>
      <c r="M819" s="19">
        <v>2.0</v>
      </c>
      <c r="N819" s="19">
        <v>2477.0</v>
      </c>
      <c r="O819" s="21" t="s">
        <v>29</v>
      </c>
      <c r="P819" s="12">
        <v>40477.32577546296</v>
      </c>
      <c r="Q819" s="22" t="s">
        <v>42</v>
      </c>
      <c r="R819" s="23" t="s">
        <v>43</v>
      </c>
      <c r="S819" s="18" t="s">
        <v>44</v>
      </c>
      <c r="T819" s="17"/>
      <c r="U819" s="16" t="str">
        <f t="shared" si="435"/>
        <v>View</v>
      </c>
    </row>
    <row r="820">
      <c r="A820" s="12">
        <v>43504.496562500004</v>
      </c>
      <c r="B820" s="13" t="str">
        <f t="shared" si="433"/>
        <v>@BJP4India</v>
      </c>
      <c r="C820" s="14" t="s">
        <v>39</v>
      </c>
      <c r="D820" s="24" t="s">
        <v>1586</v>
      </c>
      <c r="E820" s="16" t="str">
        <f>HYPERLINK("https://twitter.com/BJP4India/status/1093757582143942656","1093757582143942656")</f>
        <v>1093757582143942656</v>
      </c>
      <c r="F820" s="17"/>
      <c r="G820" s="18" t="s">
        <v>1587</v>
      </c>
      <c r="H820" s="17"/>
      <c r="I820" s="19">
        <v>230.0</v>
      </c>
      <c r="J820" s="19">
        <v>589.0</v>
      </c>
      <c r="K820" s="20" t="str">
        <f t="shared" si="434"/>
        <v>Twitter Web Client</v>
      </c>
      <c r="L820" s="19">
        <v>1.0503253E7</v>
      </c>
      <c r="M820" s="19">
        <v>2.0</v>
      </c>
      <c r="N820" s="19">
        <v>2477.0</v>
      </c>
      <c r="O820" s="21" t="s">
        <v>29</v>
      </c>
      <c r="P820" s="12">
        <v>40477.32577546296</v>
      </c>
      <c r="Q820" s="22" t="s">
        <v>42</v>
      </c>
      <c r="R820" s="23" t="s">
        <v>43</v>
      </c>
      <c r="S820" s="18" t="s">
        <v>44</v>
      </c>
      <c r="T820" s="17"/>
      <c r="U820" s="16" t="str">
        <f t="shared" si="435"/>
        <v>View</v>
      </c>
    </row>
    <row r="821">
      <c r="A821" s="12">
        <v>43504.490266203706</v>
      </c>
      <c r="B821" s="13" t="str">
        <f t="shared" si="433"/>
        <v>@BJP4India</v>
      </c>
      <c r="C821" s="14" t="s">
        <v>39</v>
      </c>
      <c r="D821" s="24" t="s">
        <v>1588</v>
      </c>
      <c r="E821" s="16" t="str">
        <f>HYPERLINK("https://twitter.com/BJP4India/status/1093755303294713856","1093755303294713856")</f>
        <v>1093755303294713856</v>
      </c>
      <c r="F821" s="18" t="s">
        <v>1589</v>
      </c>
      <c r="G821" s="17"/>
      <c r="H821" s="17"/>
      <c r="I821" s="19">
        <v>461.0</v>
      </c>
      <c r="J821" s="19">
        <v>1215.0</v>
      </c>
      <c r="K821" s="20" t="str">
        <f t="shared" ref="K821:K822" si="436">HYPERLINK("https://periscope.tv","Periscope")</f>
        <v>Periscope</v>
      </c>
      <c r="L821" s="19">
        <v>1.0503253E7</v>
      </c>
      <c r="M821" s="19">
        <v>2.0</v>
      </c>
      <c r="N821" s="19">
        <v>2477.0</v>
      </c>
      <c r="O821" s="21" t="s">
        <v>29</v>
      </c>
      <c r="P821" s="12">
        <v>40477.32577546296</v>
      </c>
      <c r="Q821" s="22" t="s">
        <v>42</v>
      </c>
      <c r="R821" s="23" t="s">
        <v>43</v>
      </c>
      <c r="S821" s="18" t="s">
        <v>44</v>
      </c>
      <c r="T821" s="17"/>
      <c r="U821" s="16" t="str">
        <f t="shared" si="435"/>
        <v>View</v>
      </c>
    </row>
    <row r="822">
      <c r="A822" s="12">
        <v>43504.490069444444</v>
      </c>
      <c r="B822" s="13" t="str">
        <f>HYPERLINK("https://twitter.com/narendramodi","@narendramodi")</f>
        <v>@narendramodi</v>
      </c>
      <c r="C822" s="14" t="s">
        <v>26</v>
      </c>
      <c r="D822" s="24" t="s">
        <v>1590</v>
      </c>
      <c r="E822" s="16" t="str">
        <f>HYPERLINK("https://twitter.com/narendramodi/status/1093755231089770497","1093755231089770497")</f>
        <v>1093755231089770497</v>
      </c>
      <c r="F822" s="18" t="s">
        <v>1591</v>
      </c>
      <c r="G822" s="17"/>
      <c r="H822" s="17"/>
      <c r="I822" s="19">
        <v>3791.0</v>
      </c>
      <c r="J822" s="19">
        <v>12539.0</v>
      </c>
      <c r="K822" s="20" t="str">
        <f t="shared" si="436"/>
        <v>Periscope</v>
      </c>
      <c r="L822" s="19">
        <v>4.5652875E7</v>
      </c>
      <c r="M822" s="19">
        <v>2124.0</v>
      </c>
      <c r="N822" s="19">
        <v>23328.0</v>
      </c>
      <c r="O822" s="21" t="s">
        <v>29</v>
      </c>
      <c r="P822" s="12">
        <v>39823.95064814815</v>
      </c>
      <c r="Q822" s="22" t="s">
        <v>30</v>
      </c>
      <c r="R822" s="23" t="s">
        <v>31</v>
      </c>
      <c r="S822" s="18" t="s">
        <v>32</v>
      </c>
      <c r="T822" s="17"/>
      <c r="U822" s="16" t="str">
        <f>HYPERLINK("https://pbs.twimg.com/profile_images/718314968102367232/ypY1GPCQ.jpg","View")</f>
        <v>View</v>
      </c>
    </row>
    <row r="823">
      <c r="A823" s="12">
        <v>43504.46435185186</v>
      </c>
      <c r="B823" s="13" t="str">
        <f>HYPERLINK("https://twitter.com/BJP4India","@BJP4India")</f>
        <v>@BJP4India</v>
      </c>
      <c r="C823" s="14" t="s">
        <v>39</v>
      </c>
      <c r="D823" s="24" t="s">
        <v>1592</v>
      </c>
      <c r="E823" s="16" t="str">
        <f>HYPERLINK("https://twitter.com/BJP4India/status/1093745908909453312","1093745908909453312")</f>
        <v>1093745908909453312</v>
      </c>
      <c r="F823" s="17"/>
      <c r="G823" s="18" t="s">
        <v>1593</v>
      </c>
      <c r="H823" s="17"/>
      <c r="I823" s="19">
        <v>485.0</v>
      </c>
      <c r="J823" s="19">
        <v>1256.0</v>
      </c>
      <c r="K823" s="20" t="str">
        <f t="shared" ref="K823:K825" si="437">HYPERLINK("https://studio.twitter.com","Twitter Media Studio")</f>
        <v>Twitter Media Studio</v>
      </c>
      <c r="L823" s="19">
        <v>1.0503253E7</v>
      </c>
      <c r="M823" s="19">
        <v>2.0</v>
      </c>
      <c r="N823" s="19">
        <v>2477.0</v>
      </c>
      <c r="O823" s="21" t="s">
        <v>29</v>
      </c>
      <c r="P823" s="12">
        <v>40477.32577546296</v>
      </c>
      <c r="Q823" s="22" t="s">
        <v>42</v>
      </c>
      <c r="R823" s="23" t="s">
        <v>43</v>
      </c>
      <c r="S823" s="18" t="s">
        <v>44</v>
      </c>
      <c r="T823" s="17"/>
      <c r="U823" s="16" t="str">
        <f>HYPERLINK("https://pbs.twimg.com/profile_images/812531108092874753/frVON4bm.jpg","View")</f>
        <v>View</v>
      </c>
    </row>
    <row r="824">
      <c r="A824" s="12">
        <v>43504.46277777778</v>
      </c>
      <c r="B824" s="13" t="str">
        <f>HYPERLINK("https://twitter.com/AamAadmiParty","@AamAadmiParty")</f>
        <v>@AamAadmiParty</v>
      </c>
      <c r="C824" s="14" t="s">
        <v>51</v>
      </c>
      <c r="D824" s="24" t="s">
        <v>1594</v>
      </c>
      <c r="E824" s="16" t="str">
        <f>HYPERLINK("https://twitter.com/AamAadmiParty/status/1093745339364823040","1093745339364823040")</f>
        <v>1093745339364823040</v>
      </c>
      <c r="F824" s="17"/>
      <c r="G824" s="18" t="s">
        <v>1595</v>
      </c>
      <c r="H824" s="17"/>
      <c r="I824" s="19">
        <v>233.0</v>
      </c>
      <c r="J824" s="19">
        <v>698.0</v>
      </c>
      <c r="K824" s="20" t="str">
        <f t="shared" si="437"/>
        <v>Twitter Media Studio</v>
      </c>
      <c r="L824" s="19">
        <v>4760642.0</v>
      </c>
      <c r="M824" s="19">
        <v>317.0</v>
      </c>
      <c r="N824" s="19">
        <v>1775.0</v>
      </c>
      <c r="O824" s="21" t="s">
        <v>29</v>
      </c>
      <c r="P824" s="12">
        <v>41113.35650462963</v>
      </c>
      <c r="Q824" s="22" t="s">
        <v>30</v>
      </c>
      <c r="R824" s="23" t="s">
        <v>54</v>
      </c>
      <c r="S824" s="18" t="s">
        <v>55</v>
      </c>
      <c r="T824" s="17"/>
      <c r="U824" s="16" t="str">
        <f>HYPERLINK("https://pbs.twimg.com/profile_images/928455612014280704/Xb5vG_TP.jpg","View")</f>
        <v>View</v>
      </c>
    </row>
    <row r="825">
      <c r="A825" s="12">
        <v>43504.45833333333</v>
      </c>
      <c r="B825" s="13" t="str">
        <f>HYPERLINK("https://twitter.com/BJP4India","@BJP4India")</f>
        <v>@BJP4India</v>
      </c>
      <c r="C825" s="14" t="s">
        <v>39</v>
      </c>
      <c r="D825" s="24" t="s">
        <v>1596</v>
      </c>
      <c r="E825" s="16" t="str">
        <f>HYPERLINK("https://twitter.com/BJP4India/status/1093743728299307008","1093743728299307008")</f>
        <v>1093743728299307008</v>
      </c>
      <c r="F825" s="17"/>
      <c r="G825" s="18" t="s">
        <v>1597</v>
      </c>
      <c r="H825" s="17"/>
      <c r="I825" s="19">
        <v>667.0</v>
      </c>
      <c r="J825" s="19">
        <v>2051.0</v>
      </c>
      <c r="K825" s="20" t="str">
        <f t="shared" si="437"/>
        <v>Twitter Media Studio</v>
      </c>
      <c r="L825" s="19">
        <v>1.0503253E7</v>
      </c>
      <c r="M825" s="19">
        <v>2.0</v>
      </c>
      <c r="N825" s="19">
        <v>2477.0</v>
      </c>
      <c r="O825" s="21" t="s">
        <v>29</v>
      </c>
      <c r="P825" s="12">
        <v>40477.32577546296</v>
      </c>
      <c r="Q825" s="22" t="s">
        <v>42</v>
      </c>
      <c r="R825" s="23" t="s">
        <v>43</v>
      </c>
      <c r="S825" s="18" t="s">
        <v>44</v>
      </c>
      <c r="T825" s="17"/>
      <c r="U825" s="16" t="str">
        <f>HYPERLINK("https://pbs.twimg.com/profile_images/812531108092874753/frVON4bm.jpg","View")</f>
        <v>View</v>
      </c>
    </row>
    <row r="826">
      <c r="A826" s="12">
        <v>43504.446608796294</v>
      </c>
      <c r="B826" s="13" t="str">
        <f>HYPERLINK("https://twitter.com/INCIndia","@INCIndia")</f>
        <v>@INCIndia</v>
      </c>
      <c r="C826" s="14" t="s">
        <v>126</v>
      </c>
      <c r="D826" s="24" t="s">
        <v>1598</v>
      </c>
      <c r="E826" s="16" t="str">
        <f>HYPERLINK("https://twitter.com/INCIndia/status/1093739482195447809","1093739482195447809")</f>
        <v>1093739482195447809</v>
      </c>
      <c r="F826" s="18" t="s">
        <v>1599</v>
      </c>
      <c r="G826" s="17"/>
      <c r="H826" s="17"/>
      <c r="I826" s="19">
        <v>2468.0</v>
      </c>
      <c r="J826" s="19">
        <v>4421.0</v>
      </c>
      <c r="K826" s="20" t="str">
        <f>HYPERLINK("https://periscope.tv","Periscope")</f>
        <v>Periscope</v>
      </c>
      <c r="L826" s="19">
        <v>4857087.0</v>
      </c>
      <c r="M826" s="19">
        <v>2496.0</v>
      </c>
      <c r="N826" s="19">
        <v>1632.0</v>
      </c>
      <c r="O826" s="21" t="s">
        <v>29</v>
      </c>
      <c r="P826" s="12">
        <v>41311.4691087963</v>
      </c>
      <c r="Q826" s="22" t="s">
        <v>129</v>
      </c>
      <c r="R826" s="23" t="s">
        <v>130</v>
      </c>
      <c r="S826" s="18" t="s">
        <v>131</v>
      </c>
      <c r="T826" s="17"/>
      <c r="U826" s="16" t="str">
        <f>HYPERLINK("https://pbs.twimg.com/profile_images/928449965134815233/w2JsNWPK.jpg","View")</f>
        <v>View</v>
      </c>
    </row>
    <row r="827">
      <c r="A827" s="12">
        <v>43504.444247685184</v>
      </c>
      <c r="B827" s="13" t="str">
        <f>HYPERLINK("https://twitter.com/RahulGandhi","@RahulGandhi")</f>
        <v>@RahulGandhi</v>
      </c>
      <c r="C827" s="14" t="s">
        <v>120</v>
      </c>
      <c r="D827" s="24" t="s">
        <v>1600</v>
      </c>
      <c r="E827" s="16" t="str">
        <f>HYPERLINK("https://twitter.com/RahulGandhi/status/1093738625769058304","1093738625769058304")</f>
        <v>1093738625769058304</v>
      </c>
      <c r="F827" s="17"/>
      <c r="G827" s="17"/>
      <c r="H827" s="17"/>
      <c r="I827" s="19">
        <v>6765.0</v>
      </c>
      <c r="J827" s="19">
        <v>25388.0</v>
      </c>
      <c r="K827" s="20" t="str">
        <f>HYPERLINK("http://twitter.com/download/iphone","Twitter for iPhone")</f>
        <v>Twitter for iPhone</v>
      </c>
      <c r="L827" s="19">
        <v>8562383.0</v>
      </c>
      <c r="M827" s="19">
        <v>206.0</v>
      </c>
      <c r="N827" s="19">
        <v>2159.0</v>
      </c>
      <c r="O827" s="21" t="s">
        <v>29</v>
      </c>
      <c r="P827" s="12">
        <v>42119.50642361111</v>
      </c>
      <c r="Q827" s="22" t="s">
        <v>123</v>
      </c>
      <c r="R827" s="23" t="s">
        <v>124</v>
      </c>
      <c r="S827" s="18" t="s">
        <v>125</v>
      </c>
      <c r="T827" s="17"/>
      <c r="U827" s="16" t="str">
        <f>HYPERLINK("https://pbs.twimg.com/profile_images/974851878860312582/O-Zn2b72.jpg","View")</f>
        <v>View</v>
      </c>
    </row>
    <row r="828">
      <c r="A828" s="12">
        <v>43504.44226851852</v>
      </c>
      <c r="B828" s="13" t="str">
        <f t="shared" ref="B828:B835" si="438">HYPERLINK("https://twitter.com/BJP4India","@BJP4India")</f>
        <v>@BJP4India</v>
      </c>
      <c r="C828" s="14" t="s">
        <v>39</v>
      </c>
      <c r="D828" s="24" t="s">
        <v>1601</v>
      </c>
      <c r="E828" s="16" t="str">
        <f>HYPERLINK("https://twitter.com/BJP4India/status/1093737909323091968","1093737909323091968")</f>
        <v>1093737909323091968</v>
      </c>
      <c r="F828" s="17"/>
      <c r="G828" s="18" t="s">
        <v>1602</v>
      </c>
      <c r="H828" s="17"/>
      <c r="I828" s="19">
        <v>403.0</v>
      </c>
      <c r="J828" s="19">
        <v>628.0</v>
      </c>
      <c r="K828" s="20" t="str">
        <f t="shared" ref="K828:K835" si="439">HYPERLINK("http://twitter.com","Twitter Web Client")</f>
        <v>Twitter Web Client</v>
      </c>
      <c r="L828" s="19">
        <v>1.0503253E7</v>
      </c>
      <c r="M828" s="19">
        <v>2.0</v>
      </c>
      <c r="N828" s="19">
        <v>2477.0</v>
      </c>
      <c r="O828" s="21" t="s">
        <v>29</v>
      </c>
      <c r="P828" s="12">
        <v>40477.32577546296</v>
      </c>
      <c r="Q828" s="22" t="s">
        <v>42</v>
      </c>
      <c r="R828" s="23" t="s">
        <v>43</v>
      </c>
      <c r="S828" s="18" t="s">
        <v>44</v>
      </c>
      <c r="T828" s="17"/>
      <c r="U828" s="16" t="str">
        <f t="shared" ref="U828:U835" si="440">HYPERLINK("https://pbs.twimg.com/profile_images/812531108092874753/frVON4bm.jpg","View")</f>
        <v>View</v>
      </c>
    </row>
    <row r="829">
      <c r="A829" s="12">
        <v>43504.4396412037</v>
      </c>
      <c r="B829" s="13" t="str">
        <f t="shared" si="438"/>
        <v>@BJP4India</v>
      </c>
      <c r="C829" s="14" t="s">
        <v>39</v>
      </c>
      <c r="D829" s="24" t="s">
        <v>1603</v>
      </c>
      <c r="E829" s="16" t="str">
        <f>HYPERLINK("https://twitter.com/BJP4India/status/1093736955819347968","1093736955819347968")</f>
        <v>1093736955819347968</v>
      </c>
      <c r="F829" s="17"/>
      <c r="G829" s="18" t="s">
        <v>1604</v>
      </c>
      <c r="H829" s="17"/>
      <c r="I829" s="19">
        <v>388.0</v>
      </c>
      <c r="J829" s="19">
        <v>715.0</v>
      </c>
      <c r="K829" s="20" t="str">
        <f t="shared" si="439"/>
        <v>Twitter Web Client</v>
      </c>
      <c r="L829" s="19">
        <v>1.0503253E7</v>
      </c>
      <c r="M829" s="19">
        <v>2.0</v>
      </c>
      <c r="N829" s="19">
        <v>2477.0</v>
      </c>
      <c r="O829" s="21" t="s">
        <v>29</v>
      </c>
      <c r="P829" s="12">
        <v>40477.32577546296</v>
      </c>
      <c r="Q829" s="22" t="s">
        <v>42</v>
      </c>
      <c r="R829" s="23" t="s">
        <v>43</v>
      </c>
      <c r="S829" s="18" t="s">
        <v>44</v>
      </c>
      <c r="T829" s="17"/>
      <c r="U829" s="16" t="str">
        <f t="shared" si="440"/>
        <v>View</v>
      </c>
    </row>
    <row r="830">
      <c r="A830" s="12">
        <v>43504.439317129625</v>
      </c>
      <c r="B830" s="13" t="str">
        <f t="shared" si="438"/>
        <v>@BJP4India</v>
      </c>
      <c r="C830" s="14" t="s">
        <v>39</v>
      </c>
      <c r="D830" s="24" t="s">
        <v>1605</v>
      </c>
      <c r="E830" s="16" t="str">
        <f>HYPERLINK("https://twitter.com/BJP4India/status/1093736838433406976","1093736838433406976")</f>
        <v>1093736838433406976</v>
      </c>
      <c r="F830" s="17"/>
      <c r="G830" s="18" t="s">
        <v>1606</v>
      </c>
      <c r="H830" s="17"/>
      <c r="I830" s="19">
        <v>454.0</v>
      </c>
      <c r="J830" s="19">
        <v>736.0</v>
      </c>
      <c r="K830" s="20" t="str">
        <f t="shared" si="439"/>
        <v>Twitter Web Client</v>
      </c>
      <c r="L830" s="19">
        <v>1.0503253E7</v>
      </c>
      <c r="M830" s="19">
        <v>2.0</v>
      </c>
      <c r="N830" s="19">
        <v>2477.0</v>
      </c>
      <c r="O830" s="21" t="s">
        <v>29</v>
      </c>
      <c r="P830" s="12">
        <v>40477.32577546296</v>
      </c>
      <c r="Q830" s="22" t="s">
        <v>42</v>
      </c>
      <c r="R830" s="23" t="s">
        <v>43</v>
      </c>
      <c r="S830" s="18" t="s">
        <v>44</v>
      </c>
      <c r="T830" s="17"/>
      <c r="U830" s="16" t="str">
        <f t="shared" si="440"/>
        <v>View</v>
      </c>
    </row>
    <row r="831">
      <c r="A831" s="12">
        <v>43504.439050925925</v>
      </c>
      <c r="B831" s="13" t="str">
        <f t="shared" si="438"/>
        <v>@BJP4India</v>
      </c>
      <c r="C831" s="14" t="s">
        <v>39</v>
      </c>
      <c r="D831" s="24" t="s">
        <v>1607</v>
      </c>
      <c r="E831" s="16" t="str">
        <f>HYPERLINK("https://twitter.com/BJP4India/status/1093736743587610624","1093736743587610624")</f>
        <v>1093736743587610624</v>
      </c>
      <c r="F831" s="17"/>
      <c r="G831" s="18" t="s">
        <v>1608</v>
      </c>
      <c r="H831" s="17"/>
      <c r="I831" s="19">
        <v>380.0</v>
      </c>
      <c r="J831" s="19">
        <v>557.0</v>
      </c>
      <c r="K831" s="20" t="str">
        <f t="shared" si="439"/>
        <v>Twitter Web Client</v>
      </c>
      <c r="L831" s="19">
        <v>1.0503253E7</v>
      </c>
      <c r="M831" s="19">
        <v>2.0</v>
      </c>
      <c r="N831" s="19">
        <v>2477.0</v>
      </c>
      <c r="O831" s="21" t="s">
        <v>29</v>
      </c>
      <c r="P831" s="12">
        <v>40477.32577546296</v>
      </c>
      <c r="Q831" s="22" t="s">
        <v>42</v>
      </c>
      <c r="R831" s="23" t="s">
        <v>43</v>
      </c>
      <c r="S831" s="18" t="s">
        <v>44</v>
      </c>
      <c r="T831" s="17"/>
      <c r="U831" s="16" t="str">
        <f t="shared" si="440"/>
        <v>View</v>
      </c>
    </row>
    <row r="832">
      <c r="A832" s="12">
        <v>43504.43865740741</v>
      </c>
      <c r="B832" s="13" t="str">
        <f t="shared" si="438"/>
        <v>@BJP4India</v>
      </c>
      <c r="C832" s="14" t="s">
        <v>39</v>
      </c>
      <c r="D832" s="24" t="s">
        <v>1609</v>
      </c>
      <c r="E832" s="16" t="str">
        <f>HYPERLINK("https://twitter.com/BJP4India/status/1093736599106420737","1093736599106420737")</f>
        <v>1093736599106420737</v>
      </c>
      <c r="F832" s="17"/>
      <c r="G832" s="18" t="s">
        <v>1610</v>
      </c>
      <c r="H832" s="17"/>
      <c r="I832" s="19">
        <v>427.0</v>
      </c>
      <c r="J832" s="19">
        <v>646.0</v>
      </c>
      <c r="K832" s="20" t="str">
        <f t="shared" si="439"/>
        <v>Twitter Web Client</v>
      </c>
      <c r="L832" s="19">
        <v>1.0503253E7</v>
      </c>
      <c r="M832" s="19">
        <v>2.0</v>
      </c>
      <c r="N832" s="19">
        <v>2477.0</v>
      </c>
      <c r="O832" s="21" t="s">
        <v>29</v>
      </c>
      <c r="P832" s="12">
        <v>40477.32577546296</v>
      </c>
      <c r="Q832" s="22" t="s">
        <v>42</v>
      </c>
      <c r="R832" s="23" t="s">
        <v>43</v>
      </c>
      <c r="S832" s="18" t="s">
        <v>44</v>
      </c>
      <c r="T832" s="17"/>
      <c r="U832" s="16" t="str">
        <f t="shared" si="440"/>
        <v>View</v>
      </c>
    </row>
    <row r="833">
      <c r="A833" s="12">
        <v>43504.43840277778</v>
      </c>
      <c r="B833" s="13" t="str">
        <f t="shared" si="438"/>
        <v>@BJP4India</v>
      </c>
      <c r="C833" s="14" t="s">
        <v>39</v>
      </c>
      <c r="D833" s="24" t="s">
        <v>1611</v>
      </c>
      <c r="E833" s="16" t="str">
        <f>HYPERLINK("https://twitter.com/BJP4India/status/1093736508148740097","1093736508148740097")</f>
        <v>1093736508148740097</v>
      </c>
      <c r="F833" s="17"/>
      <c r="G833" s="18" t="s">
        <v>1612</v>
      </c>
      <c r="H833" s="17"/>
      <c r="I833" s="19">
        <v>503.0</v>
      </c>
      <c r="J833" s="19">
        <v>859.0</v>
      </c>
      <c r="K833" s="20" t="str">
        <f t="shared" si="439"/>
        <v>Twitter Web Client</v>
      </c>
      <c r="L833" s="19">
        <v>1.0503253E7</v>
      </c>
      <c r="M833" s="19">
        <v>2.0</v>
      </c>
      <c r="N833" s="19">
        <v>2477.0</v>
      </c>
      <c r="O833" s="21" t="s">
        <v>29</v>
      </c>
      <c r="P833" s="12">
        <v>40477.32577546296</v>
      </c>
      <c r="Q833" s="22" t="s">
        <v>42</v>
      </c>
      <c r="R833" s="23" t="s">
        <v>43</v>
      </c>
      <c r="S833" s="18" t="s">
        <v>44</v>
      </c>
      <c r="T833" s="17"/>
      <c r="U833" s="16" t="str">
        <f t="shared" si="440"/>
        <v>View</v>
      </c>
    </row>
    <row r="834">
      <c r="A834" s="12">
        <v>43504.436956018515</v>
      </c>
      <c r="B834" s="13" t="str">
        <f t="shared" si="438"/>
        <v>@BJP4India</v>
      </c>
      <c r="C834" s="14" t="s">
        <v>39</v>
      </c>
      <c r="D834" s="24" t="s">
        <v>1613</v>
      </c>
      <c r="E834" s="16" t="str">
        <f>HYPERLINK("https://twitter.com/BJP4India/status/1093735983768428544","1093735983768428544")</f>
        <v>1093735983768428544</v>
      </c>
      <c r="F834" s="17"/>
      <c r="G834" s="18" t="s">
        <v>1614</v>
      </c>
      <c r="H834" s="17"/>
      <c r="I834" s="19">
        <v>335.0</v>
      </c>
      <c r="J834" s="19">
        <v>615.0</v>
      </c>
      <c r="K834" s="20" t="str">
        <f t="shared" si="439"/>
        <v>Twitter Web Client</v>
      </c>
      <c r="L834" s="19">
        <v>1.0503253E7</v>
      </c>
      <c r="M834" s="19">
        <v>2.0</v>
      </c>
      <c r="N834" s="19">
        <v>2477.0</v>
      </c>
      <c r="O834" s="21" t="s">
        <v>29</v>
      </c>
      <c r="P834" s="12">
        <v>40477.32577546296</v>
      </c>
      <c r="Q834" s="22" t="s">
        <v>42</v>
      </c>
      <c r="R834" s="23" t="s">
        <v>43</v>
      </c>
      <c r="S834" s="18" t="s">
        <v>44</v>
      </c>
      <c r="T834" s="17"/>
      <c r="U834" s="16" t="str">
        <f t="shared" si="440"/>
        <v>View</v>
      </c>
    </row>
    <row r="835">
      <c r="A835" s="12">
        <v>43504.43611111111</v>
      </c>
      <c r="B835" s="13" t="str">
        <f t="shared" si="438"/>
        <v>@BJP4India</v>
      </c>
      <c r="C835" s="14" t="s">
        <v>39</v>
      </c>
      <c r="D835" s="24" t="s">
        <v>1615</v>
      </c>
      <c r="E835" s="16" t="str">
        <f>HYPERLINK("https://twitter.com/BJP4India/status/1093735674241417216","1093735674241417216")</f>
        <v>1093735674241417216</v>
      </c>
      <c r="F835" s="17"/>
      <c r="G835" s="18" t="s">
        <v>1616</v>
      </c>
      <c r="H835" s="17"/>
      <c r="I835" s="19">
        <v>306.0</v>
      </c>
      <c r="J835" s="19">
        <v>514.0</v>
      </c>
      <c r="K835" s="20" t="str">
        <f t="shared" si="439"/>
        <v>Twitter Web Client</v>
      </c>
      <c r="L835" s="19">
        <v>1.0503253E7</v>
      </c>
      <c r="M835" s="19">
        <v>2.0</v>
      </c>
      <c r="N835" s="19">
        <v>2477.0</v>
      </c>
      <c r="O835" s="21" t="s">
        <v>29</v>
      </c>
      <c r="P835" s="12">
        <v>40477.32577546296</v>
      </c>
      <c r="Q835" s="22" t="s">
        <v>42</v>
      </c>
      <c r="R835" s="23" t="s">
        <v>43</v>
      </c>
      <c r="S835" s="18" t="s">
        <v>44</v>
      </c>
      <c r="T835" s="17"/>
      <c r="U835" s="16" t="str">
        <f t="shared" si="440"/>
        <v>View</v>
      </c>
    </row>
    <row r="836">
      <c r="A836" s="12">
        <v>43504.43207175926</v>
      </c>
      <c r="B836" s="13" t="str">
        <f>HYPERLINK("https://twitter.com/RahulGandhi","@RahulGandhi")</f>
        <v>@RahulGandhi</v>
      </c>
      <c r="C836" s="14" t="s">
        <v>120</v>
      </c>
      <c r="D836" s="24" t="s">
        <v>1617</v>
      </c>
      <c r="E836" s="16" t="str">
        <f>HYPERLINK("https://twitter.com/RahulGandhi/status/1093734213608787970","1093734213608787970")</f>
        <v>1093734213608787970</v>
      </c>
      <c r="F836" s="17"/>
      <c r="G836" s="17"/>
      <c r="H836" s="17"/>
      <c r="I836" s="19">
        <v>6516.0</v>
      </c>
      <c r="J836" s="19">
        <v>24119.0</v>
      </c>
      <c r="K836" s="20" t="str">
        <f>HYPERLINK("http://twitter.com/download/iphone","Twitter for iPhone")</f>
        <v>Twitter for iPhone</v>
      </c>
      <c r="L836" s="19">
        <v>8562383.0</v>
      </c>
      <c r="M836" s="19">
        <v>206.0</v>
      </c>
      <c r="N836" s="19">
        <v>2159.0</v>
      </c>
      <c r="O836" s="21" t="s">
        <v>29</v>
      </c>
      <c r="P836" s="12">
        <v>42119.50642361111</v>
      </c>
      <c r="Q836" s="22" t="s">
        <v>123</v>
      </c>
      <c r="R836" s="23" t="s">
        <v>124</v>
      </c>
      <c r="S836" s="18" t="s">
        <v>125</v>
      </c>
      <c r="T836" s="17"/>
      <c r="U836" s="16" t="str">
        <f>HYPERLINK("https://pbs.twimg.com/profile_images/974851878860312582/O-Zn2b72.jpg","View")</f>
        <v>View</v>
      </c>
    </row>
    <row r="837">
      <c r="A837" s="12">
        <v>43504.42983796296</v>
      </c>
      <c r="B837" s="13" t="str">
        <f>HYPERLINK("https://twitter.com/INCIndia","@INCIndia")</f>
        <v>@INCIndia</v>
      </c>
      <c r="C837" s="14" t="s">
        <v>126</v>
      </c>
      <c r="D837" s="24" t="s">
        <v>1618</v>
      </c>
      <c r="E837" s="16" t="str">
        <f>HYPERLINK("https://twitter.com/INCIndia/status/1093733402245763072","1093733402245763072")</f>
        <v>1093733402245763072</v>
      </c>
      <c r="F837" s="17"/>
      <c r="G837" s="17"/>
      <c r="H837" s="17"/>
      <c r="I837" s="19">
        <v>761.0</v>
      </c>
      <c r="J837" s="19">
        <v>2152.0</v>
      </c>
      <c r="K837" s="20" t="str">
        <f>HYPERLINK("http://twitter.com","Twitter Web Client")</f>
        <v>Twitter Web Client</v>
      </c>
      <c r="L837" s="19">
        <v>4857087.0</v>
      </c>
      <c r="M837" s="19">
        <v>2496.0</v>
      </c>
      <c r="N837" s="19">
        <v>1632.0</v>
      </c>
      <c r="O837" s="21" t="s">
        <v>29</v>
      </c>
      <c r="P837" s="12">
        <v>41311.4691087963</v>
      </c>
      <c r="Q837" s="22" t="s">
        <v>129</v>
      </c>
      <c r="R837" s="23" t="s">
        <v>130</v>
      </c>
      <c r="S837" s="18" t="s">
        <v>131</v>
      </c>
      <c r="T837" s="17"/>
      <c r="U837" s="16" t="str">
        <f>HYPERLINK("https://pbs.twimg.com/profile_images/928449965134815233/w2JsNWPK.jpg","View")</f>
        <v>View</v>
      </c>
    </row>
    <row r="838">
      <c r="A838" s="12">
        <v>43504.42920138889</v>
      </c>
      <c r="B838" s="13" t="str">
        <f>HYPERLINK("https://twitter.com/AamAadmiParty","@AamAadmiParty")</f>
        <v>@AamAadmiParty</v>
      </c>
      <c r="C838" s="14" t="s">
        <v>51</v>
      </c>
      <c r="D838" s="24" t="s">
        <v>1619</v>
      </c>
      <c r="E838" s="16" t="str">
        <f>HYPERLINK("https://twitter.com/AamAadmiParty/status/1093733170695098368","1093733170695098368")</f>
        <v>1093733170695098368</v>
      </c>
      <c r="F838" s="17"/>
      <c r="G838" s="18" t="s">
        <v>1620</v>
      </c>
      <c r="H838" s="17"/>
      <c r="I838" s="19">
        <v>188.0</v>
      </c>
      <c r="J838" s="19">
        <v>540.0</v>
      </c>
      <c r="K838" s="20" t="str">
        <f>HYPERLINK("http://twitter.com/download/android","Twitter for Android")</f>
        <v>Twitter for Android</v>
      </c>
      <c r="L838" s="19">
        <v>4760642.0</v>
      </c>
      <c r="M838" s="19">
        <v>317.0</v>
      </c>
      <c r="N838" s="19">
        <v>1775.0</v>
      </c>
      <c r="O838" s="21" t="s">
        <v>29</v>
      </c>
      <c r="P838" s="12">
        <v>41113.35650462963</v>
      </c>
      <c r="Q838" s="22" t="s">
        <v>30</v>
      </c>
      <c r="R838" s="23" t="s">
        <v>54</v>
      </c>
      <c r="S838" s="18" t="s">
        <v>55</v>
      </c>
      <c r="T838" s="17"/>
      <c r="U838" s="16" t="str">
        <f>HYPERLINK("https://pbs.twimg.com/profile_images/928455612014280704/Xb5vG_TP.jpg","View")</f>
        <v>View</v>
      </c>
    </row>
    <row r="839">
      <c r="A839" s="12">
        <v>43504.422847222224</v>
      </c>
      <c r="B839" s="13" t="str">
        <f t="shared" ref="B839:B847" si="441">HYPERLINK("https://twitter.com/BJP4India","@BJP4India")</f>
        <v>@BJP4India</v>
      </c>
      <c r="C839" s="14" t="s">
        <v>39</v>
      </c>
      <c r="D839" s="24" t="s">
        <v>1621</v>
      </c>
      <c r="E839" s="16" t="str">
        <f>HYPERLINK("https://twitter.com/BJP4India/status/1093730870135992323","1093730870135992323")</f>
        <v>1093730870135992323</v>
      </c>
      <c r="F839" s="17"/>
      <c r="G839" s="18" t="s">
        <v>1622</v>
      </c>
      <c r="H839" s="17"/>
      <c r="I839" s="19">
        <v>438.0</v>
      </c>
      <c r="J839" s="19">
        <v>701.0</v>
      </c>
      <c r="K839" s="20" t="str">
        <f t="shared" ref="K839:K842" si="442">HYPERLINK("http://twitter.com","Twitter Web Client")</f>
        <v>Twitter Web Client</v>
      </c>
      <c r="L839" s="19">
        <v>1.0503253E7</v>
      </c>
      <c r="M839" s="19">
        <v>2.0</v>
      </c>
      <c r="N839" s="19">
        <v>2477.0</v>
      </c>
      <c r="O839" s="21" t="s">
        <v>29</v>
      </c>
      <c r="P839" s="12">
        <v>40477.32577546296</v>
      </c>
      <c r="Q839" s="22" t="s">
        <v>42</v>
      </c>
      <c r="R839" s="23" t="s">
        <v>43</v>
      </c>
      <c r="S839" s="18" t="s">
        <v>44</v>
      </c>
      <c r="T839" s="17"/>
      <c r="U839" s="16" t="str">
        <f t="shared" ref="U839:U847" si="443">HYPERLINK("https://pbs.twimg.com/profile_images/812531108092874753/frVON4bm.jpg","View")</f>
        <v>View</v>
      </c>
    </row>
    <row r="840">
      <c r="A840" s="12">
        <v>43504.422430555554</v>
      </c>
      <c r="B840" s="13" t="str">
        <f t="shared" si="441"/>
        <v>@BJP4India</v>
      </c>
      <c r="C840" s="14" t="s">
        <v>39</v>
      </c>
      <c r="D840" s="24" t="s">
        <v>1623</v>
      </c>
      <c r="E840" s="16" t="str">
        <f>HYPERLINK("https://twitter.com/BJP4India/status/1093730720508301312","1093730720508301312")</f>
        <v>1093730720508301312</v>
      </c>
      <c r="F840" s="17"/>
      <c r="G840" s="18" t="s">
        <v>1624</v>
      </c>
      <c r="H840" s="17"/>
      <c r="I840" s="19">
        <v>329.0</v>
      </c>
      <c r="J840" s="19">
        <v>630.0</v>
      </c>
      <c r="K840" s="20" t="str">
        <f t="shared" si="442"/>
        <v>Twitter Web Client</v>
      </c>
      <c r="L840" s="19">
        <v>1.0503253E7</v>
      </c>
      <c r="M840" s="19">
        <v>2.0</v>
      </c>
      <c r="N840" s="19">
        <v>2477.0</v>
      </c>
      <c r="O840" s="21" t="s">
        <v>29</v>
      </c>
      <c r="P840" s="12">
        <v>40477.32577546296</v>
      </c>
      <c r="Q840" s="22" t="s">
        <v>42</v>
      </c>
      <c r="R840" s="23" t="s">
        <v>43</v>
      </c>
      <c r="S840" s="18" t="s">
        <v>44</v>
      </c>
      <c r="T840" s="17"/>
      <c r="U840" s="16" t="str">
        <f t="shared" si="443"/>
        <v>View</v>
      </c>
    </row>
    <row r="841">
      <c r="A841" s="12">
        <v>43504.42159722222</v>
      </c>
      <c r="B841" s="13" t="str">
        <f t="shared" si="441"/>
        <v>@BJP4India</v>
      </c>
      <c r="C841" s="14" t="s">
        <v>39</v>
      </c>
      <c r="D841" s="24" t="s">
        <v>1625</v>
      </c>
      <c r="E841" s="16" t="str">
        <f>HYPERLINK("https://twitter.com/BJP4India/status/1093730418652659715","1093730418652659715")</f>
        <v>1093730418652659715</v>
      </c>
      <c r="F841" s="17"/>
      <c r="G841" s="18" t="s">
        <v>1626</v>
      </c>
      <c r="H841" s="17"/>
      <c r="I841" s="19">
        <v>412.0</v>
      </c>
      <c r="J841" s="19">
        <v>858.0</v>
      </c>
      <c r="K841" s="20" t="str">
        <f t="shared" si="442"/>
        <v>Twitter Web Client</v>
      </c>
      <c r="L841" s="19">
        <v>1.0503253E7</v>
      </c>
      <c r="M841" s="19">
        <v>2.0</v>
      </c>
      <c r="N841" s="19">
        <v>2477.0</v>
      </c>
      <c r="O841" s="21" t="s">
        <v>29</v>
      </c>
      <c r="P841" s="12">
        <v>40477.32577546296</v>
      </c>
      <c r="Q841" s="22" t="s">
        <v>42</v>
      </c>
      <c r="R841" s="23" t="s">
        <v>43</v>
      </c>
      <c r="S841" s="18" t="s">
        <v>44</v>
      </c>
      <c r="T841" s="17"/>
      <c r="U841" s="16" t="str">
        <f t="shared" si="443"/>
        <v>View</v>
      </c>
    </row>
    <row r="842">
      <c r="A842" s="12">
        <v>43504.42101851852</v>
      </c>
      <c r="B842" s="13" t="str">
        <f t="shared" si="441"/>
        <v>@BJP4India</v>
      </c>
      <c r="C842" s="14" t="s">
        <v>39</v>
      </c>
      <c r="D842" s="24" t="s">
        <v>1627</v>
      </c>
      <c r="E842" s="16" t="str">
        <f>HYPERLINK("https://twitter.com/BJP4India/status/1093730207410774016","1093730207410774016")</f>
        <v>1093730207410774016</v>
      </c>
      <c r="F842" s="17"/>
      <c r="G842" s="18" t="s">
        <v>1628</v>
      </c>
      <c r="H842" s="17"/>
      <c r="I842" s="19">
        <v>416.0</v>
      </c>
      <c r="J842" s="19">
        <v>883.0</v>
      </c>
      <c r="K842" s="20" t="str">
        <f t="shared" si="442"/>
        <v>Twitter Web Client</v>
      </c>
      <c r="L842" s="19">
        <v>1.0503253E7</v>
      </c>
      <c r="M842" s="19">
        <v>2.0</v>
      </c>
      <c r="N842" s="19">
        <v>2477.0</v>
      </c>
      <c r="O842" s="21" t="s">
        <v>29</v>
      </c>
      <c r="P842" s="12">
        <v>40477.32577546296</v>
      </c>
      <c r="Q842" s="22" t="s">
        <v>42</v>
      </c>
      <c r="R842" s="23" t="s">
        <v>43</v>
      </c>
      <c r="S842" s="18" t="s">
        <v>44</v>
      </c>
      <c r="T842" s="17"/>
      <c r="U842" s="16" t="str">
        <f t="shared" si="443"/>
        <v>View</v>
      </c>
    </row>
    <row r="843">
      <c r="A843" s="12">
        <v>43504.41168981481</v>
      </c>
      <c r="B843" s="13" t="str">
        <f t="shared" si="441"/>
        <v>@BJP4India</v>
      </c>
      <c r="C843" s="14" t="s">
        <v>39</v>
      </c>
      <c r="D843" s="24" t="s">
        <v>1629</v>
      </c>
      <c r="E843" s="16" t="str">
        <f>HYPERLINK("https://twitter.com/BJP4India/status/1093726824842969088","1093726824842969088")</f>
        <v>1093726824842969088</v>
      </c>
      <c r="F843" s="17"/>
      <c r="G843" s="18" t="s">
        <v>1630</v>
      </c>
      <c r="H843" s="17"/>
      <c r="I843" s="19">
        <v>552.0</v>
      </c>
      <c r="J843" s="19">
        <v>1485.0</v>
      </c>
      <c r="K843" s="20" t="str">
        <f>HYPERLINK("https://studio.twitter.com","Twitter Media Studio")</f>
        <v>Twitter Media Studio</v>
      </c>
      <c r="L843" s="19">
        <v>1.0503253E7</v>
      </c>
      <c r="M843" s="19">
        <v>2.0</v>
      </c>
      <c r="N843" s="19">
        <v>2477.0</v>
      </c>
      <c r="O843" s="21" t="s">
        <v>29</v>
      </c>
      <c r="P843" s="12">
        <v>40477.32577546296</v>
      </c>
      <c r="Q843" s="22" t="s">
        <v>42</v>
      </c>
      <c r="R843" s="23" t="s">
        <v>43</v>
      </c>
      <c r="S843" s="18" t="s">
        <v>44</v>
      </c>
      <c r="T843" s="17"/>
      <c r="U843" s="16" t="str">
        <f t="shared" si="443"/>
        <v>View</v>
      </c>
    </row>
    <row r="844">
      <c r="A844" s="12">
        <v>43504.40918981482</v>
      </c>
      <c r="B844" s="13" t="str">
        <f t="shared" si="441"/>
        <v>@BJP4India</v>
      </c>
      <c r="C844" s="14" t="s">
        <v>39</v>
      </c>
      <c r="D844" s="24" t="s">
        <v>1631</v>
      </c>
      <c r="E844" s="16" t="str">
        <f>HYPERLINK("https://twitter.com/BJP4India/status/1093725918617432066","1093725918617432066")</f>
        <v>1093725918617432066</v>
      </c>
      <c r="F844" s="17"/>
      <c r="G844" s="18" t="s">
        <v>1632</v>
      </c>
      <c r="H844" s="17"/>
      <c r="I844" s="19">
        <v>281.0</v>
      </c>
      <c r="J844" s="19">
        <v>714.0</v>
      </c>
      <c r="K844" s="20" t="str">
        <f t="shared" ref="K844:K847" si="444">HYPERLINK("http://twitter.com","Twitter Web Client")</f>
        <v>Twitter Web Client</v>
      </c>
      <c r="L844" s="19">
        <v>1.0503253E7</v>
      </c>
      <c r="M844" s="19">
        <v>2.0</v>
      </c>
      <c r="N844" s="19">
        <v>2477.0</v>
      </c>
      <c r="O844" s="21" t="s">
        <v>29</v>
      </c>
      <c r="P844" s="12">
        <v>40477.32577546296</v>
      </c>
      <c r="Q844" s="22" t="s">
        <v>42</v>
      </c>
      <c r="R844" s="23" t="s">
        <v>43</v>
      </c>
      <c r="S844" s="18" t="s">
        <v>44</v>
      </c>
      <c r="T844" s="17"/>
      <c r="U844" s="16" t="str">
        <f t="shared" si="443"/>
        <v>View</v>
      </c>
    </row>
    <row r="845">
      <c r="A845" s="12">
        <v>43504.40793981482</v>
      </c>
      <c r="B845" s="13" t="str">
        <f t="shared" si="441"/>
        <v>@BJP4India</v>
      </c>
      <c r="C845" s="14" t="s">
        <v>39</v>
      </c>
      <c r="D845" s="24" t="s">
        <v>1633</v>
      </c>
      <c r="E845" s="16" t="str">
        <f>HYPERLINK("https://twitter.com/BJP4India/status/1093725467012550656","1093725467012550656")</f>
        <v>1093725467012550656</v>
      </c>
      <c r="F845" s="17"/>
      <c r="G845" s="18" t="s">
        <v>1634</v>
      </c>
      <c r="H845" s="17"/>
      <c r="I845" s="19">
        <v>412.0</v>
      </c>
      <c r="J845" s="19">
        <v>884.0</v>
      </c>
      <c r="K845" s="20" t="str">
        <f t="shared" si="444"/>
        <v>Twitter Web Client</v>
      </c>
      <c r="L845" s="19">
        <v>1.0503253E7</v>
      </c>
      <c r="M845" s="19">
        <v>2.0</v>
      </c>
      <c r="N845" s="19">
        <v>2477.0</v>
      </c>
      <c r="O845" s="21" t="s">
        <v>29</v>
      </c>
      <c r="P845" s="12">
        <v>40477.32577546296</v>
      </c>
      <c r="Q845" s="22" t="s">
        <v>42</v>
      </c>
      <c r="R845" s="23" t="s">
        <v>43</v>
      </c>
      <c r="S845" s="18" t="s">
        <v>44</v>
      </c>
      <c r="T845" s="17"/>
      <c r="U845" s="16" t="str">
        <f t="shared" si="443"/>
        <v>View</v>
      </c>
    </row>
    <row r="846">
      <c r="A846" s="12">
        <v>43504.406319444446</v>
      </c>
      <c r="B846" s="13" t="str">
        <f t="shared" si="441"/>
        <v>@BJP4India</v>
      </c>
      <c r="C846" s="14" t="s">
        <v>39</v>
      </c>
      <c r="D846" s="25" t="s">
        <v>1635</v>
      </c>
      <c r="E846" s="16" t="str">
        <f>HYPERLINK("https://twitter.com/BJP4India/status/1093724878421676032","1093724878421676032")</f>
        <v>1093724878421676032</v>
      </c>
      <c r="F846" s="17"/>
      <c r="G846" s="18" t="s">
        <v>1636</v>
      </c>
      <c r="H846" s="17"/>
      <c r="I846" s="19">
        <v>263.0</v>
      </c>
      <c r="J846" s="19">
        <v>661.0</v>
      </c>
      <c r="K846" s="20" t="str">
        <f t="shared" si="444"/>
        <v>Twitter Web Client</v>
      </c>
      <c r="L846" s="19">
        <v>1.0503253E7</v>
      </c>
      <c r="M846" s="19">
        <v>2.0</v>
      </c>
      <c r="N846" s="19">
        <v>2477.0</v>
      </c>
      <c r="O846" s="21" t="s">
        <v>29</v>
      </c>
      <c r="P846" s="12">
        <v>40477.32577546296</v>
      </c>
      <c r="Q846" s="22" t="s">
        <v>42</v>
      </c>
      <c r="R846" s="23" t="s">
        <v>43</v>
      </c>
      <c r="S846" s="18" t="s">
        <v>44</v>
      </c>
      <c r="T846" s="17"/>
      <c r="U846" s="16" t="str">
        <f t="shared" si="443"/>
        <v>View</v>
      </c>
    </row>
    <row r="847">
      <c r="A847" s="12">
        <v>43504.40546296297</v>
      </c>
      <c r="B847" s="13" t="str">
        <f t="shared" si="441"/>
        <v>@BJP4India</v>
      </c>
      <c r="C847" s="14" t="s">
        <v>39</v>
      </c>
      <c r="D847" s="24" t="s">
        <v>1637</v>
      </c>
      <c r="E847" s="16" t="str">
        <f>HYPERLINK("https://twitter.com/BJP4India/status/1093724567804141573","1093724567804141573")</f>
        <v>1093724567804141573</v>
      </c>
      <c r="F847" s="17"/>
      <c r="G847" s="18" t="s">
        <v>1638</v>
      </c>
      <c r="H847" s="17"/>
      <c r="I847" s="19">
        <v>297.0</v>
      </c>
      <c r="J847" s="19">
        <v>592.0</v>
      </c>
      <c r="K847" s="20" t="str">
        <f t="shared" si="444"/>
        <v>Twitter Web Client</v>
      </c>
      <c r="L847" s="19">
        <v>1.0503253E7</v>
      </c>
      <c r="M847" s="19">
        <v>2.0</v>
      </c>
      <c r="N847" s="19">
        <v>2477.0</v>
      </c>
      <c r="O847" s="21" t="s">
        <v>29</v>
      </c>
      <c r="P847" s="12">
        <v>40477.32577546296</v>
      </c>
      <c r="Q847" s="22" t="s">
        <v>42</v>
      </c>
      <c r="R847" s="23" t="s">
        <v>43</v>
      </c>
      <c r="S847" s="18" t="s">
        <v>44</v>
      </c>
      <c r="T847" s="17"/>
      <c r="U847" s="16" t="str">
        <f t="shared" si="443"/>
        <v>View</v>
      </c>
    </row>
    <row r="848">
      <c r="A848" s="12">
        <v>43504.40383101851</v>
      </c>
      <c r="B848" s="13" t="str">
        <f>HYPERLINK("https://twitter.com/INCIndia","@INCIndia")</f>
        <v>@INCIndia</v>
      </c>
      <c r="C848" s="14" t="s">
        <v>126</v>
      </c>
      <c r="D848" s="24" t="s">
        <v>1639</v>
      </c>
      <c r="E848" s="16" t="str">
        <f>HYPERLINK("https://twitter.com/INCIndia/status/1093723977715920899","1093723977715920899")</f>
        <v>1093723977715920899</v>
      </c>
      <c r="F848" s="18" t="s">
        <v>1640</v>
      </c>
      <c r="G848" s="17"/>
      <c r="H848" s="17"/>
      <c r="I848" s="19">
        <v>1464.0</v>
      </c>
      <c r="J848" s="19">
        <v>3431.0</v>
      </c>
      <c r="K848" s="20" t="str">
        <f>HYPERLINK("http://twitter.com/download/android","Twitter for Android")</f>
        <v>Twitter for Android</v>
      </c>
      <c r="L848" s="19">
        <v>4857087.0</v>
      </c>
      <c r="M848" s="19">
        <v>2496.0</v>
      </c>
      <c r="N848" s="19">
        <v>1632.0</v>
      </c>
      <c r="O848" s="21" t="s">
        <v>29</v>
      </c>
      <c r="P848" s="12">
        <v>41311.4691087963</v>
      </c>
      <c r="Q848" s="22" t="s">
        <v>129</v>
      </c>
      <c r="R848" s="23" t="s">
        <v>130</v>
      </c>
      <c r="S848" s="18" t="s">
        <v>131</v>
      </c>
      <c r="T848" s="17"/>
      <c r="U848" s="16" t="str">
        <f>HYPERLINK("https://pbs.twimg.com/profile_images/928449965134815233/w2JsNWPK.jpg","View")</f>
        <v>View</v>
      </c>
    </row>
    <row r="849">
      <c r="A849" s="12">
        <v>43504.40228009259</v>
      </c>
      <c r="B849" s="13" t="str">
        <f t="shared" ref="B849:B858" si="445">HYPERLINK("https://twitter.com/BJP4India","@BJP4India")</f>
        <v>@BJP4India</v>
      </c>
      <c r="C849" s="14" t="s">
        <v>39</v>
      </c>
      <c r="D849" s="24" t="s">
        <v>1641</v>
      </c>
      <c r="E849" s="16" t="str">
        <f>HYPERLINK("https://twitter.com/BJP4India/status/1093723415490420736","1093723415490420736")</f>
        <v>1093723415490420736</v>
      </c>
      <c r="F849" s="17"/>
      <c r="G849" s="18" t="s">
        <v>1642</v>
      </c>
      <c r="H849" s="17"/>
      <c r="I849" s="19">
        <v>345.0</v>
      </c>
      <c r="J849" s="19">
        <v>686.0</v>
      </c>
      <c r="K849" s="20" t="str">
        <f t="shared" ref="K849:K850" si="446">HYPERLINK("http://twitter.com","Twitter Web Client")</f>
        <v>Twitter Web Client</v>
      </c>
      <c r="L849" s="19">
        <v>1.0503253E7</v>
      </c>
      <c r="M849" s="19">
        <v>2.0</v>
      </c>
      <c r="N849" s="19">
        <v>2477.0</v>
      </c>
      <c r="O849" s="21" t="s">
        <v>29</v>
      </c>
      <c r="P849" s="12">
        <v>40477.32577546296</v>
      </c>
      <c r="Q849" s="22" t="s">
        <v>42</v>
      </c>
      <c r="R849" s="23" t="s">
        <v>43</v>
      </c>
      <c r="S849" s="18" t="s">
        <v>44</v>
      </c>
      <c r="T849" s="17"/>
      <c r="U849" s="16" t="str">
        <f t="shared" ref="U849:U858" si="447">HYPERLINK("https://pbs.twimg.com/profile_images/812531108092874753/frVON4bm.jpg","View")</f>
        <v>View</v>
      </c>
    </row>
    <row r="850">
      <c r="A850" s="12">
        <v>43504.400879629626</v>
      </c>
      <c r="B850" s="13" t="str">
        <f t="shared" si="445"/>
        <v>@BJP4India</v>
      </c>
      <c r="C850" s="14" t="s">
        <v>39</v>
      </c>
      <c r="D850" s="24" t="s">
        <v>1643</v>
      </c>
      <c r="E850" s="16" t="str">
        <f>HYPERLINK("https://twitter.com/BJP4India/status/1093722910764625920","1093722910764625920")</f>
        <v>1093722910764625920</v>
      </c>
      <c r="F850" s="17"/>
      <c r="G850" s="18" t="s">
        <v>1644</v>
      </c>
      <c r="H850" s="17"/>
      <c r="I850" s="19">
        <v>260.0</v>
      </c>
      <c r="J850" s="19">
        <v>664.0</v>
      </c>
      <c r="K850" s="20" t="str">
        <f t="shared" si="446"/>
        <v>Twitter Web Client</v>
      </c>
      <c r="L850" s="19">
        <v>1.0503253E7</v>
      </c>
      <c r="M850" s="19">
        <v>2.0</v>
      </c>
      <c r="N850" s="19">
        <v>2477.0</v>
      </c>
      <c r="O850" s="21" t="s">
        <v>29</v>
      </c>
      <c r="P850" s="12">
        <v>40477.32577546296</v>
      </c>
      <c r="Q850" s="22" t="s">
        <v>42</v>
      </c>
      <c r="R850" s="23" t="s">
        <v>43</v>
      </c>
      <c r="S850" s="18" t="s">
        <v>44</v>
      </c>
      <c r="T850" s="17"/>
      <c r="U850" s="16" t="str">
        <f t="shared" si="447"/>
        <v>View</v>
      </c>
    </row>
    <row r="851">
      <c r="A851" s="12">
        <v>43504.39900462963</v>
      </c>
      <c r="B851" s="13" t="str">
        <f t="shared" si="445"/>
        <v>@BJP4India</v>
      </c>
      <c r="C851" s="14" t="s">
        <v>39</v>
      </c>
      <c r="D851" s="24" t="s">
        <v>1645</v>
      </c>
      <c r="E851" s="16" t="str">
        <f>HYPERLINK("https://twitter.com/BJP4India/status/1093722228909236224","1093722228909236224")</f>
        <v>1093722228909236224</v>
      </c>
      <c r="F851" s="17"/>
      <c r="G851" s="18" t="s">
        <v>1646</v>
      </c>
      <c r="H851" s="17"/>
      <c r="I851" s="19">
        <v>486.0</v>
      </c>
      <c r="J851" s="19">
        <v>1075.0</v>
      </c>
      <c r="K851" s="20" t="str">
        <f>HYPERLINK("https://studio.twitter.com","Twitter Media Studio")</f>
        <v>Twitter Media Studio</v>
      </c>
      <c r="L851" s="19">
        <v>1.0503253E7</v>
      </c>
      <c r="M851" s="19">
        <v>2.0</v>
      </c>
      <c r="N851" s="19">
        <v>2477.0</v>
      </c>
      <c r="O851" s="21" t="s">
        <v>29</v>
      </c>
      <c r="P851" s="12">
        <v>40477.32577546296</v>
      </c>
      <c r="Q851" s="22" t="s">
        <v>42</v>
      </c>
      <c r="R851" s="23" t="s">
        <v>43</v>
      </c>
      <c r="S851" s="18" t="s">
        <v>44</v>
      </c>
      <c r="T851" s="17"/>
      <c r="U851" s="16" t="str">
        <f t="shared" si="447"/>
        <v>View</v>
      </c>
    </row>
    <row r="852">
      <c r="A852" s="12">
        <v>43504.39366898148</v>
      </c>
      <c r="B852" s="13" t="str">
        <f t="shared" si="445"/>
        <v>@BJP4India</v>
      </c>
      <c r="C852" s="14" t="s">
        <v>39</v>
      </c>
      <c r="D852" s="24" t="s">
        <v>1647</v>
      </c>
      <c r="E852" s="16" t="str">
        <f>HYPERLINK("https://twitter.com/BJP4India/status/1093720294726877184","1093720294726877184")</f>
        <v>1093720294726877184</v>
      </c>
      <c r="F852" s="17"/>
      <c r="G852" s="18" t="s">
        <v>1648</v>
      </c>
      <c r="H852" s="17"/>
      <c r="I852" s="19">
        <v>489.0</v>
      </c>
      <c r="J852" s="19">
        <v>898.0</v>
      </c>
      <c r="K852" s="20" t="str">
        <f t="shared" ref="K852:K856" si="448">HYPERLINK("http://twitter.com","Twitter Web Client")</f>
        <v>Twitter Web Client</v>
      </c>
      <c r="L852" s="19">
        <v>1.0503253E7</v>
      </c>
      <c r="M852" s="19">
        <v>2.0</v>
      </c>
      <c r="N852" s="19">
        <v>2477.0</v>
      </c>
      <c r="O852" s="21" t="s">
        <v>29</v>
      </c>
      <c r="P852" s="12">
        <v>40477.32577546296</v>
      </c>
      <c r="Q852" s="22" t="s">
        <v>42</v>
      </c>
      <c r="R852" s="23" t="s">
        <v>43</v>
      </c>
      <c r="S852" s="18" t="s">
        <v>44</v>
      </c>
      <c r="T852" s="17"/>
      <c r="U852" s="16" t="str">
        <f t="shared" si="447"/>
        <v>View</v>
      </c>
    </row>
    <row r="853">
      <c r="A853" s="12">
        <v>43504.39273148148</v>
      </c>
      <c r="B853" s="13" t="str">
        <f t="shared" si="445"/>
        <v>@BJP4India</v>
      </c>
      <c r="C853" s="14" t="s">
        <v>39</v>
      </c>
      <c r="D853" s="24" t="s">
        <v>1649</v>
      </c>
      <c r="E853" s="16" t="str">
        <f>HYPERLINK("https://twitter.com/BJP4India/status/1093719957282541568","1093719957282541568")</f>
        <v>1093719957282541568</v>
      </c>
      <c r="F853" s="17"/>
      <c r="G853" s="18" t="s">
        <v>1650</v>
      </c>
      <c r="H853" s="17"/>
      <c r="I853" s="19">
        <v>570.0</v>
      </c>
      <c r="J853" s="19">
        <v>1342.0</v>
      </c>
      <c r="K853" s="20" t="str">
        <f t="shared" si="448"/>
        <v>Twitter Web Client</v>
      </c>
      <c r="L853" s="19">
        <v>1.0503253E7</v>
      </c>
      <c r="M853" s="19">
        <v>2.0</v>
      </c>
      <c r="N853" s="19">
        <v>2477.0</v>
      </c>
      <c r="O853" s="21" t="s">
        <v>29</v>
      </c>
      <c r="P853" s="12">
        <v>40477.32577546296</v>
      </c>
      <c r="Q853" s="22" t="s">
        <v>42</v>
      </c>
      <c r="R853" s="23" t="s">
        <v>43</v>
      </c>
      <c r="S853" s="18" t="s">
        <v>44</v>
      </c>
      <c r="T853" s="17"/>
      <c r="U853" s="16" t="str">
        <f t="shared" si="447"/>
        <v>View</v>
      </c>
    </row>
    <row r="854">
      <c r="A854" s="12">
        <v>43504.39203703703</v>
      </c>
      <c r="B854" s="13" t="str">
        <f t="shared" si="445"/>
        <v>@BJP4India</v>
      </c>
      <c r="C854" s="14" t="s">
        <v>39</v>
      </c>
      <c r="D854" s="24" t="s">
        <v>1651</v>
      </c>
      <c r="E854" s="16" t="str">
        <f>HYPERLINK("https://twitter.com/BJP4India/status/1093719703426457601","1093719703426457601")</f>
        <v>1093719703426457601</v>
      </c>
      <c r="F854" s="17"/>
      <c r="G854" s="18" t="s">
        <v>1652</v>
      </c>
      <c r="H854" s="17"/>
      <c r="I854" s="19">
        <v>313.0</v>
      </c>
      <c r="J854" s="19">
        <v>753.0</v>
      </c>
      <c r="K854" s="20" t="str">
        <f t="shared" si="448"/>
        <v>Twitter Web Client</v>
      </c>
      <c r="L854" s="19">
        <v>1.0503253E7</v>
      </c>
      <c r="M854" s="19">
        <v>2.0</v>
      </c>
      <c r="N854" s="19">
        <v>2477.0</v>
      </c>
      <c r="O854" s="21" t="s">
        <v>29</v>
      </c>
      <c r="P854" s="12">
        <v>40477.32577546296</v>
      </c>
      <c r="Q854" s="22" t="s">
        <v>42</v>
      </c>
      <c r="R854" s="23" t="s">
        <v>43</v>
      </c>
      <c r="S854" s="18" t="s">
        <v>44</v>
      </c>
      <c r="T854" s="17"/>
      <c r="U854" s="16" t="str">
        <f t="shared" si="447"/>
        <v>View</v>
      </c>
    </row>
    <row r="855">
      <c r="A855" s="12">
        <v>43504.39171296296</v>
      </c>
      <c r="B855" s="13" t="str">
        <f t="shared" si="445"/>
        <v>@BJP4India</v>
      </c>
      <c r="C855" s="14" t="s">
        <v>39</v>
      </c>
      <c r="D855" s="24" t="s">
        <v>1653</v>
      </c>
      <c r="E855" s="16" t="str">
        <f>HYPERLINK("https://twitter.com/BJP4India/status/1093719586845843456","1093719586845843456")</f>
        <v>1093719586845843456</v>
      </c>
      <c r="F855" s="17"/>
      <c r="G855" s="18" t="s">
        <v>1654</v>
      </c>
      <c r="H855" s="17"/>
      <c r="I855" s="19">
        <v>331.0</v>
      </c>
      <c r="J855" s="19">
        <v>605.0</v>
      </c>
      <c r="K855" s="20" t="str">
        <f t="shared" si="448"/>
        <v>Twitter Web Client</v>
      </c>
      <c r="L855" s="19">
        <v>1.0503253E7</v>
      </c>
      <c r="M855" s="19">
        <v>2.0</v>
      </c>
      <c r="N855" s="19">
        <v>2477.0</v>
      </c>
      <c r="O855" s="21" t="s">
        <v>29</v>
      </c>
      <c r="P855" s="12">
        <v>40477.32577546296</v>
      </c>
      <c r="Q855" s="22" t="s">
        <v>42</v>
      </c>
      <c r="R855" s="23" t="s">
        <v>43</v>
      </c>
      <c r="S855" s="18" t="s">
        <v>44</v>
      </c>
      <c r="T855" s="17"/>
      <c r="U855" s="16" t="str">
        <f t="shared" si="447"/>
        <v>View</v>
      </c>
    </row>
    <row r="856">
      <c r="A856" s="12">
        <v>43504.390127314815</v>
      </c>
      <c r="B856" s="13" t="str">
        <f t="shared" si="445"/>
        <v>@BJP4India</v>
      </c>
      <c r="C856" s="14" t="s">
        <v>39</v>
      </c>
      <c r="D856" s="24" t="s">
        <v>1655</v>
      </c>
      <c r="E856" s="16" t="str">
        <f>HYPERLINK("https://twitter.com/BJP4India/status/1093719012960129024","1093719012960129024")</f>
        <v>1093719012960129024</v>
      </c>
      <c r="F856" s="17"/>
      <c r="G856" s="18" t="s">
        <v>1656</v>
      </c>
      <c r="H856" s="17"/>
      <c r="I856" s="19">
        <v>455.0</v>
      </c>
      <c r="J856" s="19">
        <v>658.0</v>
      </c>
      <c r="K856" s="20" t="str">
        <f t="shared" si="448"/>
        <v>Twitter Web Client</v>
      </c>
      <c r="L856" s="19">
        <v>1.0503253E7</v>
      </c>
      <c r="M856" s="19">
        <v>2.0</v>
      </c>
      <c r="N856" s="19">
        <v>2477.0</v>
      </c>
      <c r="O856" s="21" t="s">
        <v>29</v>
      </c>
      <c r="P856" s="12">
        <v>40477.32577546296</v>
      </c>
      <c r="Q856" s="22" t="s">
        <v>42</v>
      </c>
      <c r="R856" s="23" t="s">
        <v>43</v>
      </c>
      <c r="S856" s="18" t="s">
        <v>44</v>
      </c>
      <c r="T856" s="17"/>
      <c r="U856" s="16" t="str">
        <f t="shared" si="447"/>
        <v>View</v>
      </c>
    </row>
    <row r="857">
      <c r="A857" s="12">
        <v>43504.38148148148</v>
      </c>
      <c r="B857" s="13" t="str">
        <f t="shared" si="445"/>
        <v>@BJP4India</v>
      </c>
      <c r="C857" s="14" t="s">
        <v>39</v>
      </c>
      <c r="D857" s="24" t="s">
        <v>1657</v>
      </c>
      <c r="E857" s="16" t="str">
        <f>HYPERLINK("https://twitter.com/BJP4India/status/1093715877491396608","1093715877491396608")</f>
        <v>1093715877491396608</v>
      </c>
      <c r="F857" s="17"/>
      <c r="G857" s="18" t="s">
        <v>1658</v>
      </c>
      <c r="H857" s="17"/>
      <c r="I857" s="19">
        <v>1561.0</v>
      </c>
      <c r="J857" s="19">
        <v>3264.0</v>
      </c>
      <c r="K857" s="20" t="str">
        <f>HYPERLINK("https://studio.twitter.com","Twitter Media Studio")</f>
        <v>Twitter Media Studio</v>
      </c>
      <c r="L857" s="19">
        <v>1.0503253E7</v>
      </c>
      <c r="M857" s="19">
        <v>2.0</v>
      </c>
      <c r="N857" s="19">
        <v>2477.0</v>
      </c>
      <c r="O857" s="21" t="s">
        <v>29</v>
      </c>
      <c r="P857" s="12">
        <v>40477.32577546296</v>
      </c>
      <c r="Q857" s="22" t="s">
        <v>42</v>
      </c>
      <c r="R857" s="23" t="s">
        <v>43</v>
      </c>
      <c r="S857" s="18" t="s">
        <v>44</v>
      </c>
      <c r="T857" s="17"/>
      <c r="U857" s="16" t="str">
        <f t="shared" si="447"/>
        <v>View</v>
      </c>
    </row>
    <row r="858">
      <c r="A858" s="12">
        <v>43504.37501157407</v>
      </c>
      <c r="B858" s="13" t="str">
        <f t="shared" si="445"/>
        <v>@BJP4India</v>
      </c>
      <c r="C858" s="14" t="s">
        <v>39</v>
      </c>
      <c r="D858" s="24" t="s">
        <v>1659</v>
      </c>
      <c r="E858" s="16" t="str">
        <f>HYPERLINK("https://twitter.com/BJP4India/status/1093713534100267010","1093713534100267010")</f>
        <v>1093713534100267010</v>
      </c>
      <c r="F858" s="17"/>
      <c r="G858" s="18" t="s">
        <v>1660</v>
      </c>
      <c r="H858" s="17"/>
      <c r="I858" s="19">
        <v>1060.0</v>
      </c>
      <c r="J858" s="19">
        <v>1790.0</v>
      </c>
      <c r="K858" s="20" t="str">
        <f>HYPERLINK("https://about.twitter.com/products/tweetdeck","TweetDeck")</f>
        <v>TweetDeck</v>
      </c>
      <c r="L858" s="19">
        <v>1.0503253E7</v>
      </c>
      <c r="M858" s="19">
        <v>2.0</v>
      </c>
      <c r="N858" s="19">
        <v>2477.0</v>
      </c>
      <c r="O858" s="21" t="s">
        <v>29</v>
      </c>
      <c r="P858" s="12">
        <v>40477.32577546296</v>
      </c>
      <c r="Q858" s="22" t="s">
        <v>42</v>
      </c>
      <c r="R858" s="23" t="s">
        <v>43</v>
      </c>
      <c r="S858" s="18" t="s">
        <v>44</v>
      </c>
      <c r="T858" s="17"/>
      <c r="U858" s="16" t="str">
        <f t="shared" si="447"/>
        <v>View</v>
      </c>
    </row>
    <row r="859">
      <c r="A859" s="12">
        <v>43504.31240740741</v>
      </c>
      <c r="B859" s="13" t="str">
        <f t="shared" ref="B859:B863" si="449">HYPERLINK("https://twitter.com/narendramodi","@narendramodi")</f>
        <v>@narendramodi</v>
      </c>
      <c r="C859" s="14" t="s">
        <v>26</v>
      </c>
      <c r="D859" s="24" t="s">
        <v>1661</v>
      </c>
      <c r="E859" s="16" t="str">
        <f>HYPERLINK("https://twitter.com/narendramodi/status/1093690849580453888","1093690849580453888")</f>
        <v>1093690849580453888</v>
      </c>
      <c r="F859" s="17"/>
      <c r="G859" s="17"/>
      <c r="H859" s="17"/>
      <c r="I859" s="19">
        <v>5140.0</v>
      </c>
      <c r="J859" s="19">
        <v>22806.0</v>
      </c>
      <c r="K859" s="20" t="str">
        <f t="shared" ref="K859:K863" si="450">HYPERLINK("http://twitter.com/download/iphone","Twitter for iPhone")</f>
        <v>Twitter for iPhone</v>
      </c>
      <c r="L859" s="19">
        <v>4.5652875E7</v>
      </c>
      <c r="M859" s="19">
        <v>2124.0</v>
      </c>
      <c r="N859" s="19">
        <v>23328.0</v>
      </c>
      <c r="O859" s="21" t="s">
        <v>29</v>
      </c>
      <c r="P859" s="12">
        <v>39823.95064814815</v>
      </c>
      <c r="Q859" s="22" t="s">
        <v>30</v>
      </c>
      <c r="R859" s="23" t="s">
        <v>31</v>
      </c>
      <c r="S859" s="18" t="s">
        <v>32</v>
      </c>
      <c r="T859" s="17"/>
      <c r="U859" s="16" t="str">
        <f t="shared" ref="U859:U863" si="451">HYPERLINK("https://pbs.twimg.com/profile_images/718314968102367232/ypY1GPCQ.jpg","View")</f>
        <v>View</v>
      </c>
    </row>
    <row r="860">
      <c r="A860" s="12">
        <v>43504.3109375</v>
      </c>
      <c r="B860" s="13" t="str">
        <f t="shared" si="449"/>
        <v>@narendramodi</v>
      </c>
      <c r="C860" s="14" t="s">
        <v>26</v>
      </c>
      <c r="D860" s="24" t="s">
        <v>1662</v>
      </c>
      <c r="E860" s="16" t="str">
        <f>HYPERLINK("https://twitter.com/narendramodi/status/1093690316618530816","1093690316618530816")</f>
        <v>1093690316618530816</v>
      </c>
      <c r="F860" s="17"/>
      <c r="G860" s="17"/>
      <c r="H860" s="17"/>
      <c r="I860" s="19">
        <v>4108.0</v>
      </c>
      <c r="J860" s="19">
        <v>14914.0</v>
      </c>
      <c r="K860" s="20" t="str">
        <f t="shared" si="450"/>
        <v>Twitter for iPhone</v>
      </c>
      <c r="L860" s="19">
        <v>4.5652875E7</v>
      </c>
      <c r="M860" s="19">
        <v>2124.0</v>
      </c>
      <c r="N860" s="19">
        <v>23328.0</v>
      </c>
      <c r="O860" s="21" t="s">
        <v>29</v>
      </c>
      <c r="P860" s="12">
        <v>39823.95064814815</v>
      </c>
      <c r="Q860" s="22" t="s">
        <v>30</v>
      </c>
      <c r="R860" s="23" t="s">
        <v>31</v>
      </c>
      <c r="S860" s="18" t="s">
        <v>32</v>
      </c>
      <c r="T860" s="17"/>
      <c r="U860" s="16" t="str">
        <f t="shared" si="451"/>
        <v>View</v>
      </c>
    </row>
    <row r="861">
      <c r="A861" s="12">
        <v>43504.30791666667</v>
      </c>
      <c r="B861" s="13" t="str">
        <f t="shared" si="449"/>
        <v>@narendramodi</v>
      </c>
      <c r="C861" s="14" t="s">
        <v>26</v>
      </c>
      <c r="D861" s="24" t="s">
        <v>1663</v>
      </c>
      <c r="E861" s="16" t="str">
        <f>HYPERLINK("https://twitter.com/narendramodi/status/1093689220760186880","1093689220760186880")</f>
        <v>1093689220760186880</v>
      </c>
      <c r="F861" s="18" t="s">
        <v>1664</v>
      </c>
      <c r="G861" s="17"/>
      <c r="H861" s="17"/>
      <c r="I861" s="19">
        <v>2388.0</v>
      </c>
      <c r="J861" s="19">
        <v>6864.0</v>
      </c>
      <c r="K861" s="20" t="str">
        <f t="shared" si="450"/>
        <v>Twitter for iPhone</v>
      </c>
      <c r="L861" s="19">
        <v>4.5652875E7</v>
      </c>
      <c r="M861" s="19">
        <v>2124.0</v>
      </c>
      <c r="N861" s="19">
        <v>23328.0</v>
      </c>
      <c r="O861" s="21" t="s">
        <v>29</v>
      </c>
      <c r="P861" s="12">
        <v>39823.95064814815</v>
      </c>
      <c r="Q861" s="22" t="s">
        <v>30</v>
      </c>
      <c r="R861" s="23" t="s">
        <v>31</v>
      </c>
      <c r="S861" s="18" t="s">
        <v>32</v>
      </c>
      <c r="T861" s="17"/>
      <c r="U861" s="16" t="str">
        <f t="shared" si="451"/>
        <v>View</v>
      </c>
    </row>
    <row r="862">
      <c r="A862" s="12">
        <v>43504.306435185186</v>
      </c>
      <c r="B862" s="13" t="str">
        <f t="shared" si="449"/>
        <v>@narendramodi</v>
      </c>
      <c r="C862" s="14" t="s">
        <v>26</v>
      </c>
      <c r="D862" s="24" t="s">
        <v>1665</v>
      </c>
      <c r="E862" s="16" t="str">
        <f>HYPERLINK("https://twitter.com/narendramodi/status/1093688685307088896","1093688685307088896")</f>
        <v>1093688685307088896</v>
      </c>
      <c r="F862" s="17"/>
      <c r="G862" s="17"/>
      <c r="H862" s="17"/>
      <c r="I862" s="19">
        <v>2166.0</v>
      </c>
      <c r="J862" s="19">
        <v>6591.0</v>
      </c>
      <c r="K862" s="20" t="str">
        <f t="shared" si="450"/>
        <v>Twitter for iPhone</v>
      </c>
      <c r="L862" s="19">
        <v>4.5652875E7</v>
      </c>
      <c r="M862" s="19">
        <v>2124.0</v>
      </c>
      <c r="N862" s="19">
        <v>23328.0</v>
      </c>
      <c r="O862" s="21" t="s">
        <v>29</v>
      </c>
      <c r="P862" s="12">
        <v>39823.95064814815</v>
      </c>
      <c r="Q862" s="22" t="s">
        <v>30</v>
      </c>
      <c r="R862" s="23" t="s">
        <v>31</v>
      </c>
      <c r="S862" s="18" t="s">
        <v>32</v>
      </c>
      <c r="T862" s="17"/>
      <c r="U862" s="16" t="str">
        <f t="shared" si="451"/>
        <v>View</v>
      </c>
    </row>
    <row r="863">
      <c r="A863" s="12">
        <v>43504.304756944446</v>
      </c>
      <c r="B863" s="13" t="str">
        <f t="shared" si="449"/>
        <v>@narendramodi</v>
      </c>
      <c r="C863" s="14" t="s">
        <v>26</v>
      </c>
      <c r="D863" s="24" t="s">
        <v>1666</v>
      </c>
      <c r="E863" s="16" t="str">
        <f>HYPERLINK("https://twitter.com/narendramodi/status/1093688076952469504","1093688076952469504")</f>
        <v>1093688076952469504</v>
      </c>
      <c r="F863" s="17"/>
      <c r="G863" s="17"/>
      <c r="H863" s="17"/>
      <c r="I863" s="19">
        <v>4225.0</v>
      </c>
      <c r="J863" s="19">
        <v>17843.0</v>
      </c>
      <c r="K863" s="20" t="str">
        <f t="shared" si="450"/>
        <v>Twitter for iPhone</v>
      </c>
      <c r="L863" s="19">
        <v>4.5652875E7</v>
      </c>
      <c r="M863" s="19">
        <v>2124.0</v>
      </c>
      <c r="N863" s="19">
        <v>23328.0</v>
      </c>
      <c r="O863" s="21" t="s">
        <v>29</v>
      </c>
      <c r="P863" s="12">
        <v>39823.95064814815</v>
      </c>
      <c r="Q863" s="22" t="s">
        <v>30</v>
      </c>
      <c r="R863" s="23" t="s">
        <v>31</v>
      </c>
      <c r="S863" s="18" t="s">
        <v>32</v>
      </c>
      <c r="T863" s="17"/>
      <c r="U863" s="16" t="str">
        <f t="shared" si="451"/>
        <v>View</v>
      </c>
    </row>
    <row r="864">
      <c r="A864" s="12">
        <v>43503.95880787037</v>
      </c>
      <c r="B864" s="13" t="str">
        <f t="shared" ref="B864:B866" si="452">HYPERLINK("https://twitter.com/BJP4India","@BJP4India")</f>
        <v>@BJP4India</v>
      </c>
      <c r="C864" s="14" t="s">
        <v>39</v>
      </c>
      <c r="D864" s="24" t="s">
        <v>1667</v>
      </c>
      <c r="E864" s="16" t="str">
        <f>HYPERLINK("https://twitter.com/BJP4India/status/1093562706727133185","1093562706727133185")</f>
        <v>1093562706727133185</v>
      </c>
      <c r="F864" s="22" t="s">
        <v>1668</v>
      </c>
      <c r="G864" s="18" t="s">
        <v>1669</v>
      </c>
      <c r="H864" s="17"/>
      <c r="I864" s="19">
        <v>354.0</v>
      </c>
      <c r="J864" s="19">
        <v>984.0</v>
      </c>
      <c r="K864" s="20" t="str">
        <f t="shared" ref="K864:K866" si="453">HYPERLINK("http://twitter.com","Twitter Web Client")</f>
        <v>Twitter Web Client</v>
      </c>
      <c r="L864" s="19">
        <v>1.0503253E7</v>
      </c>
      <c r="M864" s="19">
        <v>2.0</v>
      </c>
      <c r="N864" s="19">
        <v>2477.0</v>
      </c>
      <c r="O864" s="21" t="s">
        <v>29</v>
      </c>
      <c r="P864" s="12">
        <v>40477.32577546296</v>
      </c>
      <c r="Q864" s="22" t="s">
        <v>42</v>
      </c>
      <c r="R864" s="23" t="s">
        <v>43</v>
      </c>
      <c r="S864" s="18" t="s">
        <v>44</v>
      </c>
      <c r="T864" s="17"/>
      <c r="U864" s="16" t="str">
        <f t="shared" ref="U864:U866" si="454">HYPERLINK("https://pbs.twimg.com/profile_images/812531108092874753/frVON4bm.jpg","View")</f>
        <v>View</v>
      </c>
    </row>
    <row r="865">
      <c r="A865" s="12">
        <v>43503.95370370371</v>
      </c>
      <c r="B865" s="13" t="str">
        <f t="shared" si="452"/>
        <v>@BJP4India</v>
      </c>
      <c r="C865" s="14" t="s">
        <v>39</v>
      </c>
      <c r="D865" s="24" t="s">
        <v>1670</v>
      </c>
      <c r="E865" s="16" t="str">
        <f>HYPERLINK("https://twitter.com/BJP4India/status/1093560856938336256","1093560856938336256")</f>
        <v>1093560856938336256</v>
      </c>
      <c r="F865" s="22" t="s">
        <v>957</v>
      </c>
      <c r="G865" s="18" t="s">
        <v>1671</v>
      </c>
      <c r="H865" s="17"/>
      <c r="I865" s="19">
        <v>904.0</v>
      </c>
      <c r="J865" s="19">
        <v>1766.0</v>
      </c>
      <c r="K865" s="20" t="str">
        <f t="shared" si="453"/>
        <v>Twitter Web Client</v>
      </c>
      <c r="L865" s="19">
        <v>1.0503253E7</v>
      </c>
      <c r="M865" s="19">
        <v>2.0</v>
      </c>
      <c r="N865" s="19">
        <v>2477.0</v>
      </c>
      <c r="O865" s="21" t="s">
        <v>29</v>
      </c>
      <c r="P865" s="12">
        <v>40477.32577546296</v>
      </c>
      <c r="Q865" s="22" t="s">
        <v>42</v>
      </c>
      <c r="R865" s="23" t="s">
        <v>43</v>
      </c>
      <c r="S865" s="18" t="s">
        <v>44</v>
      </c>
      <c r="T865" s="17"/>
      <c r="U865" s="16" t="str">
        <f t="shared" si="454"/>
        <v>View</v>
      </c>
    </row>
    <row r="866">
      <c r="A866" s="12">
        <v>43503.95174768519</v>
      </c>
      <c r="B866" s="13" t="str">
        <f t="shared" si="452"/>
        <v>@BJP4India</v>
      </c>
      <c r="C866" s="14" t="s">
        <v>39</v>
      </c>
      <c r="D866" s="24" t="s">
        <v>1672</v>
      </c>
      <c r="E866" s="16" t="str">
        <f>HYPERLINK("https://twitter.com/BJP4India/status/1093560149946523648","1093560149946523648")</f>
        <v>1093560149946523648</v>
      </c>
      <c r="F866" s="22" t="s">
        <v>957</v>
      </c>
      <c r="G866" s="18" t="s">
        <v>1673</v>
      </c>
      <c r="H866" s="17"/>
      <c r="I866" s="19">
        <v>340.0</v>
      </c>
      <c r="J866" s="19">
        <v>1117.0</v>
      </c>
      <c r="K866" s="20" t="str">
        <f t="shared" si="453"/>
        <v>Twitter Web Client</v>
      </c>
      <c r="L866" s="19">
        <v>1.0503253E7</v>
      </c>
      <c r="M866" s="19">
        <v>2.0</v>
      </c>
      <c r="N866" s="19">
        <v>2477.0</v>
      </c>
      <c r="O866" s="21" t="s">
        <v>29</v>
      </c>
      <c r="P866" s="12">
        <v>40477.32577546296</v>
      </c>
      <c r="Q866" s="22" t="s">
        <v>42</v>
      </c>
      <c r="R866" s="23" t="s">
        <v>43</v>
      </c>
      <c r="S866" s="18" t="s">
        <v>44</v>
      </c>
      <c r="T866" s="17"/>
      <c r="U866" s="16" t="str">
        <f t="shared" si="454"/>
        <v>View</v>
      </c>
    </row>
    <row r="867">
      <c r="A867" s="12">
        <v>43503.926527777774</v>
      </c>
      <c r="B867" s="13" t="str">
        <f t="shared" ref="B867:B873" si="455">HYPERLINK("https://twitter.com/narendramodi","@narendramodi")</f>
        <v>@narendramodi</v>
      </c>
      <c r="C867" s="14" t="s">
        <v>26</v>
      </c>
      <c r="D867" s="24" t="s">
        <v>1674</v>
      </c>
      <c r="E867" s="16" t="str">
        <f>HYPERLINK("https://twitter.com/narendramodi/status/1093551010155581440","1093551010155581440")</f>
        <v>1093551010155581440</v>
      </c>
      <c r="F867" s="17"/>
      <c r="G867" s="18" t="s">
        <v>1675</v>
      </c>
      <c r="H867" s="17"/>
      <c r="I867" s="19">
        <v>9487.0</v>
      </c>
      <c r="J867" s="19">
        <v>36727.0</v>
      </c>
      <c r="K867" s="20" t="str">
        <f t="shared" ref="K867:K872" si="456">HYPERLINK("https://studio.twitter.com","Twitter Media Studio")</f>
        <v>Twitter Media Studio</v>
      </c>
      <c r="L867" s="19">
        <v>4.5652875E7</v>
      </c>
      <c r="M867" s="19">
        <v>2124.0</v>
      </c>
      <c r="N867" s="19">
        <v>23328.0</v>
      </c>
      <c r="O867" s="21" t="s">
        <v>29</v>
      </c>
      <c r="P867" s="12">
        <v>39823.95064814815</v>
      </c>
      <c r="Q867" s="22" t="s">
        <v>30</v>
      </c>
      <c r="R867" s="23" t="s">
        <v>31</v>
      </c>
      <c r="S867" s="18" t="s">
        <v>32</v>
      </c>
      <c r="T867" s="17"/>
      <c r="U867" s="16" t="str">
        <f t="shared" ref="U867:U873" si="457">HYPERLINK("https://pbs.twimg.com/profile_images/718314968102367232/ypY1GPCQ.jpg","View")</f>
        <v>View</v>
      </c>
    </row>
    <row r="868">
      <c r="A868" s="12">
        <v>43503.92601851852</v>
      </c>
      <c r="B868" s="13" t="str">
        <f t="shared" si="455"/>
        <v>@narendramodi</v>
      </c>
      <c r="C868" s="14" t="s">
        <v>26</v>
      </c>
      <c r="D868" s="24" t="s">
        <v>1676</v>
      </c>
      <c r="E868" s="16" t="str">
        <f>HYPERLINK("https://twitter.com/narendramodi/status/1093550823676743680","1093550823676743680")</f>
        <v>1093550823676743680</v>
      </c>
      <c r="F868" s="17"/>
      <c r="G868" s="18" t="s">
        <v>1677</v>
      </c>
      <c r="H868" s="17"/>
      <c r="I868" s="19">
        <v>6334.0</v>
      </c>
      <c r="J868" s="19">
        <v>17999.0</v>
      </c>
      <c r="K868" s="20" t="str">
        <f t="shared" si="456"/>
        <v>Twitter Media Studio</v>
      </c>
      <c r="L868" s="19">
        <v>4.5652875E7</v>
      </c>
      <c r="M868" s="19">
        <v>2124.0</v>
      </c>
      <c r="N868" s="19">
        <v>23328.0</v>
      </c>
      <c r="O868" s="21" t="s">
        <v>29</v>
      </c>
      <c r="P868" s="12">
        <v>39823.95064814815</v>
      </c>
      <c r="Q868" s="22" t="s">
        <v>30</v>
      </c>
      <c r="R868" s="23" t="s">
        <v>31</v>
      </c>
      <c r="S868" s="18" t="s">
        <v>32</v>
      </c>
      <c r="T868" s="17"/>
      <c r="U868" s="16" t="str">
        <f t="shared" si="457"/>
        <v>View</v>
      </c>
    </row>
    <row r="869">
      <c r="A869" s="12">
        <v>43503.92554398148</v>
      </c>
      <c r="B869" s="13" t="str">
        <f t="shared" si="455"/>
        <v>@narendramodi</v>
      </c>
      <c r="C869" s="14" t="s">
        <v>26</v>
      </c>
      <c r="D869" s="24" t="s">
        <v>1678</v>
      </c>
      <c r="E869" s="16" t="str">
        <f>HYPERLINK("https://twitter.com/narendramodi/status/1093550652180049922","1093550652180049922")</f>
        <v>1093550652180049922</v>
      </c>
      <c r="F869" s="17"/>
      <c r="G869" s="18" t="s">
        <v>1679</v>
      </c>
      <c r="H869" s="17"/>
      <c r="I869" s="19">
        <v>4043.0</v>
      </c>
      <c r="J869" s="19">
        <v>11960.0</v>
      </c>
      <c r="K869" s="20" t="str">
        <f t="shared" si="456"/>
        <v>Twitter Media Studio</v>
      </c>
      <c r="L869" s="19">
        <v>4.5652875E7</v>
      </c>
      <c r="M869" s="19">
        <v>2124.0</v>
      </c>
      <c r="N869" s="19">
        <v>23328.0</v>
      </c>
      <c r="O869" s="21" t="s">
        <v>29</v>
      </c>
      <c r="P869" s="12">
        <v>39823.95064814815</v>
      </c>
      <c r="Q869" s="22" t="s">
        <v>30</v>
      </c>
      <c r="R869" s="23" t="s">
        <v>31</v>
      </c>
      <c r="S869" s="18" t="s">
        <v>32</v>
      </c>
      <c r="T869" s="17"/>
      <c r="U869" s="16" t="str">
        <f t="shared" si="457"/>
        <v>View</v>
      </c>
    </row>
    <row r="870">
      <c r="A870" s="12">
        <v>43503.92539351852</v>
      </c>
      <c r="B870" s="13" t="str">
        <f t="shared" si="455"/>
        <v>@narendramodi</v>
      </c>
      <c r="C870" s="14" t="s">
        <v>26</v>
      </c>
      <c r="D870" s="24" t="s">
        <v>1680</v>
      </c>
      <c r="E870" s="16" t="str">
        <f>HYPERLINK("https://twitter.com/narendramodi/status/1093550596693651456","1093550596693651456")</f>
        <v>1093550596693651456</v>
      </c>
      <c r="F870" s="17"/>
      <c r="G870" s="18" t="s">
        <v>1681</v>
      </c>
      <c r="H870" s="17"/>
      <c r="I870" s="19">
        <v>5557.0</v>
      </c>
      <c r="J870" s="19">
        <v>14895.0</v>
      </c>
      <c r="K870" s="20" t="str">
        <f t="shared" si="456"/>
        <v>Twitter Media Studio</v>
      </c>
      <c r="L870" s="19">
        <v>4.5652875E7</v>
      </c>
      <c r="M870" s="19">
        <v>2124.0</v>
      </c>
      <c r="N870" s="19">
        <v>23328.0</v>
      </c>
      <c r="O870" s="21" t="s">
        <v>29</v>
      </c>
      <c r="P870" s="12">
        <v>39823.95064814815</v>
      </c>
      <c r="Q870" s="22" t="s">
        <v>30</v>
      </c>
      <c r="R870" s="23" t="s">
        <v>31</v>
      </c>
      <c r="S870" s="18" t="s">
        <v>32</v>
      </c>
      <c r="T870" s="17"/>
      <c r="U870" s="16" t="str">
        <f t="shared" si="457"/>
        <v>View</v>
      </c>
    </row>
    <row r="871">
      <c r="A871" s="12">
        <v>43503.906435185185</v>
      </c>
      <c r="B871" s="13" t="str">
        <f t="shared" si="455"/>
        <v>@narendramodi</v>
      </c>
      <c r="C871" s="14" t="s">
        <v>26</v>
      </c>
      <c r="D871" s="24" t="s">
        <v>1682</v>
      </c>
      <c r="E871" s="16" t="str">
        <f>HYPERLINK("https://twitter.com/narendramodi/status/1093543727295913984","1093543727295913984")</f>
        <v>1093543727295913984</v>
      </c>
      <c r="F871" s="17"/>
      <c r="G871" s="18" t="s">
        <v>1683</v>
      </c>
      <c r="H871" s="17"/>
      <c r="I871" s="19">
        <v>6151.0</v>
      </c>
      <c r="J871" s="19">
        <v>16499.0</v>
      </c>
      <c r="K871" s="20" t="str">
        <f t="shared" si="456"/>
        <v>Twitter Media Studio</v>
      </c>
      <c r="L871" s="19">
        <v>4.5652875E7</v>
      </c>
      <c r="M871" s="19">
        <v>2124.0</v>
      </c>
      <c r="N871" s="19">
        <v>23328.0</v>
      </c>
      <c r="O871" s="21" t="s">
        <v>29</v>
      </c>
      <c r="P871" s="12">
        <v>39823.95064814815</v>
      </c>
      <c r="Q871" s="22" t="s">
        <v>30</v>
      </c>
      <c r="R871" s="23" t="s">
        <v>31</v>
      </c>
      <c r="S871" s="18" t="s">
        <v>32</v>
      </c>
      <c r="T871" s="17"/>
      <c r="U871" s="16" t="str">
        <f t="shared" si="457"/>
        <v>View</v>
      </c>
    </row>
    <row r="872">
      <c r="A872" s="12">
        <v>43503.90552083333</v>
      </c>
      <c r="B872" s="13" t="str">
        <f t="shared" si="455"/>
        <v>@narendramodi</v>
      </c>
      <c r="C872" s="14" t="s">
        <v>26</v>
      </c>
      <c r="D872" s="24" t="s">
        <v>1684</v>
      </c>
      <c r="E872" s="16" t="str">
        <f>HYPERLINK("https://twitter.com/narendramodi/status/1093543396247973888","1093543396247973888")</f>
        <v>1093543396247973888</v>
      </c>
      <c r="F872" s="17"/>
      <c r="G872" s="18" t="s">
        <v>1685</v>
      </c>
      <c r="H872" s="17"/>
      <c r="I872" s="19">
        <v>4118.0</v>
      </c>
      <c r="J872" s="19">
        <v>11262.0</v>
      </c>
      <c r="K872" s="20" t="str">
        <f t="shared" si="456"/>
        <v>Twitter Media Studio</v>
      </c>
      <c r="L872" s="19">
        <v>4.5652875E7</v>
      </c>
      <c r="M872" s="19">
        <v>2124.0</v>
      </c>
      <c r="N872" s="19">
        <v>23328.0</v>
      </c>
      <c r="O872" s="21" t="s">
        <v>29</v>
      </c>
      <c r="P872" s="12">
        <v>39823.95064814815</v>
      </c>
      <c r="Q872" s="22" t="s">
        <v>30</v>
      </c>
      <c r="R872" s="23" t="s">
        <v>31</v>
      </c>
      <c r="S872" s="18" t="s">
        <v>32</v>
      </c>
      <c r="T872" s="17"/>
      <c r="U872" s="16" t="str">
        <f t="shared" si="457"/>
        <v>View</v>
      </c>
    </row>
    <row r="873">
      <c r="A873" s="12">
        <v>43503.90449074074</v>
      </c>
      <c r="B873" s="13" t="str">
        <f t="shared" si="455"/>
        <v>@narendramodi</v>
      </c>
      <c r="C873" s="14" t="s">
        <v>26</v>
      </c>
      <c r="D873" s="24" t="s">
        <v>1686</v>
      </c>
      <c r="E873" s="16" t="str">
        <f>HYPERLINK("https://twitter.com/narendramodi/status/1093543021558226944","1093543021558226944")</f>
        <v>1093543021558226944</v>
      </c>
      <c r="F873" s="18" t="s">
        <v>1687</v>
      </c>
      <c r="G873" s="17"/>
      <c r="H873" s="17"/>
      <c r="I873" s="19">
        <v>3078.0</v>
      </c>
      <c r="J873" s="19">
        <v>9254.0</v>
      </c>
      <c r="K873" s="20" t="str">
        <f>HYPERLINK("http://twitter.com","Twitter Web Client")</f>
        <v>Twitter Web Client</v>
      </c>
      <c r="L873" s="19">
        <v>4.5652875E7</v>
      </c>
      <c r="M873" s="19">
        <v>2124.0</v>
      </c>
      <c r="N873" s="19">
        <v>23328.0</v>
      </c>
      <c r="O873" s="21" t="s">
        <v>29</v>
      </c>
      <c r="P873" s="12">
        <v>39823.95064814815</v>
      </c>
      <c r="Q873" s="22" t="s">
        <v>30</v>
      </c>
      <c r="R873" s="23" t="s">
        <v>31</v>
      </c>
      <c r="S873" s="18" t="s">
        <v>32</v>
      </c>
      <c r="T873" s="17"/>
      <c r="U873" s="16" t="str">
        <f t="shared" si="457"/>
        <v>View</v>
      </c>
    </row>
    <row r="874">
      <c r="A874" s="12">
        <v>43503.891064814816</v>
      </c>
      <c r="B874" s="13" t="str">
        <f>HYPERLINK("https://twitter.com/BJP4India","@BJP4India")</f>
        <v>@BJP4India</v>
      </c>
      <c r="C874" s="14" t="s">
        <v>39</v>
      </c>
      <c r="D874" s="24" t="s">
        <v>1688</v>
      </c>
      <c r="E874" s="16" t="str">
        <f>HYPERLINK("https://twitter.com/BJP4India/status/1093538158136877056","1093538158136877056")</f>
        <v>1093538158136877056</v>
      </c>
      <c r="F874" s="17"/>
      <c r="G874" s="18" t="s">
        <v>1689</v>
      </c>
      <c r="H874" s="17"/>
      <c r="I874" s="19">
        <v>1923.0</v>
      </c>
      <c r="J874" s="19">
        <v>5237.0</v>
      </c>
      <c r="K874" s="20" t="str">
        <f>HYPERLINK("https://studio.twitter.com","Twitter Media Studio")</f>
        <v>Twitter Media Studio</v>
      </c>
      <c r="L874" s="19">
        <v>1.0503253E7</v>
      </c>
      <c r="M874" s="19">
        <v>2.0</v>
      </c>
      <c r="N874" s="19">
        <v>2477.0</v>
      </c>
      <c r="O874" s="21" t="s">
        <v>29</v>
      </c>
      <c r="P874" s="12">
        <v>40477.32577546296</v>
      </c>
      <c r="Q874" s="22" t="s">
        <v>42</v>
      </c>
      <c r="R874" s="23" t="s">
        <v>43</v>
      </c>
      <c r="S874" s="18" t="s">
        <v>44</v>
      </c>
      <c r="T874" s="17"/>
      <c r="U874" s="16" t="str">
        <f>HYPERLINK("https://pbs.twimg.com/profile_images/812531108092874753/frVON4bm.jpg","View")</f>
        <v>View</v>
      </c>
    </row>
    <row r="875">
      <c r="A875" s="12">
        <v>43503.8862037037</v>
      </c>
      <c r="B875" s="13" t="str">
        <f>HYPERLINK("https://twitter.com/INCIndia","@INCIndia")</f>
        <v>@INCIndia</v>
      </c>
      <c r="C875" s="14" t="s">
        <v>126</v>
      </c>
      <c r="D875" s="24" t="s">
        <v>1690</v>
      </c>
      <c r="E875" s="16" t="str">
        <f>HYPERLINK("https://twitter.com/INCIndia/status/1093536394482352128","1093536394482352128")</f>
        <v>1093536394482352128</v>
      </c>
      <c r="F875" s="17"/>
      <c r="G875" s="18" t="s">
        <v>1691</v>
      </c>
      <c r="H875" s="17"/>
      <c r="I875" s="19">
        <v>878.0</v>
      </c>
      <c r="J875" s="19">
        <v>1859.0</v>
      </c>
      <c r="K875" s="20" t="str">
        <f>HYPERLINK("http://twitter.com","Twitter Web Client")</f>
        <v>Twitter Web Client</v>
      </c>
      <c r="L875" s="19">
        <v>4857087.0</v>
      </c>
      <c r="M875" s="19">
        <v>2496.0</v>
      </c>
      <c r="N875" s="19">
        <v>1632.0</v>
      </c>
      <c r="O875" s="21" t="s">
        <v>29</v>
      </c>
      <c r="P875" s="12">
        <v>41311.4691087963</v>
      </c>
      <c r="Q875" s="22" t="s">
        <v>129</v>
      </c>
      <c r="R875" s="23" t="s">
        <v>130</v>
      </c>
      <c r="S875" s="18" t="s">
        <v>131</v>
      </c>
      <c r="T875" s="17"/>
      <c r="U875" s="16" t="str">
        <f>HYPERLINK("https://pbs.twimg.com/profile_images/928449965134815233/w2JsNWPK.jpg","View")</f>
        <v>View</v>
      </c>
    </row>
    <row r="876">
      <c r="A876" s="12">
        <v>43503.87814814815</v>
      </c>
      <c r="B876" s="13" t="str">
        <f t="shared" ref="B876:B879" si="458">HYPERLINK("https://twitter.com/BJP4India","@BJP4India")</f>
        <v>@BJP4India</v>
      </c>
      <c r="C876" s="14" t="s">
        <v>39</v>
      </c>
      <c r="D876" s="24" t="s">
        <v>1692</v>
      </c>
      <c r="E876" s="16" t="str">
        <f>HYPERLINK("https://twitter.com/BJP4India/status/1093533475544621057","1093533475544621057")</f>
        <v>1093533475544621057</v>
      </c>
      <c r="F876" s="17"/>
      <c r="G876" s="18" t="s">
        <v>1693</v>
      </c>
      <c r="H876" s="17"/>
      <c r="I876" s="19">
        <v>1160.0</v>
      </c>
      <c r="J876" s="19">
        <v>2912.0</v>
      </c>
      <c r="K876" s="20" t="str">
        <f t="shared" ref="K876:K879" si="459">HYPERLINK("https://studio.twitter.com","Twitter Media Studio")</f>
        <v>Twitter Media Studio</v>
      </c>
      <c r="L876" s="19">
        <v>1.0503253E7</v>
      </c>
      <c r="M876" s="19">
        <v>2.0</v>
      </c>
      <c r="N876" s="19">
        <v>2477.0</v>
      </c>
      <c r="O876" s="21" t="s">
        <v>29</v>
      </c>
      <c r="P876" s="12">
        <v>40477.32577546296</v>
      </c>
      <c r="Q876" s="22" t="s">
        <v>42</v>
      </c>
      <c r="R876" s="23" t="s">
        <v>43</v>
      </c>
      <c r="S876" s="18" t="s">
        <v>44</v>
      </c>
      <c r="T876" s="17"/>
      <c r="U876" s="16" t="str">
        <f t="shared" ref="U876:U879" si="460">HYPERLINK("https://pbs.twimg.com/profile_images/812531108092874753/frVON4bm.jpg","View")</f>
        <v>View</v>
      </c>
    </row>
    <row r="877">
      <c r="A877" s="12">
        <v>43503.8674537037</v>
      </c>
      <c r="B877" s="13" t="str">
        <f t="shared" si="458"/>
        <v>@BJP4India</v>
      </c>
      <c r="C877" s="14" t="s">
        <v>39</v>
      </c>
      <c r="D877" s="24" t="s">
        <v>1694</v>
      </c>
      <c r="E877" s="16" t="str">
        <f>HYPERLINK("https://twitter.com/BJP4India/status/1093529600137748481","1093529600137748481")</f>
        <v>1093529600137748481</v>
      </c>
      <c r="F877" s="17"/>
      <c r="G877" s="18" t="s">
        <v>1695</v>
      </c>
      <c r="H877" s="17"/>
      <c r="I877" s="19">
        <v>848.0</v>
      </c>
      <c r="J877" s="19">
        <v>2026.0</v>
      </c>
      <c r="K877" s="20" t="str">
        <f t="shared" si="459"/>
        <v>Twitter Media Studio</v>
      </c>
      <c r="L877" s="19">
        <v>1.0503253E7</v>
      </c>
      <c r="M877" s="19">
        <v>2.0</v>
      </c>
      <c r="N877" s="19">
        <v>2477.0</v>
      </c>
      <c r="O877" s="21" t="s">
        <v>29</v>
      </c>
      <c r="P877" s="12">
        <v>40477.32577546296</v>
      </c>
      <c r="Q877" s="22" t="s">
        <v>42</v>
      </c>
      <c r="R877" s="23" t="s">
        <v>43</v>
      </c>
      <c r="S877" s="18" t="s">
        <v>44</v>
      </c>
      <c r="T877" s="17"/>
      <c r="U877" s="16" t="str">
        <f t="shared" si="460"/>
        <v>View</v>
      </c>
    </row>
    <row r="878">
      <c r="A878" s="12">
        <v>43503.84679398148</v>
      </c>
      <c r="B878" s="13" t="str">
        <f t="shared" si="458"/>
        <v>@BJP4India</v>
      </c>
      <c r="C878" s="14" t="s">
        <v>39</v>
      </c>
      <c r="D878" s="24" t="s">
        <v>1696</v>
      </c>
      <c r="E878" s="16" t="str">
        <f>HYPERLINK("https://twitter.com/BJP4India/status/1093522113334374400","1093522113334374400")</f>
        <v>1093522113334374400</v>
      </c>
      <c r="F878" s="17"/>
      <c r="G878" s="18" t="s">
        <v>1697</v>
      </c>
      <c r="H878" s="17"/>
      <c r="I878" s="19">
        <v>890.0</v>
      </c>
      <c r="J878" s="19">
        <v>2052.0</v>
      </c>
      <c r="K878" s="20" t="str">
        <f t="shared" si="459"/>
        <v>Twitter Media Studio</v>
      </c>
      <c r="L878" s="19">
        <v>1.0503253E7</v>
      </c>
      <c r="M878" s="19">
        <v>2.0</v>
      </c>
      <c r="N878" s="19">
        <v>2477.0</v>
      </c>
      <c r="O878" s="21" t="s">
        <v>29</v>
      </c>
      <c r="P878" s="12">
        <v>40477.32577546296</v>
      </c>
      <c r="Q878" s="22" t="s">
        <v>42</v>
      </c>
      <c r="R878" s="23" t="s">
        <v>43</v>
      </c>
      <c r="S878" s="18" t="s">
        <v>44</v>
      </c>
      <c r="T878" s="17"/>
      <c r="U878" s="16" t="str">
        <f t="shared" si="460"/>
        <v>View</v>
      </c>
    </row>
    <row r="879">
      <c r="A879" s="12">
        <v>43503.84197916667</v>
      </c>
      <c r="B879" s="13" t="str">
        <f t="shared" si="458"/>
        <v>@BJP4India</v>
      </c>
      <c r="C879" s="14" t="s">
        <v>39</v>
      </c>
      <c r="D879" s="24" t="s">
        <v>1698</v>
      </c>
      <c r="E879" s="16" t="str">
        <f>HYPERLINK("https://twitter.com/BJP4India/status/1093520369795837957","1093520369795837957")</f>
        <v>1093520369795837957</v>
      </c>
      <c r="F879" s="17"/>
      <c r="G879" s="18" t="s">
        <v>1699</v>
      </c>
      <c r="H879" s="17"/>
      <c r="I879" s="19">
        <v>1015.0</v>
      </c>
      <c r="J879" s="19">
        <v>2484.0</v>
      </c>
      <c r="K879" s="20" t="str">
        <f t="shared" si="459"/>
        <v>Twitter Media Studio</v>
      </c>
      <c r="L879" s="19">
        <v>1.0503253E7</v>
      </c>
      <c r="M879" s="19">
        <v>2.0</v>
      </c>
      <c r="N879" s="19">
        <v>2477.0</v>
      </c>
      <c r="O879" s="21" t="s">
        <v>29</v>
      </c>
      <c r="P879" s="12">
        <v>40477.32577546296</v>
      </c>
      <c r="Q879" s="22" t="s">
        <v>42</v>
      </c>
      <c r="R879" s="23" t="s">
        <v>43</v>
      </c>
      <c r="S879" s="18" t="s">
        <v>44</v>
      </c>
      <c r="T879" s="17"/>
      <c r="U879" s="16" t="str">
        <f t="shared" si="460"/>
        <v>View</v>
      </c>
    </row>
    <row r="880">
      <c r="A880" s="26"/>
      <c r="B880" s="27"/>
      <c r="C880" s="27"/>
      <c r="D880" s="28"/>
      <c r="E880" s="29"/>
      <c r="F880" s="17"/>
      <c r="G880" s="17"/>
      <c r="H880" s="17"/>
      <c r="I880" s="29"/>
      <c r="J880" s="29"/>
      <c r="K880" s="17"/>
      <c r="L880" s="29"/>
      <c r="M880" s="29"/>
      <c r="N880" s="29"/>
      <c r="O880" s="29"/>
      <c r="P880" s="26"/>
      <c r="Q880" s="17"/>
      <c r="R880" s="30"/>
      <c r="S880" s="17"/>
      <c r="T880" s="17"/>
      <c r="U880" s="29"/>
    </row>
    <row r="881">
      <c r="A881" s="31"/>
      <c r="B881" s="27"/>
      <c r="C881" s="27"/>
      <c r="D881" s="28"/>
      <c r="E881" s="29"/>
      <c r="F881" s="29"/>
      <c r="G881" s="29"/>
      <c r="H881" s="29"/>
      <c r="I881" s="29"/>
      <c r="J881" s="29"/>
      <c r="K881" s="29"/>
      <c r="L881" s="29"/>
      <c r="M881" s="29"/>
      <c r="N881" s="29"/>
      <c r="O881" s="29"/>
      <c r="P881" s="29"/>
      <c r="Q881" s="17"/>
      <c r="R881" s="30"/>
      <c r="S881" s="29"/>
      <c r="T881" s="29"/>
      <c r="U881" s="29"/>
    </row>
    <row r="882">
      <c r="A882" s="31"/>
      <c r="B882" s="27"/>
      <c r="C882" s="27"/>
      <c r="D882" s="28"/>
      <c r="E882" s="29"/>
      <c r="F882" s="29"/>
      <c r="G882" s="29"/>
      <c r="H882" s="29"/>
      <c r="I882" s="29"/>
      <c r="J882" s="29"/>
      <c r="K882" s="29"/>
      <c r="L882" s="29"/>
      <c r="M882" s="29"/>
      <c r="N882" s="29"/>
      <c r="O882" s="29"/>
      <c r="P882" s="29"/>
      <c r="Q882" s="17"/>
      <c r="R882" s="30"/>
      <c r="S882" s="29"/>
      <c r="T882" s="29"/>
      <c r="U882" s="29"/>
    </row>
    <row r="883">
      <c r="A883" s="31"/>
      <c r="B883" s="27"/>
      <c r="C883" s="27"/>
      <c r="D883" s="28"/>
      <c r="E883" s="29"/>
      <c r="F883" s="29"/>
      <c r="G883" s="29"/>
      <c r="H883" s="29"/>
      <c r="I883" s="29"/>
      <c r="J883" s="29"/>
      <c r="K883" s="29"/>
      <c r="L883" s="29"/>
      <c r="M883" s="29"/>
      <c r="N883" s="29"/>
      <c r="O883" s="29"/>
      <c r="P883" s="29"/>
      <c r="Q883" s="17"/>
      <c r="R883" s="30"/>
      <c r="S883" s="29"/>
      <c r="T883" s="29"/>
      <c r="U883" s="29"/>
    </row>
    <row r="884">
      <c r="A884" s="31"/>
      <c r="B884" s="27"/>
      <c r="C884" s="27"/>
      <c r="D884" s="28"/>
      <c r="E884" s="29"/>
      <c r="F884" s="29"/>
      <c r="G884" s="29"/>
      <c r="H884" s="29"/>
      <c r="I884" s="29"/>
      <c r="J884" s="29"/>
      <c r="K884" s="29"/>
      <c r="L884" s="29"/>
      <c r="M884" s="29"/>
      <c r="N884" s="29"/>
      <c r="O884" s="29"/>
      <c r="P884" s="29"/>
      <c r="Q884" s="17"/>
      <c r="R884" s="30"/>
      <c r="S884" s="29"/>
      <c r="T884" s="29"/>
      <c r="U884" s="29"/>
    </row>
    <row r="885">
      <c r="A885" s="31"/>
      <c r="B885" s="27"/>
      <c r="C885" s="27"/>
      <c r="D885" s="28"/>
      <c r="E885" s="29"/>
      <c r="F885" s="29"/>
      <c r="G885" s="29"/>
      <c r="H885" s="29"/>
      <c r="I885" s="29"/>
      <c r="J885" s="29"/>
      <c r="K885" s="29"/>
      <c r="L885" s="29"/>
      <c r="M885" s="29"/>
      <c r="N885" s="29"/>
      <c r="O885" s="29"/>
      <c r="P885" s="29"/>
      <c r="Q885" s="17"/>
      <c r="R885" s="30"/>
      <c r="S885" s="29"/>
      <c r="T885" s="29"/>
      <c r="U885" s="29"/>
    </row>
    <row r="886">
      <c r="A886" s="31"/>
      <c r="B886" s="27"/>
      <c r="C886" s="27"/>
      <c r="D886" s="28"/>
      <c r="E886" s="29"/>
      <c r="F886" s="29"/>
      <c r="G886" s="29"/>
      <c r="H886" s="29"/>
      <c r="I886" s="29"/>
      <c r="J886" s="29"/>
      <c r="K886" s="29"/>
      <c r="L886" s="29"/>
      <c r="M886" s="29"/>
      <c r="N886" s="29"/>
      <c r="O886" s="29"/>
      <c r="P886" s="29"/>
      <c r="Q886" s="17"/>
      <c r="R886" s="30"/>
      <c r="S886" s="29"/>
      <c r="T886" s="29"/>
      <c r="U886" s="29"/>
    </row>
    <row r="887">
      <c r="A887" s="21"/>
      <c r="B887" s="27"/>
      <c r="C887" s="27"/>
      <c r="D887" s="28"/>
      <c r="E887" s="29"/>
      <c r="F887" s="29"/>
      <c r="G887" s="29"/>
      <c r="H887" s="29"/>
      <c r="I887" s="29"/>
      <c r="J887" s="29"/>
      <c r="K887" s="29"/>
      <c r="L887" s="29"/>
      <c r="M887" s="29"/>
      <c r="N887" s="29"/>
      <c r="O887" s="29"/>
      <c r="P887" s="29"/>
      <c r="Q887" s="17"/>
      <c r="R887" s="30"/>
      <c r="S887" s="29"/>
      <c r="T887" s="29"/>
      <c r="U887" s="29"/>
    </row>
    <row r="888">
      <c r="A888" s="31"/>
      <c r="B888" s="27"/>
      <c r="C888" s="27"/>
      <c r="D888" s="28"/>
      <c r="E888" s="29"/>
      <c r="F888" s="29"/>
      <c r="G888" s="29"/>
      <c r="H888" s="29"/>
      <c r="I888" s="29"/>
      <c r="J888" s="29"/>
      <c r="K888" s="29"/>
      <c r="L888" s="29"/>
      <c r="M888" s="29"/>
      <c r="N888" s="29"/>
      <c r="O888" s="29"/>
      <c r="P888" s="29"/>
      <c r="Q888" s="17"/>
      <c r="R888" s="30"/>
      <c r="S888" s="29"/>
      <c r="T888" s="29"/>
      <c r="U888" s="29"/>
    </row>
    <row r="889">
      <c r="A889" s="31"/>
      <c r="B889" s="27"/>
      <c r="C889" s="27"/>
      <c r="D889" s="28"/>
      <c r="E889" s="29"/>
      <c r="F889" s="29"/>
      <c r="G889" s="29"/>
      <c r="H889" s="29"/>
      <c r="I889" s="29"/>
      <c r="J889" s="29"/>
      <c r="K889" s="29"/>
      <c r="L889" s="29"/>
      <c r="M889" s="29"/>
      <c r="N889" s="29"/>
      <c r="O889" s="29"/>
      <c r="P889" s="29"/>
      <c r="Q889" s="17"/>
      <c r="R889" s="30"/>
      <c r="S889" s="29"/>
      <c r="T889" s="29"/>
      <c r="U889" s="29"/>
    </row>
    <row r="890">
      <c r="A890" s="31"/>
      <c r="B890" s="27"/>
      <c r="C890" s="27"/>
      <c r="D890" s="28"/>
      <c r="E890" s="29"/>
      <c r="F890" s="29"/>
      <c r="G890" s="29"/>
      <c r="H890" s="29"/>
      <c r="I890" s="29"/>
      <c r="J890" s="29"/>
      <c r="K890" s="29"/>
      <c r="L890" s="29"/>
      <c r="M890" s="29"/>
      <c r="N890" s="29"/>
      <c r="O890" s="29"/>
      <c r="P890" s="29"/>
      <c r="Q890" s="17"/>
      <c r="R890" s="30"/>
      <c r="S890" s="29"/>
      <c r="T890" s="29"/>
      <c r="U890" s="29"/>
    </row>
    <row r="891">
      <c r="A891" s="31"/>
      <c r="B891" s="27"/>
      <c r="C891" s="27"/>
      <c r="D891" s="28"/>
      <c r="E891" s="29"/>
      <c r="F891" s="29"/>
      <c r="G891" s="29"/>
      <c r="H891" s="29"/>
      <c r="I891" s="29"/>
      <c r="J891" s="29"/>
      <c r="K891" s="29"/>
      <c r="L891" s="29"/>
      <c r="M891" s="29"/>
      <c r="N891" s="29"/>
      <c r="O891" s="29"/>
      <c r="P891" s="29"/>
      <c r="Q891" s="17"/>
      <c r="R891" s="30"/>
      <c r="S891" s="29"/>
      <c r="T891" s="29"/>
      <c r="U891" s="29"/>
    </row>
    <row r="892">
      <c r="A892" s="31"/>
      <c r="B892" s="27"/>
      <c r="C892" s="27"/>
      <c r="D892" s="28"/>
      <c r="E892" s="29"/>
      <c r="F892" s="29"/>
      <c r="G892" s="29"/>
      <c r="H892" s="29"/>
      <c r="I892" s="29"/>
      <c r="J892" s="29"/>
      <c r="K892" s="29"/>
      <c r="L892" s="29"/>
      <c r="M892" s="29"/>
      <c r="N892" s="29"/>
      <c r="O892" s="29"/>
      <c r="P892" s="29"/>
      <c r="Q892" s="17"/>
      <c r="R892" s="30"/>
      <c r="S892" s="29"/>
      <c r="T892" s="29"/>
      <c r="U892" s="29"/>
    </row>
    <row r="893">
      <c r="A893" s="31"/>
      <c r="B893" s="27"/>
      <c r="C893" s="27"/>
      <c r="D893" s="28"/>
      <c r="E893" s="29"/>
      <c r="F893" s="29"/>
      <c r="G893" s="29"/>
      <c r="H893" s="29"/>
      <c r="I893" s="29"/>
      <c r="J893" s="29"/>
      <c r="K893" s="29"/>
      <c r="L893" s="29"/>
      <c r="M893" s="29"/>
      <c r="N893" s="29"/>
      <c r="O893" s="29"/>
      <c r="P893" s="29"/>
      <c r="Q893" s="17"/>
      <c r="R893" s="30"/>
      <c r="S893" s="29"/>
      <c r="T893" s="29"/>
      <c r="U893" s="29"/>
    </row>
    <row r="894">
      <c r="A894" s="31"/>
      <c r="B894" s="27"/>
      <c r="C894" s="27"/>
      <c r="D894" s="28"/>
      <c r="E894" s="29"/>
      <c r="F894" s="29"/>
      <c r="G894" s="29"/>
      <c r="H894" s="29"/>
      <c r="I894" s="29"/>
      <c r="J894" s="29"/>
      <c r="K894" s="29"/>
      <c r="L894" s="29"/>
      <c r="M894" s="29"/>
      <c r="N894" s="29"/>
      <c r="O894" s="29"/>
      <c r="P894" s="29"/>
      <c r="Q894" s="17"/>
      <c r="R894" s="30"/>
      <c r="S894" s="29"/>
      <c r="T894" s="29"/>
      <c r="U894" s="29"/>
    </row>
    <row r="895">
      <c r="A895" s="31"/>
      <c r="B895" s="27"/>
      <c r="C895" s="27"/>
      <c r="D895" s="28"/>
      <c r="E895" s="29"/>
      <c r="F895" s="29"/>
      <c r="G895" s="29"/>
      <c r="H895" s="29"/>
      <c r="I895" s="29"/>
      <c r="J895" s="29"/>
      <c r="K895" s="29"/>
      <c r="L895" s="29"/>
      <c r="M895" s="29"/>
      <c r="N895" s="29"/>
      <c r="O895" s="29"/>
      <c r="P895" s="29"/>
      <c r="Q895" s="17"/>
      <c r="R895" s="30"/>
      <c r="S895" s="29"/>
      <c r="T895" s="29"/>
      <c r="U895" s="29"/>
    </row>
    <row r="896">
      <c r="A896" s="31"/>
      <c r="B896" s="27"/>
      <c r="C896" s="27"/>
      <c r="D896" s="28"/>
      <c r="E896" s="29"/>
      <c r="F896" s="29"/>
      <c r="G896" s="29"/>
      <c r="H896" s="29"/>
      <c r="I896" s="29"/>
      <c r="J896" s="29"/>
      <c r="K896" s="29"/>
      <c r="L896" s="29"/>
      <c r="M896" s="29"/>
      <c r="N896" s="29"/>
      <c r="O896" s="29"/>
      <c r="P896" s="29"/>
      <c r="Q896" s="17"/>
      <c r="R896" s="30"/>
      <c r="S896" s="29"/>
      <c r="T896" s="29"/>
      <c r="U896" s="29"/>
    </row>
    <row r="897">
      <c r="A897" s="31"/>
      <c r="B897" s="27"/>
      <c r="C897" s="27"/>
      <c r="D897" s="28"/>
      <c r="E897" s="29"/>
      <c r="F897" s="29"/>
      <c r="G897" s="29"/>
      <c r="H897" s="29"/>
      <c r="I897" s="29"/>
      <c r="J897" s="29"/>
      <c r="K897" s="29"/>
      <c r="L897" s="29"/>
      <c r="M897" s="29"/>
      <c r="N897" s="29"/>
      <c r="O897" s="29"/>
      <c r="P897" s="29"/>
      <c r="Q897" s="17"/>
      <c r="R897" s="30"/>
      <c r="S897" s="29"/>
      <c r="T897" s="29"/>
      <c r="U897" s="29"/>
    </row>
    <row r="898">
      <c r="A898" s="31"/>
      <c r="B898" s="27"/>
      <c r="C898" s="27"/>
      <c r="D898" s="28"/>
      <c r="E898" s="29"/>
      <c r="F898" s="29"/>
      <c r="G898" s="29"/>
      <c r="H898" s="29"/>
      <c r="I898" s="29"/>
      <c r="J898" s="29"/>
      <c r="K898" s="29"/>
      <c r="L898" s="29"/>
      <c r="M898" s="29"/>
      <c r="N898" s="29"/>
      <c r="O898" s="29"/>
      <c r="P898" s="29"/>
      <c r="Q898" s="17"/>
      <c r="R898" s="30"/>
      <c r="S898" s="29"/>
      <c r="T898" s="29"/>
      <c r="U898" s="29"/>
    </row>
    <row r="899">
      <c r="A899" s="31"/>
      <c r="B899" s="27"/>
      <c r="C899" s="27"/>
      <c r="D899" s="28"/>
      <c r="E899" s="29"/>
      <c r="F899" s="29"/>
      <c r="G899" s="29"/>
      <c r="H899" s="29"/>
      <c r="I899" s="29"/>
      <c r="J899" s="29"/>
      <c r="K899" s="29"/>
      <c r="L899" s="29"/>
      <c r="M899" s="29"/>
      <c r="N899" s="29"/>
      <c r="O899" s="29"/>
      <c r="P899" s="29"/>
      <c r="Q899" s="17"/>
      <c r="R899" s="30"/>
      <c r="S899" s="29"/>
      <c r="T899" s="29"/>
      <c r="U899" s="29"/>
    </row>
    <row r="900">
      <c r="A900" s="31"/>
      <c r="B900" s="27"/>
      <c r="C900" s="27"/>
      <c r="D900" s="28"/>
      <c r="E900" s="29"/>
      <c r="F900" s="29"/>
      <c r="G900" s="29"/>
      <c r="H900" s="29"/>
      <c r="I900" s="29"/>
      <c r="J900" s="29"/>
      <c r="K900" s="29"/>
      <c r="L900" s="29"/>
      <c r="M900" s="29"/>
      <c r="N900" s="29"/>
      <c r="O900" s="29"/>
      <c r="P900" s="29"/>
      <c r="Q900" s="17"/>
      <c r="R900" s="30"/>
      <c r="S900" s="29"/>
      <c r="T900" s="29"/>
      <c r="U900" s="29"/>
    </row>
    <row r="901">
      <c r="A901" s="31"/>
      <c r="B901" s="27"/>
      <c r="C901" s="27"/>
      <c r="D901" s="28"/>
      <c r="E901" s="29"/>
      <c r="F901" s="29"/>
      <c r="G901" s="29"/>
      <c r="H901" s="29"/>
      <c r="I901" s="29"/>
      <c r="J901" s="29"/>
      <c r="K901" s="29"/>
      <c r="L901" s="29"/>
      <c r="M901" s="29"/>
      <c r="N901" s="29"/>
      <c r="O901" s="29"/>
      <c r="P901" s="29"/>
      <c r="Q901" s="17"/>
      <c r="R901" s="30"/>
      <c r="S901" s="29"/>
      <c r="T901" s="29"/>
      <c r="U901" s="29"/>
    </row>
    <row r="902">
      <c r="A902" s="31"/>
      <c r="B902" s="27"/>
      <c r="C902" s="27"/>
      <c r="D902" s="28"/>
      <c r="E902" s="29"/>
      <c r="F902" s="29"/>
      <c r="G902" s="29"/>
      <c r="H902" s="29"/>
      <c r="I902" s="29"/>
      <c r="J902" s="29"/>
      <c r="K902" s="29"/>
      <c r="L902" s="29"/>
      <c r="M902" s="29"/>
      <c r="N902" s="29"/>
      <c r="O902" s="29"/>
      <c r="P902" s="29"/>
      <c r="Q902" s="17"/>
      <c r="R902" s="30"/>
      <c r="S902" s="29"/>
      <c r="T902" s="29"/>
      <c r="U902" s="29"/>
    </row>
  </sheetData>
  <mergeCells count="2">
    <mergeCell ref="A1:K1"/>
    <mergeCell ref="L1:U1"/>
  </mergeCells>
  <hyperlinks>
    <hyperlink r:id="rId1" ref="G3"/>
    <hyperlink r:id="rId2" ref="S3"/>
    <hyperlink r:id="rId3" ref="G4"/>
    <hyperlink r:id="rId4" ref="S4"/>
    <hyperlink r:id="rId5" ref="G5"/>
    <hyperlink r:id="rId6" ref="S5"/>
    <hyperlink r:id="rId7" ref="G6"/>
    <hyperlink r:id="rId8" ref="S6"/>
    <hyperlink r:id="rId9" ref="G7"/>
    <hyperlink r:id="rId10" ref="S7"/>
    <hyperlink r:id="rId11" ref="G8"/>
    <hyperlink r:id="rId12" ref="S8"/>
    <hyperlink r:id="rId13" ref="G9"/>
    <hyperlink r:id="rId14" ref="S9"/>
    <hyperlink r:id="rId15" ref="F10"/>
    <hyperlink r:id="rId16" ref="S10"/>
    <hyperlink r:id="rId17" ref="G11"/>
    <hyperlink r:id="rId18" ref="S11"/>
    <hyperlink r:id="rId19" ref="G12"/>
    <hyperlink r:id="rId20" ref="S12"/>
    <hyperlink r:id="rId21" ref="G13"/>
    <hyperlink r:id="rId22" ref="S13"/>
    <hyperlink r:id="rId23" ref="S14"/>
    <hyperlink r:id="rId24" ref="S15"/>
    <hyperlink r:id="rId25" ref="S16"/>
    <hyperlink r:id="rId26" ref="G17"/>
    <hyperlink r:id="rId27" ref="S17"/>
    <hyperlink r:id="rId28" ref="G18"/>
    <hyperlink r:id="rId29" ref="S18"/>
    <hyperlink r:id="rId30" ref="G19"/>
    <hyperlink r:id="rId31" ref="S19"/>
    <hyperlink r:id="rId32" ref="G20"/>
    <hyperlink r:id="rId33" ref="S20"/>
    <hyperlink r:id="rId34" ref="F21"/>
    <hyperlink r:id="rId35" ref="S21"/>
    <hyperlink r:id="rId36" ref="G22"/>
    <hyperlink r:id="rId37" ref="S22"/>
    <hyperlink r:id="rId38" ref="F23"/>
    <hyperlink r:id="rId39" ref="S23"/>
    <hyperlink r:id="rId40" ref="G24"/>
    <hyperlink r:id="rId41" ref="S24"/>
    <hyperlink r:id="rId42" ref="G25"/>
    <hyperlink r:id="rId43" ref="S25"/>
    <hyperlink r:id="rId44" ref="G26"/>
    <hyperlink r:id="rId45" ref="S26"/>
    <hyperlink r:id="rId46" ref="G27"/>
    <hyperlink r:id="rId47" ref="S27"/>
    <hyperlink r:id="rId48" ref="S28"/>
    <hyperlink r:id="rId49" ref="G29"/>
    <hyperlink r:id="rId50" ref="S29"/>
    <hyperlink r:id="rId51" ref="G30"/>
    <hyperlink r:id="rId52" ref="S30"/>
    <hyperlink r:id="rId53" ref="S31"/>
    <hyperlink r:id="rId54" ref="G32"/>
    <hyperlink r:id="rId55" ref="S32"/>
    <hyperlink r:id="rId56" ref="F33"/>
    <hyperlink r:id="rId57" ref="S33"/>
    <hyperlink r:id="rId58" ref="F34"/>
    <hyperlink r:id="rId59" ref="S34"/>
    <hyperlink r:id="rId60" ref="G35"/>
    <hyperlink r:id="rId61" ref="S35"/>
    <hyperlink r:id="rId62" ref="F36"/>
    <hyperlink r:id="rId63" ref="S36"/>
    <hyperlink r:id="rId64" ref="F37"/>
    <hyperlink r:id="rId65" ref="S37"/>
    <hyperlink r:id="rId66" ref="F38"/>
    <hyperlink r:id="rId67" ref="S38"/>
    <hyperlink r:id="rId68" ref="S39"/>
    <hyperlink r:id="rId69" ref="S40"/>
    <hyperlink r:id="rId70" ref="F41"/>
    <hyperlink r:id="rId71" ref="S41"/>
    <hyperlink r:id="rId72" ref="F42"/>
    <hyperlink r:id="rId73" ref="G42"/>
    <hyperlink r:id="rId74" ref="S42"/>
    <hyperlink r:id="rId75" ref="F43"/>
    <hyperlink r:id="rId76" ref="G43"/>
    <hyperlink r:id="rId77" ref="S43"/>
    <hyperlink r:id="rId78" ref="G44"/>
    <hyperlink r:id="rId79" ref="S44"/>
    <hyperlink r:id="rId80" ref="F45"/>
    <hyperlink r:id="rId81" ref="S45"/>
    <hyperlink r:id="rId82" ref="G46"/>
    <hyperlink r:id="rId83" ref="S46"/>
    <hyperlink r:id="rId84" ref="G47"/>
    <hyperlink r:id="rId85" ref="S47"/>
    <hyperlink r:id="rId86" ref="G48"/>
    <hyperlink r:id="rId87" ref="S48"/>
    <hyperlink r:id="rId88" ref="G49"/>
    <hyperlink r:id="rId89" ref="S49"/>
    <hyperlink r:id="rId90" ref="G50"/>
    <hyperlink r:id="rId91" ref="S50"/>
    <hyperlink r:id="rId92" ref="G51"/>
    <hyperlink r:id="rId93" ref="S51"/>
    <hyperlink r:id="rId94" ref="G52"/>
    <hyperlink r:id="rId95" ref="S52"/>
    <hyperlink r:id="rId96" ref="G53"/>
    <hyperlink r:id="rId97" ref="S53"/>
    <hyperlink r:id="rId98" ref="F54"/>
    <hyperlink r:id="rId99" ref="G54"/>
    <hyperlink r:id="rId100" ref="S54"/>
    <hyperlink r:id="rId101" ref="G55"/>
    <hyperlink r:id="rId102" ref="S55"/>
    <hyperlink r:id="rId103" ref="S56"/>
    <hyperlink r:id="rId104" ref="S57"/>
    <hyperlink r:id="rId105" ref="G58"/>
    <hyperlink r:id="rId106" ref="S58"/>
    <hyperlink r:id="rId107" ref="G59"/>
    <hyperlink r:id="rId108" ref="S59"/>
    <hyperlink r:id="rId109" ref="G60"/>
    <hyperlink r:id="rId110" ref="S60"/>
    <hyperlink r:id="rId111" ref="G61"/>
    <hyperlink r:id="rId112" ref="S61"/>
    <hyperlink r:id="rId113" ref="F62"/>
    <hyperlink r:id="rId114" ref="S62"/>
    <hyperlink r:id="rId115" ref="F63"/>
    <hyperlink r:id="rId116" ref="S63"/>
    <hyperlink r:id="rId117" ref="G64"/>
    <hyperlink r:id="rId118" ref="S64"/>
    <hyperlink r:id="rId119" ref="G65"/>
    <hyperlink r:id="rId120" ref="S65"/>
    <hyperlink r:id="rId121" ref="G66"/>
    <hyperlink r:id="rId122" ref="S66"/>
    <hyperlink r:id="rId123" ref="G67"/>
    <hyperlink r:id="rId124" ref="S67"/>
    <hyperlink r:id="rId125" ref="G68"/>
    <hyperlink r:id="rId126" ref="S68"/>
    <hyperlink r:id="rId127" ref="G69"/>
    <hyperlink r:id="rId128" ref="S69"/>
    <hyperlink r:id="rId129" ref="G70"/>
    <hyperlink r:id="rId130" ref="S70"/>
    <hyperlink r:id="rId131" ref="F71"/>
    <hyperlink r:id="rId132" ref="S71"/>
    <hyperlink r:id="rId133" ref="G72"/>
    <hyperlink r:id="rId134" ref="S72"/>
    <hyperlink r:id="rId135" ref="F73"/>
    <hyperlink r:id="rId136" ref="S73"/>
    <hyperlink r:id="rId137" ref="G74"/>
    <hyperlink r:id="rId138" ref="S74"/>
    <hyperlink r:id="rId139" ref="G75"/>
    <hyperlink r:id="rId140" ref="S75"/>
    <hyperlink r:id="rId141" ref="G76"/>
    <hyperlink r:id="rId142" ref="S76"/>
    <hyperlink r:id="rId143" ref="G77"/>
    <hyperlink r:id="rId144" ref="S77"/>
    <hyperlink r:id="rId145" ref="S78"/>
    <hyperlink r:id="rId146" ref="G79"/>
    <hyperlink r:id="rId147" ref="S79"/>
    <hyperlink r:id="rId148" ref="S80"/>
    <hyperlink r:id="rId149" ref="G81"/>
    <hyperlink r:id="rId150" ref="S81"/>
    <hyperlink r:id="rId151" ref="G82"/>
    <hyperlink r:id="rId152" ref="S82"/>
    <hyperlink r:id="rId153" ref="S83"/>
    <hyperlink r:id="rId154" ref="S84"/>
    <hyperlink r:id="rId155" ref="F85"/>
    <hyperlink r:id="rId156" ref="S85"/>
    <hyperlink r:id="rId157" ref="G86"/>
    <hyperlink r:id="rId158" ref="S86"/>
    <hyperlink r:id="rId159" ref="F87"/>
    <hyperlink r:id="rId160" ref="S87"/>
    <hyperlink r:id="rId161" ref="F88"/>
    <hyperlink r:id="rId162" ref="S88"/>
    <hyperlink r:id="rId163" ref="F89"/>
    <hyperlink r:id="rId164" ref="G89"/>
    <hyperlink r:id="rId165" ref="S89"/>
    <hyperlink r:id="rId166" ref="S90"/>
    <hyperlink r:id="rId167" ref="F91"/>
    <hyperlink r:id="rId168" ref="G91"/>
    <hyperlink r:id="rId169" ref="S91"/>
    <hyperlink r:id="rId170" ref="G92"/>
    <hyperlink r:id="rId171" ref="S92"/>
    <hyperlink r:id="rId172" ref="G93"/>
    <hyperlink r:id="rId173" ref="S93"/>
    <hyperlink r:id="rId174" ref="G94"/>
    <hyperlink r:id="rId175" ref="S94"/>
    <hyperlink r:id="rId176" ref="G95"/>
    <hyperlink r:id="rId177" ref="S95"/>
    <hyperlink r:id="rId178" ref="G96"/>
    <hyperlink r:id="rId179" ref="S96"/>
    <hyperlink r:id="rId180" ref="G97"/>
    <hyperlink r:id="rId181" ref="S97"/>
    <hyperlink r:id="rId182" ref="G98"/>
    <hyperlink r:id="rId183" ref="S98"/>
    <hyperlink r:id="rId184" ref="S99"/>
    <hyperlink r:id="rId185" ref="G100"/>
    <hyperlink r:id="rId186" ref="S100"/>
    <hyperlink r:id="rId187" ref="G101"/>
    <hyperlink r:id="rId188" ref="S101"/>
    <hyperlink r:id="rId189" ref="G102"/>
    <hyperlink r:id="rId190" ref="S102"/>
    <hyperlink r:id="rId191" ref="G103"/>
    <hyperlink r:id="rId192" ref="S103"/>
    <hyperlink r:id="rId193" ref="G104"/>
    <hyperlink r:id="rId194" ref="S104"/>
    <hyperlink r:id="rId195" ref="G105"/>
    <hyperlink r:id="rId196" ref="S105"/>
    <hyperlink r:id="rId197" ref="G106"/>
    <hyperlink r:id="rId198" ref="S106"/>
    <hyperlink r:id="rId199" ref="G107"/>
    <hyperlink r:id="rId200" ref="S107"/>
    <hyperlink r:id="rId201" ref="S108"/>
    <hyperlink r:id="rId202" ref="S109"/>
    <hyperlink r:id="rId203" ref="G110"/>
    <hyperlink r:id="rId204" ref="S110"/>
    <hyperlink r:id="rId205" ref="G111"/>
    <hyperlink r:id="rId206" ref="S111"/>
    <hyperlink r:id="rId207" ref="S112"/>
    <hyperlink r:id="rId208" ref="S113"/>
    <hyperlink r:id="rId209" ref="G114"/>
    <hyperlink r:id="rId210" ref="S114"/>
    <hyperlink r:id="rId211" ref="G115"/>
    <hyperlink r:id="rId212" ref="S115"/>
    <hyperlink r:id="rId213" ref="F116"/>
    <hyperlink r:id="rId214" ref="S116"/>
    <hyperlink r:id="rId215" ref="G117"/>
    <hyperlink r:id="rId216" ref="S117"/>
    <hyperlink r:id="rId217" ref="G118"/>
    <hyperlink r:id="rId218" ref="S118"/>
    <hyperlink r:id="rId219" ref="G119"/>
    <hyperlink r:id="rId220" ref="S119"/>
    <hyperlink r:id="rId221" ref="G120"/>
    <hyperlink r:id="rId222" ref="S120"/>
    <hyperlink r:id="rId223" ref="F121"/>
    <hyperlink r:id="rId224" ref="S121"/>
    <hyperlink r:id="rId225" ref="G122"/>
    <hyperlink r:id="rId226" ref="S122"/>
    <hyperlink r:id="rId227" ref="F123"/>
    <hyperlink r:id="rId228" ref="S123"/>
    <hyperlink r:id="rId229" ref="G124"/>
    <hyperlink r:id="rId230" ref="S124"/>
    <hyperlink r:id="rId231" ref="S125"/>
    <hyperlink r:id="rId232" ref="G126"/>
    <hyperlink r:id="rId233" ref="S126"/>
    <hyperlink r:id="rId234" ref="G127"/>
    <hyperlink r:id="rId235" ref="S127"/>
    <hyperlink r:id="rId236" ref="S128"/>
    <hyperlink r:id="rId237" ref="S129"/>
    <hyperlink r:id="rId238" ref="G130"/>
    <hyperlink r:id="rId239" ref="S130"/>
    <hyperlink r:id="rId240" ref="S131"/>
    <hyperlink r:id="rId241" ref="S132"/>
    <hyperlink r:id="rId242" ref="G133"/>
    <hyperlink r:id="rId243" ref="S133"/>
    <hyperlink r:id="rId244" ref="F134"/>
    <hyperlink r:id="rId245" ref="S134"/>
    <hyperlink r:id="rId246" ref="F135"/>
    <hyperlink r:id="rId247" ref="S135"/>
    <hyperlink r:id="rId248" ref="G136"/>
    <hyperlink r:id="rId249" ref="S136"/>
    <hyperlink r:id="rId250" ref="G137"/>
    <hyperlink r:id="rId251" ref="S137"/>
    <hyperlink r:id="rId252" ref="G138"/>
    <hyperlink r:id="rId253" ref="S138"/>
    <hyperlink r:id="rId254" ref="G139"/>
    <hyperlink r:id="rId255" ref="S139"/>
    <hyperlink r:id="rId256" ref="F140"/>
    <hyperlink r:id="rId257" ref="G140"/>
    <hyperlink r:id="rId258" ref="S140"/>
    <hyperlink r:id="rId259" ref="F141"/>
    <hyperlink r:id="rId260" ref="S141"/>
    <hyperlink r:id="rId261" ref="G142"/>
    <hyperlink r:id="rId262" ref="S142"/>
    <hyperlink r:id="rId263" ref="F143"/>
    <hyperlink r:id="rId264" ref="S143"/>
    <hyperlink r:id="rId265" ref="S144"/>
    <hyperlink r:id="rId266" ref="S145"/>
    <hyperlink r:id="rId267" ref="F146"/>
    <hyperlink r:id="rId268" ref="G146"/>
    <hyperlink r:id="rId269" ref="S146"/>
    <hyperlink r:id="rId270" ref="S147"/>
    <hyperlink r:id="rId271" ref="F148"/>
    <hyperlink r:id="rId272" ref="S148"/>
    <hyperlink r:id="rId273" ref="G149"/>
    <hyperlink r:id="rId274" ref="S149"/>
    <hyperlink r:id="rId275" ref="F150"/>
    <hyperlink r:id="rId276" ref="S150"/>
    <hyperlink r:id="rId277" ref="F151"/>
    <hyperlink r:id="rId278" ref="G151"/>
    <hyperlink r:id="rId279" ref="S151"/>
    <hyperlink r:id="rId280" ref="F152"/>
    <hyperlink r:id="rId281" ref="S152"/>
    <hyperlink r:id="rId282" ref="S153"/>
    <hyperlink r:id="rId283" ref="S154"/>
    <hyperlink r:id="rId284" ref="G155"/>
    <hyperlink r:id="rId285" ref="S155"/>
    <hyperlink r:id="rId286" ref="G156"/>
    <hyperlink r:id="rId287" ref="S156"/>
    <hyperlink r:id="rId288" ref="S157"/>
    <hyperlink r:id="rId289" ref="G158"/>
    <hyperlink r:id="rId290" ref="S158"/>
    <hyperlink r:id="rId291" ref="G159"/>
    <hyperlink r:id="rId292" ref="S159"/>
    <hyperlink r:id="rId293" ref="G160"/>
    <hyperlink r:id="rId294" ref="S160"/>
    <hyperlink r:id="rId295" ref="S161"/>
    <hyperlink r:id="rId296" ref="G162"/>
    <hyperlink r:id="rId297" ref="S162"/>
    <hyperlink r:id="rId298" ref="S163"/>
    <hyperlink r:id="rId299" ref="S164"/>
    <hyperlink r:id="rId300" ref="G165"/>
    <hyperlink r:id="rId301" ref="S165"/>
    <hyperlink r:id="rId302" ref="G166"/>
    <hyperlink r:id="rId303" ref="S166"/>
    <hyperlink r:id="rId304" ref="G167"/>
    <hyperlink r:id="rId305" ref="S167"/>
    <hyperlink r:id="rId306" ref="S168"/>
    <hyperlink r:id="rId307" ref="F169"/>
    <hyperlink r:id="rId308" ref="G169"/>
    <hyperlink r:id="rId309" ref="S169"/>
    <hyperlink r:id="rId310" ref="G170"/>
    <hyperlink r:id="rId311" ref="S170"/>
    <hyperlink r:id="rId312" ref="F171"/>
    <hyperlink r:id="rId313" ref="S171"/>
    <hyperlink r:id="rId314" ref="G172"/>
    <hyperlink r:id="rId315" ref="S172"/>
    <hyperlink r:id="rId316" ref="G173"/>
    <hyperlink r:id="rId317" ref="S173"/>
    <hyperlink r:id="rId318" ref="F174"/>
    <hyperlink r:id="rId319" ref="S174"/>
    <hyperlink r:id="rId320" ref="G175"/>
    <hyperlink r:id="rId321" ref="S175"/>
    <hyperlink r:id="rId322" ref="F176"/>
    <hyperlink r:id="rId323" ref="S176"/>
    <hyperlink r:id="rId324" ref="F177"/>
    <hyperlink r:id="rId325" ref="G177"/>
    <hyperlink r:id="rId326" ref="S177"/>
    <hyperlink r:id="rId327" ref="G178"/>
    <hyperlink r:id="rId328" ref="S178"/>
    <hyperlink r:id="rId329" ref="F179"/>
    <hyperlink r:id="rId330" ref="S179"/>
    <hyperlink r:id="rId331" ref="G180"/>
    <hyperlink r:id="rId332" ref="S180"/>
    <hyperlink r:id="rId333" ref="G181"/>
    <hyperlink r:id="rId334" ref="S181"/>
    <hyperlink r:id="rId335" ref="S182"/>
    <hyperlink r:id="rId336" ref="G183"/>
    <hyperlink r:id="rId337" ref="S183"/>
    <hyperlink r:id="rId338" ref="G184"/>
    <hyperlink r:id="rId339" ref="S184"/>
    <hyperlink r:id="rId340" ref="G185"/>
    <hyperlink r:id="rId341" ref="S185"/>
    <hyperlink r:id="rId342" ref="G186"/>
    <hyperlink r:id="rId343" ref="S186"/>
    <hyperlink r:id="rId344" ref="S187"/>
    <hyperlink r:id="rId345" ref="F188"/>
    <hyperlink r:id="rId346" ref="G188"/>
    <hyperlink r:id="rId347" ref="S188"/>
    <hyperlink r:id="rId348" ref="G189"/>
    <hyperlink r:id="rId349" ref="S189"/>
    <hyperlink r:id="rId350" ref="F190"/>
    <hyperlink r:id="rId351" ref="S190"/>
    <hyperlink r:id="rId352" ref="G191"/>
    <hyperlink r:id="rId353" ref="S191"/>
    <hyperlink r:id="rId354" ref="G192"/>
    <hyperlink r:id="rId355" ref="S192"/>
    <hyperlink r:id="rId356" ref="G193"/>
    <hyperlink r:id="rId357" ref="S193"/>
    <hyperlink r:id="rId358" ref="G194"/>
    <hyperlink r:id="rId359" ref="S194"/>
    <hyperlink r:id="rId360" ref="G195"/>
    <hyperlink r:id="rId361" ref="S195"/>
    <hyperlink r:id="rId362" ref="S196"/>
    <hyperlink r:id="rId363" ref="G197"/>
    <hyperlink r:id="rId364" ref="S197"/>
    <hyperlink r:id="rId365" ref="G198"/>
    <hyperlink r:id="rId366" ref="S198"/>
    <hyperlink r:id="rId367" ref="G199"/>
    <hyperlink r:id="rId368" ref="S199"/>
    <hyperlink r:id="rId369" ref="F200"/>
    <hyperlink r:id="rId370" ref="S200"/>
    <hyperlink r:id="rId371" ref="G201"/>
    <hyperlink r:id="rId372" ref="S201"/>
    <hyperlink r:id="rId373" ref="G202"/>
    <hyperlink r:id="rId374" ref="S202"/>
    <hyperlink r:id="rId375" ref="G203"/>
    <hyperlink r:id="rId376" ref="S203"/>
    <hyperlink r:id="rId377" ref="G204"/>
    <hyperlink r:id="rId378" ref="S204"/>
    <hyperlink r:id="rId379" ref="F205"/>
    <hyperlink r:id="rId380" ref="S205"/>
    <hyperlink r:id="rId381" ref="G206"/>
    <hyperlink r:id="rId382" ref="S206"/>
    <hyperlink r:id="rId383" ref="G207"/>
    <hyperlink r:id="rId384" ref="S207"/>
    <hyperlink r:id="rId385" ref="G208"/>
    <hyperlink r:id="rId386" ref="S208"/>
    <hyperlink r:id="rId387" ref="F209"/>
    <hyperlink r:id="rId388" ref="S209"/>
    <hyperlink r:id="rId389" ref="G210"/>
    <hyperlink r:id="rId390" ref="S210"/>
    <hyperlink r:id="rId391" ref="F211"/>
    <hyperlink r:id="rId392" ref="G211"/>
    <hyperlink r:id="rId393" ref="S211"/>
    <hyperlink r:id="rId394" ref="G212"/>
    <hyperlink r:id="rId395" ref="S212"/>
    <hyperlink r:id="rId396" ref="G213"/>
    <hyperlink r:id="rId397" ref="S213"/>
    <hyperlink r:id="rId398" ref="G214"/>
    <hyperlink r:id="rId399" ref="S214"/>
    <hyperlink r:id="rId400" ref="G215"/>
    <hyperlink r:id="rId401" ref="S215"/>
    <hyperlink r:id="rId402" ref="S216"/>
    <hyperlink r:id="rId403" ref="G217"/>
    <hyperlink r:id="rId404" ref="S217"/>
    <hyperlink r:id="rId405" ref="G218"/>
    <hyperlink r:id="rId406" ref="S218"/>
    <hyperlink r:id="rId407" ref="G219"/>
    <hyperlink r:id="rId408" ref="S219"/>
    <hyperlink r:id="rId409" ref="G220"/>
    <hyperlink r:id="rId410" ref="S220"/>
    <hyperlink r:id="rId411" ref="G221"/>
    <hyperlink r:id="rId412" ref="S221"/>
    <hyperlink r:id="rId413" ref="G222"/>
    <hyperlink r:id="rId414" ref="S222"/>
    <hyperlink r:id="rId415" ref="G223"/>
    <hyperlink r:id="rId416" ref="S223"/>
    <hyperlink r:id="rId417" ref="S224"/>
    <hyperlink r:id="rId418" ref="S225"/>
    <hyperlink r:id="rId419" ref="G226"/>
    <hyperlink r:id="rId420" ref="S226"/>
    <hyperlink r:id="rId421" ref="G227"/>
    <hyperlink r:id="rId422" ref="S227"/>
    <hyperlink r:id="rId423" ref="F228"/>
    <hyperlink r:id="rId424" ref="G228"/>
    <hyperlink r:id="rId425" ref="S228"/>
    <hyperlink r:id="rId426" ref="G229"/>
    <hyperlink r:id="rId427" ref="S229"/>
    <hyperlink r:id="rId428" ref="S230"/>
    <hyperlink r:id="rId429" ref="G231"/>
    <hyperlink r:id="rId430" ref="S231"/>
    <hyperlink r:id="rId431" ref="S232"/>
    <hyperlink r:id="rId432" ref="F233"/>
    <hyperlink r:id="rId433" ref="G233"/>
    <hyperlink r:id="rId434" ref="S233"/>
    <hyperlink r:id="rId435" ref="G234"/>
    <hyperlink r:id="rId436" ref="S234"/>
    <hyperlink r:id="rId437" ref="F235"/>
    <hyperlink r:id="rId438" ref="S235"/>
    <hyperlink r:id="rId439" ref="S236"/>
    <hyperlink r:id="rId440" ref="G237"/>
    <hyperlink r:id="rId441" ref="S237"/>
    <hyperlink r:id="rId442" ref="G238"/>
    <hyperlink r:id="rId443" ref="S238"/>
    <hyperlink r:id="rId444" ref="F239"/>
    <hyperlink r:id="rId445" ref="S239"/>
    <hyperlink r:id="rId446" ref="G240"/>
    <hyperlink r:id="rId447" ref="S240"/>
    <hyperlink r:id="rId448" ref="G241"/>
    <hyperlink r:id="rId449" ref="S241"/>
    <hyperlink r:id="rId450" ref="F242"/>
    <hyperlink r:id="rId451" ref="S242"/>
    <hyperlink r:id="rId452" ref="F243"/>
    <hyperlink r:id="rId453" ref="G243"/>
    <hyperlink r:id="rId454" ref="S243"/>
    <hyperlink r:id="rId455" ref="G244"/>
    <hyperlink r:id="rId456" ref="S244"/>
    <hyperlink r:id="rId457" ref="S245"/>
    <hyperlink r:id="rId458" ref="F246"/>
    <hyperlink r:id="rId459" ref="S246"/>
    <hyperlink r:id="rId460" ref="S247"/>
    <hyperlink r:id="rId461" ref="F248"/>
    <hyperlink r:id="rId462" ref="G248"/>
    <hyperlink r:id="rId463" ref="S248"/>
    <hyperlink r:id="rId464" ref="G249"/>
    <hyperlink r:id="rId465" ref="S249"/>
    <hyperlink r:id="rId466" ref="G250"/>
    <hyperlink r:id="rId467" ref="S250"/>
    <hyperlink r:id="rId468" ref="F251"/>
    <hyperlink r:id="rId469" ref="G251"/>
    <hyperlink r:id="rId470" ref="S251"/>
    <hyperlink r:id="rId471" ref="F252"/>
    <hyperlink r:id="rId472" ref="S252"/>
    <hyperlink r:id="rId473" ref="G253"/>
    <hyperlink r:id="rId474" ref="S253"/>
    <hyperlink r:id="rId475" ref="G254"/>
    <hyperlink r:id="rId476" ref="S254"/>
    <hyperlink r:id="rId477" ref="G255"/>
    <hyperlink r:id="rId478" ref="S255"/>
    <hyperlink r:id="rId479" ref="G256"/>
    <hyperlink r:id="rId480" ref="S256"/>
    <hyperlink r:id="rId481" ref="G257"/>
    <hyperlink r:id="rId482" ref="S257"/>
    <hyperlink r:id="rId483" ref="G258"/>
    <hyperlink r:id="rId484" ref="S258"/>
    <hyperlink r:id="rId485" ref="G259"/>
    <hyperlink r:id="rId486" ref="S259"/>
    <hyperlink r:id="rId487" ref="G260"/>
    <hyperlink r:id="rId488" ref="S260"/>
    <hyperlink r:id="rId489" ref="G261"/>
    <hyperlink r:id="rId490" ref="S261"/>
    <hyperlink r:id="rId491" ref="G262"/>
    <hyperlink r:id="rId492" ref="S262"/>
    <hyperlink r:id="rId493" ref="G263"/>
    <hyperlink r:id="rId494" ref="S263"/>
    <hyperlink r:id="rId495" ref="G264"/>
    <hyperlink r:id="rId496" ref="S264"/>
    <hyperlink r:id="rId497" ref="G265"/>
    <hyperlink r:id="rId498" ref="S265"/>
    <hyperlink r:id="rId499" ref="G266"/>
    <hyperlink r:id="rId500" ref="S266"/>
    <hyperlink r:id="rId501" ref="G267"/>
    <hyperlink r:id="rId502" ref="S267"/>
    <hyperlink r:id="rId503" ref="G268"/>
    <hyperlink r:id="rId504" ref="S268"/>
    <hyperlink r:id="rId505" ref="G269"/>
    <hyperlink r:id="rId506" ref="S269"/>
    <hyperlink r:id="rId507" ref="G270"/>
    <hyperlink r:id="rId508" ref="S270"/>
    <hyperlink r:id="rId509" ref="G271"/>
    <hyperlink r:id="rId510" ref="S271"/>
    <hyperlink r:id="rId511" ref="G272"/>
    <hyperlink r:id="rId512" ref="S272"/>
    <hyperlink r:id="rId513" ref="G273"/>
    <hyperlink r:id="rId514" ref="S273"/>
    <hyperlink r:id="rId515" ref="G274"/>
    <hyperlink r:id="rId516" ref="S274"/>
    <hyperlink r:id="rId517" ref="G275"/>
    <hyperlink r:id="rId518" ref="S275"/>
    <hyperlink r:id="rId519" ref="G276"/>
    <hyperlink r:id="rId520" ref="S276"/>
    <hyperlink r:id="rId521" ref="G277"/>
    <hyperlink r:id="rId522" ref="S277"/>
    <hyperlink r:id="rId523" ref="S278"/>
    <hyperlink r:id="rId524" ref="G279"/>
    <hyperlink r:id="rId525" ref="S279"/>
    <hyperlink r:id="rId526" ref="S280"/>
    <hyperlink r:id="rId527" ref="G281"/>
    <hyperlink r:id="rId528" ref="S281"/>
    <hyperlink r:id="rId529" ref="G282"/>
    <hyperlink r:id="rId530" ref="S282"/>
    <hyperlink r:id="rId531" ref="F283"/>
    <hyperlink r:id="rId532" ref="S283"/>
    <hyperlink r:id="rId533" ref="F284"/>
    <hyperlink r:id="rId534" ref="S284"/>
    <hyperlink r:id="rId535" ref="G285"/>
    <hyperlink r:id="rId536" ref="S285"/>
    <hyperlink r:id="rId537" ref="F286"/>
    <hyperlink r:id="rId538" ref="S286"/>
    <hyperlink r:id="rId539" ref="G287"/>
    <hyperlink r:id="rId540" ref="S287"/>
    <hyperlink r:id="rId541" ref="G288"/>
    <hyperlink r:id="rId542" ref="S288"/>
    <hyperlink r:id="rId543" ref="G289"/>
    <hyperlink r:id="rId544" ref="S289"/>
    <hyperlink r:id="rId545" ref="F290"/>
    <hyperlink r:id="rId546" ref="S290"/>
    <hyperlink r:id="rId547" ref="S291"/>
    <hyperlink r:id="rId548" ref="G292"/>
    <hyperlink r:id="rId549" ref="S292"/>
    <hyperlink r:id="rId550" ref="G293"/>
    <hyperlink r:id="rId551" ref="S293"/>
    <hyperlink r:id="rId552" ref="G294"/>
    <hyperlink r:id="rId553" ref="S294"/>
    <hyperlink r:id="rId554" ref="G295"/>
    <hyperlink r:id="rId555" ref="S295"/>
    <hyperlink r:id="rId556" ref="G296"/>
    <hyperlink r:id="rId557" ref="S296"/>
    <hyperlink r:id="rId558" ref="G297"/>
    <hyperlink r:id="rId559" ref="S297"/>
    <hyperlink r:id="rId560" ref="G298"/>
    <hyperlink r:id="rId561" ref="S298"/>
    <hyperlink r:id="rId562" ref="F299"/>
    <hyperlink r:id="rId563" ref="G299"/>
    <hyperlink r:id="rId564" ref="S299"/>
    <hyperlink r:id="rId565" ref="G300"/>
    <hyperlink r:id="rId566" ref="S300"/>
    <hyperlink r:id="rId567" ref="G301"/>
    <hyperlink r:id="rId568" ref="S301"/>
    <hyperlink r:id="rId569" ref="F302"/>
    <hyperlink r:id="rId570" ref="G302"/>
    <hyperlink r:id="rId571" ref="S302"/>
    <hyperlink r:id="rId572" ref="G303"/>
    <hyperlink r:id="rId573" ref="S303"/>
    <hyperlink r:id="rId574" ref="G304"/>
    <hyperlink r:id="rId575" ref="S304"/>
    <hyperlink r:id="rId576" ref="G305"/>
    <hyperlink r:id="rId577" ref="S305"/>
    <hyperlink r:id="rId578" ref="G306"/>
    <hyperlink r:id="rId579" ref="S306"/>
    <hyperlink r:id="rId580" ref="G307"/>
    <hyperlink r:id="rId581" ref="S307"/>
    <hyperlink r:id="rId582" ref="G308"/>
    <hyperlink r:id="rId583" ref="S308"/>
    <hyperlink r:id="rId584" ref="G309"/>
    <hyperlink r:id="rId585" ref="S309"/>
    <hyperlink r:id="rId586" ref="G310"/>
    <hyperlink r:id="rId587" ref="S310"/>
    <hyperlink r:id="rId588" ref="G311"/>
    <hyperlink r:id="rId589" ref="S311"/>
    <hyperlink r:id="rId590" ref="G312"/>
    <hyperlink r:id="rId591" ref="S312"/>
    <hyperlink r:id="rId592" ref="G313"/>
    <hyperlink r:id="rId593" ref="S313"/>
    <hyperlink r:id="rId594" ref="G314"/>
    <hyperlink r:id="rId595" ref="S314"/>
    <hyperlink r:id="rId596" ref="G315"/>
    <hyperlink r:id="rId597" ref="S315"/>
    <hyperlink r:id="rId598" ref="G316"/>
    <hyperlink r:id="rId599" ref="S316"/>
    <hyperlink r:id="rId600" ref="G317"/>
    <hyperlink r:id="rId601" ref="S317"/>
    <hyperlink r:id="rId602" ref="G318"/>
    <hyperlink r:id="rId603" ref="S318"/>
    <hyperlink r:id="rId604" ref="F319"/>
    <hyperlink r:id="rId605" ref="S319"/>
    <hyperlink r:id="rId606" ref="G320"/>
    <hyperlink r:id="rId607" ref="S320"/>
    <hyperlink r:id="rId608" ref="F321"/>
    <hyperlink r:id="rId609" ref="S321"/>
    <hyperlink r:id="rId610" ref="G322"/>
    <hyperlink r:id="rId611" ref="S322"/>
    <hyperlink r:id="rId612" ref="S323"/>
    <hyperlink r:id="rId613" ref="G324"/>
    <hyperlink r:id="rId614" ref="S324"/>
    <hyperlink r:id="rId615" ref="G325"/>
    <hyperlink r:id="rId616" ref="S325"/>
    <hyperlink r:id="rId617" ref="G326"/>
    <hyperlink r:id="rId618" ref="S326"/>
    <hyperlink r:id="rId619" ref="G327"/>
    <hyperlink r:id="rId620" ref="S327"/>
    <hyperlink r:id="rId621" ref="G328"/>
    <hyperlink r:id="rId622" ref="S328"/>
    <hyperlink r:id="rId623" ref="G329"/>
    <hyperlink r:id="rId624" ref="S329"/>
    <hyperlink r:id="rId625" ref="G330"/>
    <hyperlink r:id="rId626" ref="S330"/>
    <hyperlink r:id="rId627" ref="G331"/>
    <hyperlink r:id="rId628" ref="S331"/>
    <hyperlink r:id="rId629" ref="G332"/>
    <hyperlink r:id="rId630" ref="S332"/>
    <hyperlink r:id="rId631" ref="G333"/>
    <hyperlink r:id="rId632" ref="S333"/>
    <hyperlink r:id="rId633" ref="G334"/>
    <hyperlink r:id="rId634" ref="S334"/>
    <hyperlink r:id="rId635" ref="G335"/>
    <hyperlink r:id="rId636" ref="S335"/>
    <hyperlink r:id="rId637" ref="G336"/>
    <hyperlink r:id="rId638" ref="S336"/>
    <hyperlink r:id="rId639" ref="G337"/>
    <hyperlink r:id="rId640" ref="S337"/>
    <hyperlink r:id="rId641" ref="G338"/>
    <hyperlink r:id="rId642" ref="S338"/>
    <hyperlink r:id="rId643" ref="G339"/>
    <hyperlink r:id="rId644" ref="S339"/>
    <hyperlink r:id="rId645" ref="G340"/>
    <hyperlink r:id="rId646" ref="S340"/>
    <hyperlink r:id="rId647" ref="G341"/>
    <hyperlink r:id="rId648" ref="S341"/>
    <hyperlink r:id="rId649" ref="S342"/>
    <hyperlink r:id="rId650" ref="G343"/>
    <hyperlink r:id="rId651" ref="S343"/>
    <hyperlink r:id="rId652" ref="G344"/>
    <hyperlink r:id="rId653" ref="S344"/>
    <hyperlink r:id="rId654" ref="F345"/>
    <hyperlink r:id="rId655" ref="G345"/>
    <hyperlink r:id="rId656" ref="S345"/>
    <hyperlink r:id="rId657" ref="F346"/>
    <hyperlink r:id="rId658" ref="G346"/>
    <hyperlink r:id="rId659" ref="S346"/>
    <hyperlink r:id="rId660" ref="F347"/>
    <hyperlink r:id="rId661" ref="G347"/>
    <hyperlink r:id="rId662" ref="S347"/>
    <hyperlink r:id="rId663" ref="F348"/>
    <hyperlink r:id="rId664" ref="G348"/>
    <hyperlink r:id="rId665" ref="S348"/>
    <hyperlink r:id="rId666" ref="F349"/>
    <hyperlink r:id="rId667" ref="G349"/>
    <hyperlink r:id="rId668" ref="S349"/>
    <hyperlink r:id="rId669" ref="G350"/>
    <hyperlink r:id="rId670" ref="S350"/>
    <hyperlink r:id="rId671" ref="S351"/>
    <hyperlink r:id="rId672" ref="G352"/>
    <hyperlink r:id="rId673" ref="S352"/>
    <hyperlink r:id="rId674" ref="F353"/>
    <hyperlink r:id="rId675" ref="S353"/>
    <hyperlink r:id="rId676" ref="G354"/>
    <hyperlink r:id="rId677" ref="S354"/>
    <hyperlink r:id="rId678" ref="G355"/>
    <hyperlink r:id="rId679" ref="S355"/>
    <hyperlink r:id="rId680" ref="S356"/>
    <hyperlink r:id="rId681" ref="G357"/>
    <hyperlink r:id="rId682" ref="S357"/>
    <hyperlink r:id="rId683" ref="G358"/>
    <hyperlink r:id="rId684" ref="S358"/>
    <hyperlink r:id="rId685" ref="G359"/>
    <hyperlink r:id="rId686" ref="S359"/>
    <hyperlink r:id="rId687" ref="G360"/>
    <hyperlink r:id="rId688" ref="S360"/>
    <hyperlink r:id="rId689" ref="G361"/>
    <hyperlink r:id="rId690" ref="S361"/>
    <hyperlink r:id="rId691" ref="G362"/>
    <hyperlink r:id="rId692" ref="S362"/>
    <hyperlink r:id="rId693" ref="G363"/>
    <hyperlink r:id="rId694" ref="S363"/>
    <hyperlink r:id="rId695" ref="G364"/>
    <hyperlink r:id="rId696" ref="S364"/>
    <hyperlink r:id="rId697" ref="G365"/>
    <hyperlink r:id="rId698" ref="S365"/>
    <hyperlink r:id="rId699" ref="G366"/>
    <hyperlink r:id="rId700" ref="S366"/>
    <hyperlink r:id="rId701" ref="G367"/>
    <hyperlink r:id="rId702" ref="S367"/>
    <hyperlink r:id="rId703" ref="G368"/>
    <hyperlink r:id="rId704" ref="S368"/>
    <hyperlink r:id="rId705" ref="G369"/>
    <hyperlink r:id="rId706" ref="S369"/>
    <hyperlink r:id="rId707" ref="F370"/>
    <hyperlink r:id="rId708" ref="S370"/>
    <hyperlink r:id="rId709" ref="G371"/>
    <hyperlink r:id="rId710" ref="S371"/>
    <hyperlink r:id="rId711" ref="G372"/>
    <hyperlink r:id="rId712" ref="S372"/>
    <hyperlink r:id="rId713" ref="G373"/>
    <hyperlink r:id="rId714" ref="S373"/>
    <hyperlink r:id="rId715" ref="F374"/>
    <hyperlink r:id="rId716" ref="S374"/>
    <hyperlink r:id="rId717" ref="G375"/>
    <hyperlink r:id="rId718" ref="S375"/>
    <hyperlink r:id="rId719" ref="F376"/>
    <hyperlink r:id="rId720" ref="S376"/>
    <hyperlink r:id="rId721" ref="G377"/>
    <hyperlink r:id="rId722" ref="S377"/>
    <hyperlink r:id="rId723" ref="G378"/>
    <hyperlink r:id="rId724" ref="S378"/>
    <hyperlink r:id="rId725" ref="G379"/>
    <hyperlink r:id="rId726" ref="S379"/>
    <hyperlink r:id="rId727" ref="G380"/>
    <hyperlink r:id="rId728" ref="S380"/>
    <hyperlink r:id="rId729" ref="S381"/>
    <hyperlink r:id="rId730" ref="S382"/>
    <hyperlink r:id="rId731" ref="F383"/>
    <hyperlink r:id="rId732" ref="G383"/>
    <hyperlink r:id="rId733" ref="S383"/>
    <hyperlink r:id="rId734" ref="S384"/>
    <hyperlink r:id="rId735" ref="S385"/>
    <hyperlink r:id="rId736" ref="F386"/>
    <hyperlink r:id="rId737" ref="G386"/>
    <hyperlink r:id="rId738" ref="S386"/>
    <hyperlink r:id="rId739" ref="F387"/>
    <hyperlink r:id="rId740" ref="S387"/>
    <hyperlink r:id="rId741" ref="F388"/>
    <hyperlink r:id="rId742" ref="G388"/>
    <hyperlink r:id="rId743" ref="S388"/>
    <hyperlink r:id="rId744" ref="S389"/>
    <hyperlink r:id="rId745" ref="S390"/>
    <hyperlink r:id="rId746" ref="G391"/>
    <hyperlink r:id="rId747" ref="S391"/>
    <hyperlink r:id="rId748" ref="F392"/>
    <hyperlink r:id="rId749" ref="S392"/>
    <hyperlink r:id="rId750" ref="G393"/>
    <hyperlink r:id="rId751" ref="S393"/>
    <hyperlink r:id="rId752" ref="F394"/>
    <hyperlink r:id="rId753" ref="S394"/>
    <hyperlink r:id="rId754" ref="G395"/>
    <hyperlink r:id="rId755" ref="S395"/>
    <hyperlink r:id="rId756" ref="G396"/>
    <hyperlink r:id="rId757" ref="S396"/>
    <hyperlink r:id="rId758" ref="G397"/>
    <hyperlink r:id="rId759" ref="S397"/>
    <hyperlink r:id="rId760" ref="F398"/>
    <hyperlink r:id="rId761" ref="S398"/>
    <hyperlink r:id="rId762" ref="G399"/>
    <hyperlink r:id="rId763" ref="S399"/>
    <hyperlink r:id="rId764" ref="G400"/>
    <hyperlink r:id="rId765" ref="S400"/>
    <hyperlink r:id="rId766" ref="F401"/>
    <hyperlink r:id="rId767" ref="G401"/>
    <hyperlink r:id="rId768" ref="S401"/>
    <hyperlink r:id="rId769" ref="G402"/>
    <hyperlink r:id="rId770" ref="S402"/>
    <hyperlink r:id="rId771" ref="F403"/>
    <hyperlink r:id="rId772" ref="S403"/>
    <hyperlink r:id="rId773" ref="F404"/>
    <hyperlink r:id="rId774" ref="S404"/>
    <hyperlink r:id="rId775" ref="G405"/>
    <hyperlink r:id="rId776" ref="S405"/>
    <hyperlink r:id="rId777" ref="S406"/>
    <hyperlink r:id="rId778" ref="G407"/>
    <hyperlink r:id="rId779" ref="S407"/>
    <hyperlink r:id="rId780" ref="F408"/>
    <hyperlink r:id="rId781" ref="S408"/>
    <hyperlink r:id="rId782" ref="S409"/>
    <hyperlink r:id="rId783" ref="G410"/>
    <hyperlink r:id="rId784" ref="S410"/>
    <hyperlink r:id="rId785" ref="S411"/>
    <hyperlink r:id="rId786" ref="F412"/>
    <hyperlink r:id="rId787" ref="S412"/>
    <hyperlink r:id="rId788" ref="S413"/>
    <hyperlink r:id="rId789" ref="G414"/>
    <hyperlink r:id="rId790" ref="S414"/>
    <hyperlink r:id="rId791" ref="S415"/>
    <hyperlink r:id="rId792" ref="G416"/>
    <hyperlink r:id="rId793" ref="S416"/>
    <hyperlink r:id="rId794" ref="F417"/>
    <hyperlink r:id="rId795" ref="S417"/>
    <hyperlink r:id="rId796" ref="F418"/>
    <hyperlink r:id="rId797" ref="G418"/>
    <hyperlink r:id="rId798" ref="S418"/>
    <hyperlink r:id="rId799" ref="G419"/>
    <hyperlink r:id="rId800" ref="S419"/>
    <hyperlink r:id="rId801" ref="F420"/>
    <hyperlink r:id="rId802" ref="S420"/>
    <hyperlink r:id="rId803" ref="F421"/>
    <hyperlink r:id="rId804" ref="G421"/>
    <hyperlink r:id="rId805" ref="S421"/>
    <hyperlink r:id="rId806" ref="F422"/>
    <hyperlink r:id="rId807" ref="S422"/>
    <hyperlink r:id="rId808" ref="F423"/>
    <hyperlink r:id="rId809" ref="S423"/>
    <hyperlink r:id="rId810" ref="G424"/>
    <hyperlink r:id="rId811" ref="S424"/>
    <hyperlink r:id="rId812" ref="G425"/>
    <hyperlink r:id="rId813" ref="S425"/>
    <hyperlink r:id="rId814" ref="F426"/>
    <hyperlink r:id="rId815" ref="S426"/>
    <hyperlink r:id="rId816" ref="G427"/>
    <hyperlink r:id="rId817" ref="S427"/>
    <hyperlink r:id="rId818" ref="F428"/>
    <hyperlink r:id="rId819" ref="G428"/>
    <hyperlink r:id="rId820" ref="S428"/>
    <hyperlink r:id="rId821" ref="G429"/>
    <hyperlink r:id="rId822" ref="S429"/>
    <hyperlink r:id="rId823" ref="G430"/>
    <hyperlink r:id="rId824" ref="S430"/>
    <hyperlink r:id="rId825" ref="G431"/>
    <hyperlink r:id="rId826" ref="S431"/>
    <hyperlink r:id="rId827" ref="G432"/>
    <hyperlink r:id="rId828" ref="S432"/>
    <hyperlink r:id="rId829" ref="G433"/>
    <hyperlink r:id="rId830" ref="S433"/>
    <hyperlink r:id="rId831" ref="G434"/>
    <hyperlink r:id="rId832" ref="S434"/>
    <hyperlink r:id="rId833" ref="G435"/>
    <hyperlink r:id="rId834" ref="S435"/>
    <hyperlink r:id="rId835" ref="G436"/>
    <hyperlink r:id="rId836" ref="S436"/>
    <hyperlink r:id="rId837" ref="G437"/>
    <hyperlink r:id="rId838" ref="S437"/>
    <hyperlink r:id="rId839" ref="G438"/>
    <hyperlink r:id="rId840" ref="S438"/>
    <hyperlink r:id="rId841" ref="F439"/>
    <hyperlink r:id="rId842" ref="S439"/>
    <hyperlink r:id="rId843" ref="F440"/>
    <hyperlink r:id="rId844" ref="S440"/>
    <hyperlink r:id="rId845" ref="F441"/>
    <hyperlink r:id="rId846" ref="S441"/>
    <hyperlink r:id="rId847" ref="F442"/>
    <hyperlink r:id="rId848" ref="S442"/>
    <hyperlink r:id="rId849" ref="G443"/>
    <hyperlink r:id="rId850" ref="S443"/>
    <hyperlink r:id="rId851" ref="G444"/>
    <hyperlink r:id="rId852" ref="S444"/>
    <hyperlink r:id="rId853" ref="G445"/>
    <hyperlink r:id="rId854" ref="S445"/>
    <hyperlink r:id="rId855" ref="G446"/>
    <hyperlink r:id="rId856" ref="S446"/>
    <hyperlink r:id="rId857" ref="G447"/>
    <hyperlink r:id="rId858" ref="S447"/>
    <hyperlink r:id="rId859" ref="G448"/>
    <hyperlink r:id="rId860" ref="S448"/>
    <hyperlink r:id="rId861" ref="G449"/>
    <hyperlink r:id="rId862" ref="S449"/>
    <hyperlink r:id="rId863" ref="G450"/>
    <hyperlink r:id="rId864" ref="S450"/>
    <hyperlink r:id="rId865" ref="G451"/>
    <hyperlink r:id="rId866" ref="S451"/>
    <hyperlink r:id="rId867" ref="G452"/>
    <hyperlink r:id="rId868" ref="S452"/>
    <hyperlink r:id="rId869" ref="F453"/>
    <hyperlink r:id="rId870" ref="S453"/>
    <hyperlink r:id="rId871" ref="S454"/>
    <hyperlink r:id="rId872" ref="G455"/>
    <hyperlink r:id="rId873" ref="S455"/>
    <hyperlink r:id="rId874" ref="S456"/>
    <hyperlink r:id="rId875" ref="S457"/>
    <hyperlink r:id="rId876" ref="F458"/>
    <hyperlink r:id="rId877" ref="S458"/>
    <hyperlink r:id="rId878" ref="G459"/>
    <hyperlink r:id="rId879" ref="S459"/>
    <hyperlink r:id="rId880" ref="S460"/>
    <hyperlink r:id="rId881" ref="S461"/>
    <hyperlink r:id="rId882" ref="F462"/>
    <hyperlink r:id="rId883" ref="S462"/>
    <hyperlink r:id="rId884" ref="G463"/>
    <hyperlink r:id="rId885" ref="S463"/>
    <hyperlink r:id="rId886" ref="S464"/>
    <hyperlink r:id="rId887" ref="G465"/>
    <hyperlink r:id="rId888" ref="S465"/>
    <hyperlink r:id="rId889" ref="S466"/>
    <hyperlink r:id="rId890" ref="S467"/>
    <hyperlink r:id="rId891" ref="G468"/>
    <hyperlink r:id="rId892" ref="S468"/>
    <hyperlink r:id="rId893" ref="S469"/>
    <hyperlink r:id="rId894" ref="G470"/>
    <hyperlink r:id="rId895" ref="S470"/>
    <hyperlink r:id="rId896" ref="G471"/>
    <hyperlink r:id="rId897" ref="S471"/>
    <hyperlink r:id="rId898" ref="F472"/>
    <hyperlink r:id="rId899" ref="S472"/>
    <hyperlink r:id="rId900" ref="F473"/>
    <hyperlink r:id="rId901" ref="S473"/>
    <hyperlink r:id="rId902" ref="G474"/>
    <hyperlink r:id="rId903" ref="S474"/>
    <hyperlink r:id="rId904" ref="S475"/>
    <hyperlink r:id="rId905" ref="G476"/>
    <hyperlink r:id="rId906" ref="S476"/>
    <hyperlink r:id="rId907" ref="G477"/>
    <hyperlink r:id="rId908" ref="S477"/>
    <hyperlink r:id="rId909" ref="G478"/>
    <hyperlink r:id="rId910" ref="S478"/>
    <hyperlink r:id="rId911" ref="G479"/>
    <hyperlink r:id="rId912" ref="S479"/>
    <hyperlink r:id="rId913" ref="S480"/>
    <hyperlink r:id="rId914" ref="G481"/>
    <hyperlink r:id="rId915" ref="S481"/>
    <hyperlink r:id="rId916" ref="G482"/>
    <hyperlink r:id="rId917" ref="S482"/>
    <hyperlink r:id="rId918" ref="F483"/>
    <hyperlink r:id="rId919" ref="S483"/>
    <hyperlink r:id="rId920" ref="G484"/>
    <hyperlink r:id="rId921" ref="S484"/>
    <hyperlink r:id="rId922" ref="F485"/>
    <hyperlink r:id="rId923" ref="G485"/>
    <hyperlink r:id="rId924" ref="S485"/>
    <hyperlink r:id="rId925" ref="F486"/>
    <hyperlink r:id="rId926" ref="S486"/>
    <hyperlink r:id="rId927" ref="G487"/>
    <hyperlink r:id="rId928" ref="S487"/>
    <hyperlink r:id="rId929" ref="S488"/>
    <hyperlink r:id="rId930" ref="G489"/>
    <hyperlink r:id="rId931" ref="S489"/>
    <hyperlink r:id="rId932" ref="S490"/>
    <hyperlink r:id="rId933" ref="G491"/>
    <hyperlink r:id="rId934" ref="S491"/>
    <hyperlink r:id="rId935" ref="G492"/>
    <hyperlink r:id="rId936" ref="S492"/>
    <hyperlink r:id="rId937" ref="F493"/>
    <hyperlink r:id="rId938" ref="S493"/>
    <hyperlink r:id="rId939" ref="G494"/>
    <hyperlink r:id="rId940" ref="S494"/>
    <hyperlink r:id="rId941" ref="S495"/>
    <hyperlink r:id="rId942" ref="F496"/>
    <hyperlink r:id="rId943" ref="S496"/>
    <hyperlink r:id="rId944" ref="G497"/>
    <hyperlink r:id="rId945" ref="S497"/>
    <hyperlink r:id="rId946" ref="G498"/>
    <hyperlink r:id="rId947" ref="S498"/>
    <hyperlink r:id="rId948" ref="F499"/>
    <hyperlink r:id="rId949" ref="S499"/>
    <hyperlink r:id="rId950" ref="F500"/>
    <hyperlink r:id="rId951" ref="S500"/>
    <hyperlink r:id="rId952" ref="G501"/>
    <hyperlink r:id="rId953" ref="S501"/>
    <hyperlink r:id="rId954" ref="G502"/>
    <hyperlink r:id="rId955" ref="S502"/>
    <hyperlink r:id="rId956" ref="G503"/>
    <hyperlink r:id="rId957" ref="S503"/>
    <hyperlink r:id="rId958" ref="G504"/>
    <hyperlink r:id="rId959" ref="S504"/>
    <hyperlink r:id="rId960" ref="G505"/>
    <hyperlink r:id="rId961" ref="S505"/>
    <hyperlink r:id="rId962" ref="G506"/>
    <hyperlink r:id="rId963" ref="S506"/>
    <hyperlink r:id="rId964" ref="G507"/>
    <hyperlink r:id="rId965" ref="S507"/>
    <hyperlink r:id="rId966" ref="F508"/>
    <hyperlink r:id="rId967" ref="G508"/>
    <hyperlink r:id="rId968" ref="S508"/>
    <hyperlink r:id="rId969" ref="F509"/>
    <hyperlink r:id="rId970" ref="G509"/>
    <hyperlink r:id="rId971" ref="S509"/>
    <hyperlink r:id="rId972" ref="G510"/>
    <hyperlink r:id="rId973" ref="S510"/>
    <hyperlink r:id="rId974" ref="S511"/>
    <hyperlink r:id="rId975" ref="G512"/>
    <hyperlink r:id="rId976" ref="S512"/>
    <hyperlink r:id="rId977" ref="G513"/>
    <hyperlink r:id="rId978" ref="S513"/>
    <hyperlink r:id="rId979" ref="G514"/>
    <hyperlink r:id="rId980" ref="S514"/>
    <hyperlink r:id="rId981" ref="S515"/>
    <hyperlink r:id="rId982" ref="G516"/>
    <hyperlink r:id="rId983" ref="S516"/>
    <hyperlink r:id="rId984" ref="S517"/>
    <hyperlink r:id="rId985" ref="G518"/>
    <hyperlink r:id="rId986" ref="S518"/>
    <hyperlink r:id="rId987" ref="S519"/>
    <hyperlink r:id="rId988" ref="G520"/>
    <hyperlink r:id="rId989" ref="S520"/>
    <hyperlink r:id="rId990" ref="S521"/>
    <hyperlink r:id="rId991" ref="S522"/>
    <hyperlink r:id="rId992" ref="G523"/>
    <hyperlink r:id="rId993" ref="S523"/>
    <hyperlink r:id="rId994" ref="G524"/>
    <hyperlink r:id="rId995" ref="S524"/>
    <hyperlink r:id="rId996" ref="F525"/>
    <hyperlink r:id="rId997" ref="S525"/>
    <hyperlink r:id="rId998" ref="S526"/>
    <hyperlink r:id="rId999" ref="G527"/>
    <hyperlink r:id="rId1000" ref="S527"/>
    <hyperlink r:id="rId1001" ref="G528"/>
    <hyperlink r:id="rId1002" ref="S528"/>
    <hyperlink r:id="rId1003" ref="F529"/>
    <hyperlink r:id="rId1004" ref="S529"/>
    <hyperlink r:id="rId1005" ref="F530"/>
    <hyperlink r:id="rId1006" ref="S530"/>
    <hyperlink r:id="rId1007" ref="G531"/>
    <hyperlink r:id="rId1008" ref="S531"/>
    <hyperlink r:id="rId1009" ref="G532"/>
    <hyperlink r:id="rId1010" ref="S532"/>
    <hyperlink r:id="rId1011" ref="G533"/>
    <hyperlink r:id="rId1012" ref="S533"/>
    <hyperlink r:id="rId1013" ref="G534"/>
    <hyperlink r:id="rId1014" ref="S534"/>
    <hyperlink r:id="rId1015" ref="G535"/>
    <hyperlink r:id="rId1016" ref="S535"/>
    <hyperlink r:id="rId1017" ref="G536"/>
    <hyperlink r:id="rId1018" ref="S536"/>
    <hyperlink r:id="rId1019" ref="G537"/>
    <hyperlink r:id="rId1020" ref="S537"/>
    <hyperlink r:id="rId1021" ref="G538"/>
    <hyperlink r:id="rId1022" ref="S538"/>
    <hyperlink r:id="rId1023" ref="G539"/>
    <hyperlink r:id="rId1024" ref="S539"/>
    <hyperlink r:id="rId1025" ref="G540"/>
    <hyperlink r:id="rId1026" ref="S540"/>
    <hyperlink r:id="rId1027" ref="S541"/>
    <hyperlink r:id="rId1028" ref="S542"/>
    <hyperlink r:id="rId1029" ref="S543"/>
    <hyperlink r:id="rId1030" ref="S544"/>
    <hyperlink r:id="rId1031" ref="S545"/>
    <hyperlink r:id="rId1032" ref="G546"/>
    <hyperlink r:id="rId1033" ref="S546"/>
    <hyperlink r:id="rId1034" ref="G547"/>
    <hyperlink r:id="rId1035" ref="S547"/>
    <hyperlink r:id="rId1036" ref="G548"/>
    <hyperlink r:id="rId1037" ref="S548"/>
    <hyperlink r:id="rId1038" ref="S549"/>
    <hyperlink r:id="rId1039" ref="S550"/>
    <hyperlink r:id="rId1040" ref="G551"/>
    <hyperlink r:id="rId1041" ref="S551"/>
    <hyperlink r:id="rId1042" ref="S552"/>
    <hyperlink r:id="rId1043" ref="S553"/>
    <hyperlink r:id="rId1044" ref="G554"/>
    <hyperlink r:id="rId1045" ref="S554"/>
    <hyperlink r:id="rId1046" ref="G555"/>
    <hyperlink r:id="rId1047" ref="S555"/>
    <hyperlink r:id="rId1048" ref="S556"/>
    <hyperlink r:id="rId1049" ref="S557"/>
    <hyperlink r:id="rId1050" ref="S558"/>
    <hyperlink r:id="rId1051" ref="G559"/>
    <hyperlink r:id="rId1052" ref="S559"/>
    <hyperlink r:id="rId1053" ref="G560"/>
    <hyperlink r:id="rId1054" ref="S560"/>
    <hyperlink r:id="rId1055" ref="G561"/>
    <hyperlink r:id="rId1056" ref="S561"/>
    <hyperlink r:id="rId1057" ref="S562"/>
    <hyperlink r:id="rId1058" ref="S563"/>
    <hyperlink r:id="rId1059" ref="F564"/>
    <hyperlink r:id="rId1060" ref="S564"/>
    <hyperlink r:id="rId1061" ref="F565"/>
    <hyperlink r:id="rId1062" ref="S565"/>
    <hyperlink r:id="rId1063" ref="G566"/>
    <hyperlink r:id="rId1064" ref="S566"/>
    <hyperlink r:id="rId1065" ref="G567"/>
    <hyperlink r:id="rId1066" ref="S567"/>
    <hyperlink r:id="rId1067" ref="G568"/>
    <hyperlink r:id="rId1068" ref="S568"/>
    <hyperlink r:id="rId1069" ref="G569"/>
    <hyperlink r:id="rId1070" ref="S569"/>
    <hyperlink r:id="rId1071" ref="G570"/>
    <hyperlink r:id="rId1072" ref="S570"/>
    <hyperlink r:id="rId1073" ref="G571"/>
    <hyperlink r:id="rId1074" ref="S571"/>
    <hyperlink r:id="rId1075" ref="G572"/>
    <hyperlink r:id="rId1076" ref="S572"/>
    <hyperlink r:id="rId1077" ref="G573"/>
    <hyperlink r:id="rId1078" ref="S573"/>
    <hyperlink r:id="rId1079" ref="G574"/>
    <hyperlink r:id="rId1080" ref="S574"/>
    <hyperlink r:id="rId1081" ref="G575"/>
    <hyperlink r:id="rId1082" ref="S575"/>
    <hyperlink r:id="rId1083" ref="G576"/>
    <hyperlink r:id="rId1084" ref="S576"/>
    <hyperlink r:id="rId1085" ref="G577"/>
    <hyperlink r:id="rId1086" ref="S577"/>
    <hyperlink r:id="rId1087" ref="G578"/>
    <hyperlink r:id="rId1088" ref="S578"/>
    <hyperlink r:id="rId1089" ref="G579"/>
    <hyperlink r:id="rId1090" ref="S579"/>
    <hyperlink r:id="rId1091" ref="S580"/>
    <hyperlink r:id="rId1092" ref="G581"/>
    <hyperlink r:id="rId1093" ref="S581"/>
    <hyperlink r:id="rId1094" ref="G582"/>
    <hyperlink r:id="rId1095" ref="S582"/>
    <hyperlink r:id="rId1096" ref="S583"/>
    <hyperlink r:id="rId1097" ref="G584"/>
    <hyperlink r:id="rId1098" ref="S584"/>
    <hyperlink r:id="rId1099" ref="G585"/>
    <hyperlink r:id="rId1100" ref="S585"/>
    <hyperlink r:id="rId1101" ref="G586"/>
    <hyperlink r:id="rId1102" ref="S586"/>
    <hyperlink r:id="rId1103" ref="G587"/>
    <hyperlink r:id="rId1104" ref="S587"/>
    <hyperlink r:id="rId1105" ref="S588"/>
    <hyperlink r:id="rId1106" ref="S589"/>
    <hyperlink r:id="rId1107" ref="S590"/>
    <hyperlink r:id="rId1108" ref="S591"/>
    <hyperlink r:id="rId1109" ref="G592"/>
    <hyperlink r:id="rId1110" ref="S592"/>
    <hyperlink r:id="rId1111" ref="S593"/>
    <hyperlink r:id="rId1112" ref="S594"/>
    <hyperlink r:id="rId1113" ref="G595"/>
    <hyperlink r:id="rId1114" ref="S595"/>
    <hyperlink r:id="rId1115" ref="G596"/>
    <hyperlink r:id="rId1116" ref="S596"/>
    <hyperlink r:id="rId1117" ref="S597"/>
    <hyperlink r:id="rId1118" ref="G598"/>
    <hyperlink r:id="rId1119" ref="S598"/>
    <hyperlink r:id="rId1120" ref="F599"/>
    <hyperlink r:id="rId1121" ref="G599"/>
    <hyperlink r:id="rId1122" ref="S599"/>
    <hyperlink r:id="rId1123" ref="F600"/>
    <hyperlink r:id="rId1124" ref="S600"/>
    <hyperlink r:id="rId1125" ref="F601"/>
    <hyperlink r:id="rId1126" ref="S601"/>
    <hyperlink r:id="rId1127" ref="F602"/>
    <hyperlink r:id="rId1128" ref="G602"/>
    <hyperlink r:id="rId1129" ref="S602"/>
    <hyperlink r:id="rId1130" ref="G603"/>
    <hyperlink r:id="rId1131" ref="S603"/>
    <hyperlink r:id="rId1132" ref="G604"/>
    <hyperlink r:id="rId1133" ref="S604"/>
    <hyperlink r:id="rId1134" ref="G605"/>
    <hyperlink r:id="rId1135" ref="S605"/>
    <hyperlink r:id="rId1136" ref="G606"/>
    <hyperlink r:id="rId1137" ref="S606"/>
    <hyperlink r:id="rId1138" ref="G607"/>
    <hyperlink r:id="rId1139" ref="S607"/>
    <hyperlink r:id="rId1140" ref="S608"/>
    <hyperlink r:id="rId1141" ref="G609"/>
    <hyperlink r:id="rId1142" ref="S609"/>
    <hyperlink r:id="rId1143" ref="S610"/>
    <hyperlink r:id="rId1144" ref="G611"/>
    <hyperlink r:id="rId1145" ref="S611"/>
    <hyperlink r:id="rId1146" ref="G612"/>
    <hyperlink r:id="rId1147" ref="S612"/>
    <hyperlink r:id="rId1148" ref="G613"/>
    <hyperlink r:id="rId1149" ref="S613"/>
    <hyperlink r:id="rId1150" ref="G614"/>
    <hyperlink r:id="rId1151" ref="S614"/>
    <hyperlink r:id="rId1152" ref="G615"/>
    <hyperlink r:id="rId1153" ref="S615"/>
    <hyperlink r:id="rId1154" ref="G616"/>
    <hyperlink r:id="rId1155" ref="S616"/>
    <hyperlink r:id="rId1156" ref="G617"/>
    <hyperlink r:id="rId1157" ref="S617"/>
    <hyperlink r:id="rId1158" ref="F618"/>
    <hyperlink r:id="rId1159" ref="S618"/>
    <hyperlink r:id="rId1160" ref="G619"/>
    <hyperlink r:id="rId1161" ref="S619"/>
    <hyperlink r:id="rId1162" ref="G620"/>
    <hyperlink r:id="rId1163" ref="S620"/>
    <hyperlink r:id="rId1164" ref="G621"/>
    <hyperlink r:id="rId1165" ref="S621"/>
    <hyperlink r:id="rId1166" ref="G622"/>
    <hyperlink r:id="rId1167" ref="S622"/>
    <hyperlink r:id="rId1168" ref="G623"/>
    <hyperlink r:id="rId1169" ref="S623"/>
    <hyperlink r:id="rId1170" ref="G624"/>
    <hyperlink r:id="rId1171" ref="S624"/>
    <hyperlink r:id="rId1172" ref="G625"/>
    <hyperlink r:id="rId1173" ref="S625"/>
    <hyperlink r:id="rId1174" ref="G626"/>
    <hyperlink r:id="rId1175" ref="S626"/>
    <hyperlink r:id="rId1176" ref="S627"/>
    <hyperlink r:id="rId1177" ref="F628"/>
    <hyperlink r:id="rId1178" ref="G628"/>
    <hyperlink r:id="rId1179" ref="S628"/>
    <hyperlink r:id="rId1180" ref="G629"/>
    <hyperlink r:id="rId1181" ref="S629"/>
    <hyperlink r:id="rId1182" ref="S630"/>
    <hyperlink r:id="rId1183" ref="F631"/>
    <hyperlink r:id="rId1184" ref="G631"/>
    <hyperlink r:id="rId1185" ref="S631"/>
    <hyperlink r:id="rId1186" ref="G632"/>
    <hyperlink r:id="rId1187" ref="S632"/>
    <hyperlink r:id="rId1188" ref="G633"/>
    <hyperlink r:id="rId1189" ref="S633"/>
    <hyperlink r:id="rId1190" ref="S634"/>
    <hyperlink r:id="rId1191" ref="F635"/>
    <hyperlink r:id="rId1192" ref="S635"/>
    <hyperlink r:id="rId1193" ref="S636"/>
    <hyperlink r:id="rId1194" ref="S637"/>
    <hyperlink r:id="rId1195" ref="G638"/>
    <hyperlink r:id="rId1196" ref="S638"/>
    <hyperlink r:id="rId1197" ref="G639"/>
    <hyperlink r:id="rId1198" ref="S639"/>
    <hyperlink r:id="rId1199" ref="G640"/>
    <hyperlink r:id="rId1200" ref="S640"/>
    <hyperlink r:id="rId1201" ref="G641"/>
    <hyperlink r:id="rId1202" ref="S641"/>
    <hyperlink r:id="rId1203" ref="G642"/>
    <hyperlink r:id="rId1204" ref="S642"/>
    <hyperlink r:id="rId1205" ref="G643"/>
    <hyperlink r:id="rId1206" ref="S643"/>
    <hyperlink r:id="rId1207" ref="S644"/>
    <hyperlink r:id="rId1208" ref="G645"/>
    <hyperlink r:id="rId1209" ref="S645"/>
    <hyperlink r:id="rId1210" ref="G646"/>
    <hyperlink r:id="rId1211" ref="S646"/>
    <hyperlink r:id="rId1212" ref="G647"/>
    <hyperlink r:id="rId1213" ref="S647"/>
    <hyperlink r:id="rId1214" ref="F648"/>
    <hyperlink r:id="rId1215" ref="G648"/>
    <hyperlink r:id="rId1216" ref="S648"/>
    <hyperlink r:id="rId1217" ref="F649"/>
    <hyperlink r:id="rId1218" ref="S649"/>
    <hyperlink r:id="rId1219" ref="F650"/>
    <hyperlink r:id="rId1220" ref="S650"/>
    <hyperlink r:id="rId1221" ref="G651"/>
    <hyperlink r:id="rId1222" ref="S651"/>
    <hyperlink r:id="rId1223" ref="F652"/>
    <hyperlink r:id="rId1224" ref="S652"/>
    <hyperlink r:id="rId1225" ref="F653"/>
    <hyperlink r:id="rId1226" ref="G653"/>
    <hyperlink r:id="rId1227" ref="S653"/>
    <hyperlink r:id="rId1228" ref="G654"/>
    <hyperlink r:id="rId1229" ref="S654"/>
    <hyperlink r:id="rId1230" ref="F655"/>
    <hyperlink r:id="rId1231" ref="G655"/>
    <hyperlink r:id="rId1232" ref="S655"/>
    <hyperlink r:id="rId1233" ref="S656"/>
    <hyperlink r:id="rId1234" ref="G657"/>
    <hyperlink r:id="rId1235" ref="S657"/>
    <hyperlink r:id="rId1236" ref="G658"/>
    <hyperlink r:id="rId1237" ref="S658"/>
    <hyperlink r:id="rId1238" ref="G659"/>
    <hyperlink r:id="rId1239" ref="S659"/>
    <hyperlink r:id="rId1240" ref="G660"/>
    <hyperlink r:id="rId1241" ref="S660"/>
    <hyperlink r:id="rId1242" ref="G661"/>
    <hyperlink r:id="rId1243" ref="S661"/>
    <hyperlink r:id="rId1244" ref="G662"/>
    <hyperlink r:id="rId1245" ref="S662"/>
    <hyperlink r:id="rId1246" ref="F663"/>
    <hyperlink r:id="rId1247" ref="G663"/>
    <hyperlink r:id="rId1248" ref="S663"/>
    <hyperlink r:id="rId1249" ref="F664"/>
    <hyperlink r:id="rId1250" ref="G664"/>
    <hyperlink r:id="rId1251" ref="S664"/>
    <hyperlink r:id="rId1252" ref="G665"/>
    <hyperlink r:id="rId1253" ref="S665"/>
    <hyperlink r:id="rId1254" ref="G666"/>
    <hyperlink r:id="rId1255" ref="S666"/>
    <hyperlink r:id="rId1256" ref="G667"/>
    <hyperlink r:id="rId1257" ref="S667"/>
    <hyperlink r:id="rId1258" ref="F668"/>
    <hyperlink r:id="rId1259" ref="S668"/>
    <hyperlink r:id="rId1260" ref="G669"/>
    <hyperlink r:id="rId1261" ref="S669"/>
    <hyperlink r:id="rId1262" ref="G670"/>
    <hyperlink r:id="rId1263" ref="S670"/>
    <hyperlink r:id="rId1264" ref="G671"/>
    <hyperlink r:id="rId1265" ref="S671"/>
    <hyperlink r:id="rId1266" ref="G672"/>
    <hyperlink r:id="rId1267" ref="S672"/>
    <hyperlink r:id="rId1268" ref="G673"/>
    <hyperlink r:id="rId1269" ref="S673"/>
    <hyperlink r:id="rId1270" ref="F674"/>
    <hyperlink r:id="rId1271" ref="S674"/>
    <hyperlink r:id="rId1272" ref="F675"/>
    <hyperlink r:id="rId1273" ref="S675"/>
    <hyperlink r:id="rId1274" ref="F676"/>
    <hyperlink r:id="rId1275" ref="S676"/>
    <hyperlink r:id="rId1276" ref="F677"/>
    <hyperlink r:id="rId1277" ref="S677"/>
    <hyperlink r:id="rId1278" ref="G678"/>
    <hyperlink r:id="rId1279" ref="S678"/>
    <hyperlink r:id="rId1280" ref="F679"/>
    <hyperlink r:id="rId1281" ref="G679"/>
    <hyperlink r:id="rId1282" ref="S679"/>
    <hyperlink r:id="rId1283" ref="G680"/>
    <hyperlink r:id="rId1284" ref="S680"/>
    <hyperlink r:id="rId1285" ref="G681"/>
    <hyperlink r:id="rId1286" ref="S681"/>
    <hyperlink r:id="rId1287" ref="G682"/>
    <hyperlink r:id="rId1288" ref="S682"/>
    <hyperlink r:id="rId1289" ref="F683"/>
    <hyperlink r:id="rId1290" ref="S683"/>
    <hyperlink r:id="rId1291" ref="S684"/>
    <hyperlink r:id="rId1292" ref="G685"/>
    <hyperlink r:id="rId1293" ref="S685"/>
    <hyperlink r:id="rId1294" ref="G686"/>
    <hyperlink r:id="rId1295" ref="S686"/>
    <hyperlink r:id="rId1296" ref="G687"/>
    <hyperlink r:id="rId1297" ref="S687"/>
    <hyperlink r:id="rId1298" ref="S688"/>
    <hyperlink r:id="rId1299" ref="G689"/>
    <hyperlink r:id="rId1300" ref="S689"/>
    <hyperlink r:id="rId1301" ref="G690"/>
    <hyperlink r:id="rId1302" ref="S690"/>
    <hyperlink r:id="rId1303" ref="F691"/>
    <hyperlink r:id="rId1304" ref="G691"/>
    <hyperlink r:id="rId1305" ref="S691"/>
    <hyperlink r:id="rId1306" ref="F692"/>
    <hyperlink r:id="rId1307" ref="S692"/>
    <hyperlink r:id="rId1308" ref="F693"/>
    <hyperlink r:id="rId1309" ref="G693"/>
    <hyperlink r:id="rId1310" ref="S693"/>
    <hyperlink r:id="rId1311" ref="G694"/>
    <hyperlink r:id="rId1312" ref="S694"/>
    <hyperlink r:id="rId1313" ref="F695"/>
    <hyperlink r:id="rId1314" ref="S695"/>
    <hyperlink r:id="rId1315" ref="F696"/>
    <hyperlink r:id="rId1316" ref="G696"/>
    <hyperlink r:id="rId1317" ref="S696"/>
    <hyperlink r:id="rId1318" ref="G697"/>
    <hyperlink r:id="rId1319" ref="S697"/>
    <hyperlink r:id="rId1320" ref="S698"/>
    <hyperlink r:id="rId1321" ref="G699"/>
    <hyperlink r:id="rId1322" ref="S699"/>
    <hyperlink r:id="rId1323" ref="G700"/>
    <hyperlink r:id="rId1324" ref="S700"/>
    <hyperlink r:id="rId1325" ref="G701"/>
    <hyperlink r:id="rId1326" ref="S701"/>
    <hyperlink r:id="rId1327" ref="G702"/>
    <hyperlink r:id="rId1328" ref="S702"/>
    <hyperlink r:id="rId1329" ref="S703"/>
    <hyperlink r:id="rId1330" ref="G704"/>
    <hyperlink r:id="rId1331" ref="S704"/>
    <hyperlink r:id="rId1332" ref="G705"/>
    <hyperlink r:id="rId1333" ref="S705"/>
    <hyperlink r:id="rId1334" ref="G706"/>
    <hyperlink r:id="rId1335" ref="S706"/>
    <hyperlink r:id="rId1336" ref="F707"/>
    <hyperlink r:id="rId1337" ref="G707"/>
    <hyperlink r:id="rId1338" ref="S707"/>
    <hyperlink r:id="rId1339" ref="G708"/>
    <hyperlink r:id="rId1340" ref="S708"/>
    <hyperlink r:id="rId1341" ref="F709"/>
    <hyperlink r:id="rId1342" ref="S709"/>
    <hyperlink r:id="rId1343" ref="G710"/>
    <hyperlink r:id="rId1344" ref="S710"/>
    <hyperlink r:id="rId1345" ref="F711"/>
    <hyperlink r:id="rId1346" ref="S711"/>
    <hyperlink r:id="rId1347" ref="G712"/>
    <hyperlink r:id="rId1348" ref="S712"/>
    <hyperlink r:id="rId1349" ref="S713"/>
    <hyperlink r:id="rId1350" ref="F714"/>
    <hyperlink r:id="rId1351" ref="G714"/>
    <hyperlink r:id="rId1352" ref="S714"/>
    <hyperlink r:id="rId1353" ref="G715"/>
    <hyperlink r:id="rId1354" ref="S715"/>
    <hyperlink r:id="rId1355" ref="G716"/>
    <hyperlink r:id="rId1356" ref="S716"/>
    <hyperlink r:id="rId1357" ref="G717"/>
    <hyperlink r:id="rId1358" ref="S717"/>
    <hyperlink r:id="rId1359" ref="F718"/>
    <hyperlink r:id="rId1360" ref="S718"/>
    <hyperlink r:id="rId1361" ref="F719"/>
    <hyperlink r:id="rId1362" ref="S719"/>
    <hyperlink r:id="rId1363" ref="G720"/>
    <hyperlink r:id="rId1364" ref="S720"/>
    <hyperlink r:id="rId1365" ref="G721"/>
    <hyperlink r:id="rId1366" ref="S721"/>
    <hyperlink r:id="rId1367" ref="G722"/>
    <hyperlink r:id="rId1368" ref="S722"/>
    <hyperlink r:id="rId1369" ref="G723"/>
    <hyperlink r:id="rId1370" ref="S723"/>
    <hyperlink r:id="rId1371" ref="F724"/>
    <hyperlink r:id="rId1372" ref="G724"/>
    <hyperlink r:id="rId1373" ref="S724"/>
    <hyperlink r:id="rId1374" ref="G725"/>
    <hyperlink r:id="rId1375" ref="S725"/>
    <hyperlink r:id="rId1376" ref="G726"/>
    <hyperlink r:id="rId1377" ref="S726"/>
    <hyperlink r:id="rId1378" ref="G727"/>
    <hyperlink r:id="rId1379" ref="S727"/>
    <hyperlink r:id="rId1380" ref="G728"/>
    <hyperlink r:id="rId1381" ref="S728"/>
    <hyperlink r:id="rId1382" ref="G729"/>
    <hyperlink r:id="rId1383" ref="S729"/>
    <hyperlink r:id="rId1384" ref="G730"/>
    <hyperlink r:id="rId1385" ref="S730"/>
    <hyperlink r:id="rId1386" ref="G731"/>
    <hyperlink r:id="rId1387" ref="S731"/>
    <hyperlink r:id="rId1388" ref="G732"/>
    <hyperlink r:id="rId1389" ref="S732"/>
    <hyperlink r:id="rId1390" ref="G733"/>
    <hyperlink r:id="rId1391" ref="S733"/>
    <hyperlink r:id="rId1392" ref="G734"/>
    <hyperlink r:id="rId1393" ref="S734"/>
    <hyperlink r:id="rId1394" ref="G735"/>
    <hyperlink r:id="rId1395" ref="S735"/>
    <hyperlink r:id="rId1396" ref="G736"/>
    <hyperlink r:id="rId1397" ref="S736"/>
    <hyperlink r:id="rId1398" ref="G737"/>
    <hyperlink r:id="rId1399" ref="S737"/>
    <hyperlink r:id="rId1400" ref="G738"/>
    <hyperlink r:id="rId1401" ref="S738"/>
    <hyperlink r:id="rId1402" ref="G739"/>
    <hyperlink r:id="rId1403" ref="S739"/>
    <hyperlink r:id="rId1404" ref="G740"/>
    <hyperlink r:id="rId1405" ref="S740"/>
    <hyperlink r:id="rId1406" ref="G741"/>
    <hyperlink r:id="rId1407" ref="S741"/>
    <hyperlink r:id="rId1408" ref="G742"/>
    <hyperlink r:id="rId1409" ref="S742"/>
    <hyperlink r:id="rId1410" ref="G743"/>
    <hyperlink r:id="rId1411" ref="S743"/>
    <hyperlink r:id="rId1412" ref="G744"/>
    <hyperlink r:id="rId1413" ref="S744"/>
    <hyperlink r:id="rId1414" ref="G745"/>
    <hyperlink r:id="rId1415" ref="S745"/>
    <hyperlink r:id="rId1416" ref="G746"/>
    <hyperlink r:id="rId1417" ref="S746"/>
    <hyperlink r:id="rId1418" ref="F747"/>
    <hyperlink r:id="rId1419" ref="G747"/>
    <hyperlink r:id="rId1420" ref="S747"/>
    <hyperlink r:id="rId1421" ref="G748"/>
    <hyperlink r:id="rId1422" ref="S748"/>
    <hyperlink r:id="rId1423" ref="G749"/>
    <hyperlink r:id="rId1424" ref="S749"/>
    <hyperlink r:id="rId1425" ref="G750"/>
    <hyperlink r:id="rId1426" ref="S750"/>
    <hyperlink r:id="rId1427" ref="G751"/>
    <hyperlink r:id="rId1428" ref="S751"/>
    <hyperlink r:id="rId1429" ref="G752"/>
    <hyperlink r:id="rId1430" ref="S752"/>
    <hyperlink r:id="rId1431" ref="G753"/>
    <hyperlink r:id="rId1432" ref="S753"/>
    <hyperlink r:id="rId1433" ref="G754"/>
    <hyperlink r:id="rId1434" ref="S754"/>
    <hyperlink r:id="rId1435" ref="G755"/>
    <hyperlink r:id="rId1436" ref="S755"/>
    <hyperlink r:id="rId1437" ref="F756"/>
    <hyperlink r:id="rId1438" ref="S756"/>
    <hyperlink r:id="rId1439" ref="F757"/>
    <hyperlink r:id="rId1440" ref="S757"/>
    <hyperlink r:id="rId1441" ref="F758"/>
    <hyperlink r:id="rId1442" ref="S758"/>
    <hyperlink r:id="rId1443" ref="G759"/>
    <hyperlink r:id="rId1444" ref="S759"/>
    <hyperlink r:id="rId1445" ref="F760"/>
    <hyperlink r:id="rId1446" ref="S760"/>
    <hyperlink r:id="rId1447" ref="F761"/>
    <hyperlink r:id="rId1448" ref="S761"/>
    <hyperlink r:id="rId1449" ref="G762"/>
    <hyperlink r:id="rId1450" ref="S762"/>
    <hyperlink r:id="rId1451" ref="G763"/>
    <hyperlink r:id="rId1452" ref="S763"/>
    <hyperlink r:id="rId1453" ref="G764"/>
    <hyperlink r:id="rId1454" ref="S764"/>
    <hyperlink r:id="rId1455" ref="G765"/>
    <hyperlink r:id="rId1456" ref="S765"/>
    <hyperlink r:id="rId1457" ref="F766"/>
    <hyperlink r:id="rId1458" ref="S766"/>
    <hyperlink r:id="rId1459" ref="F767"/>
    <hyperlink r:id="rId1460" ref="S767"/>
    <hyperlink r:id="rId1461" ref="G768"/>
    <hyperlink r:id="rId1462" ref="S768"/>
    <hyperlink r:id="rId1463" ref="G769"/>
    <hyperlink r:id="rId1464" ref="S769"/>
    <hyperlink r:id="rId1465" ref="G770"/>
    <hyperlink r:id="rId1466" ref="S770"/>
    <hyperlink r:id="rId1467" ref="G771"/>
    <hyperlink r:id="rId1468" ref="S771"/>
    <hyperlink r:id="rId1469" ref="S772"/>
    <hyperlink r:id="rId1470" ref="G773"/>
    <hyperlink r:id="rId1471" ref="S773"/>
    <hyperlink r:id="rId1472" ref="F774"/>
    <hyperlink r:id="rId1473" ref="G774"/>
    <hyperlink r:id="rId1474" ref="S774"/>
    <hyperlink r:id="rId1475" ref="G775"/>
    <hyperlink r:id="rId1476" ref="S775"/>
    <hyperlink r:id="rId1477" ref="G776"/>
    <hyperlink r:id="rId1478" ref="S776"/>
    <hyperlink r:id="rId1479" ref="G777"/>
    <hyperlink r:id="rId1480" ref="S777"/>
    <hyperlink r:id="rId1481" ref="G778"/>
    <hyperlink r:id="rId1482" ref="S778"/>
    <hyperlink r:id="rId1483" ref="S779"/>
    <hyperlink r:id="rId1484" ref="S780"/>
    <hyperlink r:id="rId1485" ref="F781"/>
    <hyperlink r:id="rId1486" ref="G781"/>
    <hyperlink r:id="rId1487" ref="S781"/>
    <hyperlink r:id="rId1488" ref="S782"/>
    <hyperlink r:id="rId1489" ref="S783"/>
    <hyperlink r:id="rId1490" ref="G784"/>
    <hyperlink r:id="rId1491" ref="S784"/>
    <hyperlink r:id="rId1492" ref="G785"/>
    <hyperlink r:id="rId1493" ref="S785"/>
    <hyperlink r:id="rId1494" ref="F786"/>
    <hyperlink r:id="rId1495" ref="G786"/>
    <hyperlink r:id="rId1496" ref="S786"/>
    <hyperlink r:id="rId1497" ref="G787"/>
    <hyperlink r:id="rId1498" ref="S787"/>
    <hyperlink r:id="rId1499" ref="F788"/>
    <hyperlink r:id="rId1500" ref="S788"/>
    <hyperlink r:id="rId1501" ref="F789"/>
    <hyperlink r:id="rId1502" ref="S789"/>
    <hyperlink r:id="rId1503" ref="G790"/>
    <hyperlink r:id="rId1504" ref="S790"/>
    <hyperlink r:id="rId1505" ref="G791"/>
    <hyperlink r:id="rId1506" ref="S791"/>
    <hyperlink r:id="rId1507" ref="G792"/>
    <hyperlink r:id="rId1508" ref="S792"/>
    <hyperlink r:id="rId1509" ref="G793"/>
    <hyperlink r:id="rId1510" ref="S793"/>
    <hyperlink r:id="rId1511" ref="S794"/>
    <hyperlink r:id="rId1512" ref="G795"/>
    <hyperlink r:id="rId1513" ref="S795"/>
    <hyperlink r:id="rId1514" ref="G796"/>
    <hyperlink r:id="rId1515" ref="S796"/>
    <hyperlink r:id="rId1516" ref="G797"/>
    <hyperlink r:id="rId1517" ref="S797"/>
    <hyperlink r:id="rId1518" ref="G798"/>
    <hyperlink r:id="rId1519" ref="S798"/>
    <hyperlink r:id="rId1520" ref="G799"/>
    <hyperlink r:id="rId1521" ref="S799"/>
    <hyperlink r:id="rId1522" ref="G800"/>
    <hyperlink r:id="rId1523" ref="S800"/>
    <hyperlink r:id="rId1524" ref="G801"/>
    <hyperlink r:id="rId1525" ref="S801"/>
    <hyperlink r:id="rId1526" ref="G802"/>
    <hyperlink r:id="rId1527" ref="S802"/>
    <hyperlink r:id="rId1528" ref="G803"/>
    <hyperlink r:id="rId1529" ref="S803"/>
    <hyperlink r:id="rId1530" ref="G804"/>
    <hyperlink r:id="rId1531" ref="S804"/>
    <hyperlink r:id="rId1532" ref="G805"/>
    <hyperlink r:id="rId1533" ref="S805"/>
    <hyperlink r:id="rId1534" ref="G806"/>
    <hyperlink r:id="rId1535" ref="S806"/>
    <hyperlink r:id="rId1536" ref="G807"/>
    <hyperlink r:id="rId1537" ref="S807"/>
    <hyperlink r:id="rId1538" ref="G808"/>
    <hyperlink r:id="rId1539" ref="S808"/>
    <hyperlink r:id="rId1540" ref="G809"/>
    <hyperlink r:id="rId1541" ref="S809"/>
    <hyperlink r:id="rId1542" ref="S810"/>
    <hyperlink r:id="rId1543" ref="S811"/>
    <hyperlink r:id="rId1544" ref="G812"/>
    <hyperlink r:id="rId1545" ref="S812"/>
    <hyperlink r:id="rId1546" ref="S813"/>
    <hyperlink r:id="rId1547" ref="S814"/>
    <hyperlink r:id="rId1548" ref="G815"/>
    <hyperlink r:id="rId1549" ref="S815"/>
    <hyperlink r:id="rId1550" ref="S816"/>
    <hyperlink r:id="rId1551" ref="S817"/>
    <hyperlink r:id="rId1552" ref="G818"/>
    <hyperlink r:id="rId1553" ref="S818"/>
    <hyperlink r:id="rId1554" ref="G819"/>
    <hyperlink r:id="rId1555" ref="S819"/>
    <hyperlink r:id="rId1556" ref="G820"/>
    <hyperlink r:id="rId1557" ref="S820"/>
    <hyperlink r:id="rId1558" ref="F821"/>
    <hyperlink r:id="rId1559" ref="S821"/>
    <hyperlink r:id="rId1560" ref="F822"/>
    <hyperlink r:id="rId1561" ref="S822"/>
    <hyperlink r:id="rId1562" ref="G823"/>
    <hyperlink r:id="rId1563" ref="S823"/>
    <hyperlink r:id="rId1564" ref="G824"/>
    <hyperlink r:id="rId1565" ref="S824"/>
    <hyperlink r:id="rId1566" ref="G825"/>
    <hyperlink r:id="rId1567" ref="S825"/>
    <hyperlink r:id="rId1568" ref="F826"/>
    <hyperlink r:id="rId1569" ref="S826"/>
    <hyperlink r:id="rId1570" ref="S827"/>
    <hyperlink r:id="rId1571" ref="G828"/>
    <hyperlink r:id="rId1572" ref="S828"/>
    <hyperlink r:id="rId1573" ref="G829"/>
    <hyperlink r:id="rId1574" ref="S829"/>
    <hyperlink r:id="rId1575" ref="G830"/>
    <hyperlink r:id="rId1576" ref="S830"/>
    <hyperlink r:id="rId1577" ref="G831"/>
    <hyperlink r:id="rId1578" ref="S831"/>
    <hyperlink r:id="rId1579" ref="G832"/>
    <hyperlink r:id="rId1580" ref="S832"/>
    <hyperlink r:id="rId1581" ref="G833"/>
    <hyperlink r:id="rId1582" ref="S833"/>
    <hyperlink r:id="rId1583" ref="G834"/>
    <hyperlink r:id="rId1584" ref="S834"/>
    <hyperlink r:id="rId1585" ref="G835"/>
    <hyperlink r:id="rId1586" ref="S835"/>
    <hyperlink r:id="rId1587" ref="S836"/>
    <hyperlink r:id="rId1588" ref="S837"/>
    <hyperlink r:id="rId1589" ref="G838"/>
    <hyperlink r:id="rId1590" ref="S838"/>
    <hyperlink r:id="rId1591" ref="G839"/>
    <hyperlink r:id="rId1592" ref="S839"/>
    <hyperlink r:id="rId1593" ref="G840"/>
    <hyperlink r:id="rId1594" ref="S840"/>
    <hyperlink r:id="rId1595" ref="G841"/>
    <hyperlink r:id="rId1596" ref="S841"/>
    <hyperlink r:id="rId1597" ref="G842"/>
    <hyperlink r:id="rId1598" ref="S842"/>
    <hyperlink r:id="rId1599" ref="G843"/>
    <hyperlink r:id="rId1600" ref="S843"/>
    <hyperlink r:id="rId1601" ref="G844"/>
    <hyperlink r:id="rId1602" ref="S844"/>
    <hyperlink r:id="rId1603" ref="G845"/>
    <hyperlink r:id="rId1604" ref="S845"/>
    <hyperlink r:id="rId1605" ref="G846"/>
    <hyperlink r:id="rId1606" ref="S846"/>
    <hyperlink r:id="rId1607" ref="G847"/>
    <hyperlink r:id="rId1608" ref="S847"/>
    <hyperlink r:id="rId1609" ref="F848"/>
    <hyperlink r:id="rId1610" ref="S848"/>
    <hyperlink r:id="rId1611" ref="G849"/>
    <hyperlink r:id="rId1612" ref="S849"/>
    <hyperlink r:id="rId1613" ref="G850"/>
    <hyperlink r:id="rId1614" ref="S850"/>
    <hyperlink r:id="rId1615" ref="G851"/>
    <hyperlink r:id="rId1616" ref="S851"/>
    <hyperlink r:id="rId1617" ref="G852"/>
    <hyperlink r:id="rId1618" ref="S852"/>
    <hyperlink r:id="rId1619" ref="G853"/>
    <hyperlink r:id="rId1620" ref="S853"/>
    <hyperlink r:id="rId1621" ref="G854"/>
    <hyperlink r:id="rId1622" ref="S854"/>
    <hyperlink r:id="rId1623" ref="G855"/>
    <hyperlink r:id="rId1624" ref="S855"/>
    <hyperlink r:id="rId1625" ref="G856"/>
    <hyperlink r:id="rId1626" ref="S856"/>
    <hyperlink r:id="rId1627" ref="G857"/>
    <hyperlink r:id="rId1628" ref="S857"/>
    <hyperlink r:id="rId1629" ref="G858"/>
    <hyperlink r:id="rId1630" ref="S858"/>
    <hyperlink r:id="rId1631" ref="S859"/>
    <hyperlink r:id="rId1632" ref="S860"/>
    <hyperlink r:id="rId1633" ref="F861"/>
    <hyperlink r:id="rId1634" ref="S861"/>
    <hyperlink r:id="rId1635" ref="S862"/>
    <hyperlink r:id="rId1636" ref="S863"/>
    <hyperlink r:id="rId1637" ref="G864"/>
    <hyperlink r:id="rId1638" ref="S864"/>
    <hyperlink r:id="rId1639" ref="G865"/>
    <hyperlink r:id="rId1640" ref="S865"/>
    <hyperlink r:id="rId1641" ref="G866"/>
    <hyperlink r:id="rId1642" ref="S866"/>
    <hyperlink r:id="rId1643" ref="G867"/>
    <hyperlink r:id="rId1644" ref="S867"/>
    <hyperlink r:id="rId1645" ref="G868"/>
    <hyperlink r:id="rId1646" ref="S868"/>
    <hyperlink r:id="rId1647" ref="G869"/>
    <hyperlink r:id="rId1648" ref="S869"/>
    <hyperlink r:id="rId1649" ref="G870"/>
    <hyperlink r:id="rId1650" ref="S870"/>
    <hyperlink r:id="rId1651" ref="G871"/>
    <hyperlink r:id="rId1652" ref="S871"/>
    <hyperlink r:id="rId1653" ref="G872"/>
    <hyperlink r:id="rId1654" ref="S872"/>
    <hyperlink r:id="rId1655" ref="F873"/>
    <hyperlink r:id="rId1656" ref="S873"/>
    <hyperlink r:id="rId1657" ref="G874"/>
    <hyperlink r:id="rId1658" ref="S874"/>
    <hyperlink r:id="rId1659" ref="G875"/>
    <hyperlink r:id="rId1660" ref="S875"/>
    <hyperlink r:id="rId1661" ref="G876"/>
    <hyperlink r:id="rId1662" ref="S876"/>
    <hyperlink r:id="rId1663" ref="G877"/>
    <hyperlink r:id="rId1664" ref="S877"/>
    <hyperlink r:id="rId1665" ref="G878"/>
    <hyperlink r:id="rId1666" ref="S878"/>
    <hyperlink r:id="rId1667" ref="G879"/>
    <hyperlink r:id="rId1668" ref="S879"/>
  </hyperlinks>
  <drawing r:id="rId1669"/>
</worksheet>
</file>