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USUARIO\Desktop\proyectos\"/>
    </mc:Choice>
  </mc:AlternateContent>
  <xr:revisionPtr revIDLastSave="0" documentId="13_ncr:1_{99BC1298-6601-4388-A516-83BE7B3B24C7}" xr6:coauthVersionLast="47" xr6:coauthVersionMax="47" xr10:uidLastSave="{00000000-0000-0000-0000-000000000000}"/>
  <bookViews>
    <workbookView xWindow="-108" yWindow="-108" windowWidth="23256" windowHeight="12576" tabRatio="819" firstSheet="13" activeTab="17" xr2:uid="{00000000-000D-0000-FFFF-FFFF00000000}"/>
  </bookViews>
  <sheets>
    <sheet name="Menu" sheetId="20" r:id="rId1"/>
    <sheet name="Media" sheetId="29" r:id="rId2"/>
    <sheet name="Mediana" sheetId="28" r:id="rId3"/>
    <sheet name="Moda" sheetId="27" r:id="rId4"/>
    <sheet name="Datos agrupados" sheetId="26" r:id="rId5"/>
    <sheet name="agrupados Inter" sheetId="25" r:id="rId6"/>
    <sheet name="Cuartiles" sheetId="24" r:id="rId7"/>
    <sheet name="Deciles" sheetId="23" r:id="rId8"/>
    <sheet name="Percentiles" sheetId="22" r:id="rId9"/>
    <sheet name="Datos Agru" sheetId="21" r:id="rId10"/>
    <sheet name="Agrapados interval" sheetId="30" r:id="rId11"/>
    <sheet name="Tablas de Frecuencia" sheetId="33" r:id="rId12"/>
    <sheet name="Tablas de Frecuencia Simple" sheetId="37" r:id="rId13"/>
    <sheet name="Espacio Muestral" sheetId="38" r:id="rId14"/>
    <sheet name="Probabilidad de un Evento" sheetId="39" r:id="rId15"/>
    <sheet name="Distribuicion Hipergeometrica" sheetId="40" r:id="rId16"/>
    <sheet name="Distribuicion Binomial" sheetId="41" r:id="rId17"/>
    <sheet name="DISTRIBUCIÓN BINOMIAL NEGATIVA" sheetId="43" r:id="rId18"/>
    <sheet name="DISTRIBUCIÓN DE POISSON" sheetId="44" r:id="rId19"/>
    <sheet name="CHI-CUADRADA" sheetId="4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5" l="1"/>
  <c r="F19" i="45"/>
  <c r="G19" i="45"/>
  <c r="H18" i="45"/>
  <c r="H17" i="45"/>
  <c r="H19" i="45"/>
  <c r="E22" i="22"/>
  <c r="E15" i="22"/>
  <c r="E7" i="22"/>
  <c r="D42" i="30"/>
  <c r="U41" i="30"/>
  <c r="H41" i="30"/>
  <c r="U40" i="30"/>
  <c r="H38" i="30"/>
  <c r="U36" i="30"/>
  <c r="H36" i="30"/>
  <c r="E36" i="30"/>
  <c r="U38" i="30" s="1"/>
  <c r="H35" i="30"/>
  <c r="U29" i="30"/>
  <c r="D28" i="30"/>
  <c r="H27" i="30"/>
  <c r="U24" i="30"/>
  <c r="H24" i="30"/>
  <c r="E22" i="30"/>
  <c r="E23" i="30" s="1"/>
  <c r="H21" i="30"/>
  <c r="U18" i="30"/>
  <c r="D14" i="30"/>
  <c r="H13" i="30"/>
  <c r="U12" i="30"/>
  <c r="H10" i="30"/>
  <c r="E8" i="30"/>
  <c r="E9" i="30" s="1"/>
  <c r="U9" i="30" s="1"/>
  <c r="H7" i="30"/>
  <c r="D43" i="21"/>
  <c r="H41" i="21"/>
  <c r="H40" i="21"/>
  <c r="H38" i="21"/>
  <c r="H37" i="21"/>
  <c r="H35" i="21"/>
  <c r="E35" i="21"/>
  <c r="E36" i="21" s="1"/>
  <c r="E37" i="21" s="1"/>
  <c r="E38" i="21" s="1"/>
  <c r="E39" i="21" s="1"/>
  <c r="E40" i="21" s="1"/>
  <c r="E41" i="21" s="1"/>
  <c r="E42" i="21" s="1"/>
  <c r="H34" i="21"/>
  <c r="D28" i="21"/>
  <c r="H27" i="21"/>
  <c r="H26" i="21"/>
  <c r="H24" i="21"/>
  <c r="H23" i="21"/>
  <c r="H21" i="21"/>
  <c r="E21" i="21"/>
  <c r="E22" i="21" s="1"/>
  <c r="E23" i="21" s="1"/>
  <c r="E24" i="21" s="1"/>
  <c r="E25" i="21" s="1"/>
  <c r="E26" i="21" s="1"/>
  <c r="E27" i="21" s="1"/>
  <c r="H20" i="21"/>
  <c r="D14" i="21"/>
  <c r="H13" i="21"/>
  <c r="H12" i="21"/>
  <c r="H10" i="21"/>
  <c r="H9" i="21"/>
  <c r="H7" i="21"/>
  <c r="E7" i="21"/>
  <c r="E8" i="21" s="1"/>
  <c r="E9" i="21" s="1"/>
  <c r="E10" i="21" s="1"/>
  <c r="E11" i="21" s="1"/>
  <c r="E12" i="21" s="1"/>
  <c r="E13" i="21" s="1"/>
  <c r="H6" i="21"/>
  <c r="F86" i="44"/>
  <c r="G86" i="44" s="1"/>
  <c r="F78" i="44"/>
  <c r="G78" i="44" s="1"/>
  <c r="F62" i="44"/>
  <c r="G62" i="44" s="1"/>
  <c r="F59" i="44"/>
  <c r="H51" i="44"/>
  <c r="G51" i="44"/>
  <c r="F51" i="44"/>
  <c r="F47" i="44"/>
  <c r="H47" i="44" s="1"/>
  <c r="I47" i="44" s="1"/>
  <c r="H23" i="44"/>
  <c r="G23" i="44"/>
  <c r="F23" i="44"/>
  <c r="F17" i="44"/>
  <c r="G17" i="44" s="1"/>
  <c r="G69" i="43"/>
  <c r="H69" i="43" s="1"/>
  <c r="G55" i="43"/>
  <c r="H55" i="43" s="1"/>
  <c r="G46" i="43"/>
  <c r="H46" i="43" s="1"/>
  <c r="G26" i="43"/>
  <c r="G17" i="43"/>
  <c r="H17" i="43" s="1"/>
  <c r="G37" i="41"/>
  <c r="H37" i="41" s="1"/>
  <c r="F29" i="41"/>
  <c r="G29" i="41" s="1"/>
  <c r="F20" i="41"/>
  <c r="G20" i="41" s="1"/>
  <c r="H17" i="41"/>
  <c r="F10" i="41"/>
  <c r="G10" i="41" s="1"/>
  <c r="H7" i="41"/>
  <c r="I23" i="44" l="1"/>
  <c r="E37" i="30"/>
  <c r="E38" i="30" s="1"/>
  <c r="E39" i="30" s="1"/>
  <c r="E40" i="30" s="1"/>
  <c r="U26" i="30"/>
  <c r="E24" i="30"/>
  <c r="E10" i="30"/>
  <c r="U39" i="30"/>
  <c r="H42" i="30" s="1"/>
  <c r="I51" i="44"/>
  <c r="I27" i="44"/>
  <c r="I55" i="44"/>
  <c r="U33" i="30" l="1"/>
  <c r="U15" i="30"/>
  <c r="E11" i="30"/>
  <c r="U10" i="30"/>
  <c r="H11" i="30" s="1"/>
  <c r="E41" i="30"/>
  <c r="U34" i="30"/>
  <c r="U27" i="30"/>
  <c r="H25" i="30" s="1"/>
  <c r="E25" i="30"/>
  <c r="H39" i="30" l="1"/>
  <c r="E26" i="30"/>
  <c r="U21" i="30"/>
  <c r="E12" i="30"/>
  <c r="E13" i="30" s="1"/>
  <c r="U16" i="30"/>
  <c r="H14" i="30" s="1"/>
  <c r="E27" i="30" l="1"/>
  <c r="U22" i="30"/>
  <c r="H22" i="30" s="1"/>
  <c r="I42" i="40" l="1"/>
  <c r="H33" i="40"/>
  <c r="F33" i="40"/>
  <c r="E33" i="40"/>
  <c r="D33" i="40"/>
  <c r="I33" i="40" s="1"/>
  <c r="I28" i="40"/>
  <c r="I22" i="40"/>
  <c r="I8" i="40"/>
  <c r="F32" i="39"/>
  <c r="F24" i="39"/>
  <c r="G17" i="39"/>
  <c r="G14" i="39"/>
  <c r="G11" i="39"/>
  <c r="G8" i="39"/>
  <c r="D69" i="37"/>
  <c r="F65" i="37" s="1"/>
  <c r="G65" i="37" s="1"/>
  <c r="F68" i="37"/>
  <c r="G68" i="37" s="1"/>
  <c r="F67" i="37"/>
  <c r="G67" i="37" s="1"/>
  <c r="F66" i="37"/>
  <c r="G66" i="37" s="1"/>
  <c r="F64" i="37"/>
  <c r="G64" i="37" s="1"/>
  <c r="F63" i="37"/>
  <c r="G63" i="37" s="1"/>
  <c r="F62" i="37"/>
  <c r="G62" i="37" s="1"/>
  <c r="F60" i="37"/>
  <c r="G60" i="37" s="1"/>
  <c r="F56" i="37"/>
  <c r="G56" i="37" s="1"/>
  <c r="F55" i="37"/>
  <c r="G55" i="37" s="1"/>
  <c r="F54" i="37"/>
  <c r="G54" i="37" s="1"/>
  <c r="F52" i="37"/>
  <c r="G52" i="37" s="1"/>
  <c r="F51" i="37"/>
  <c r="G51" i="37" s="1"/>
  <c r="F50" i="37"/>
  <c r="G50" i="37" s="1"/>
  <c r="E49" i="37"/>
  <c r="E50" i="37" s="1"/>
  <c r="E51" i="37" s="1"/>
  <c r="E52" i="37" s="1"/>
  <c r="E53" i="37" s="1"/>
  <c r="E54" i="37" s="1"/>
  <c r="E55" i="37" s="1"/>
  <c r="E56" i="37" s="1"/>
  <c r="E57" i="37" s="1"/>
  <c r="E58" i="37" s="1"/>
  <c r="E59" i="37" s="1"/>
  <c r="E60" i="37" s="1"/>
  <c r="E61" i="37" s="1"/>
  <c r="E62" i="37" s="1"/>
  <c r="E63" i="37" s="1"/>
  <c r="E64" i="37" s="1"/>
  <c r="E65" i="37" s="1"/>
  <c r="E66" i="37" s="1"/>
  <c r="E67" i="37" s="1"/>
  <c r="E68" i="37" s="1"/>
  <c r="D36" i="37"/>
  <c r="F33" i="37" s="1"/>
  <c r="G33" i="37" s="1"/>
  <c r="F35" i="37"/>
  <c r="G35" i="37" s="1"/>
  <c r="E30" i="37"/>
  <c r="E31" i="37" s="1"/>
  <c r="E32" i="37" s="1"/>
  <c r="E33" i="37" s="1"/>
  <c r="E34" i="37" s="1"/>
  <c r="E35" i="37" s="1"/>
  <c r="D18" i="37"/>
  <c r="F17" i="37"/>
  <c r="G17" i="37" s="1"/>
  <c r="F16" i="37"/>
  <c r="G16" i="37" s="1"/>
  <c r="F15" i="37"/>
  <c r="G15" i="37" s="1"/>
  <c r="F14" i="37"/>
  <c r="G14" i="37" s="1"/>
  <c r="F13" i="37"/>
  <c r="G13" i="37" s="1"/>
  <c r="F12" i="37"/>
  <c r="G12" i="37" s="1"/>
  <c r="E12" i="37"/>
  <c r="E13" i="37" s="1"/>
  <c r="E14" i="37" s="1"/>
  <c r="E15" i="37" s="1"/>
  <c r="E16" i="37" s="1"/>
  <c r="E17" i="37" s="1"/>
  <c r="E65" i="33"/>
  <c r="G64" i="33"/>
  <c r="H64" i="33" s="1"/>
  <c r="D64" i="33"/>
  <c r="G63" i="33"/>
  <c r="H63" i="33" s="1"/>
  <c r="D63" i="33"/>
  <c r="G62" i="33"/>
  <c r="H62" i="33" s="1"/>
  <c r="D62" i="33"/>
  <c r="G61" i="33"/>
  <c r="H61" i="33" s="1"/>
  <c r="D61" i="33"/>
  <c r="G60" i="33"/>
  <c r="H60" i="33" s="1"/>
  <c r="D60" i="33"/>
  <c r="G59" i="33"/>
  <c r="H59" i="33" s="1"/>
  <c r="F59" i="33"/>
  <c r="F60" i="33" s="1"/>
  <c r="F61" i="33" s="1"/>
  <c r="F62" i="33" s="1"/>
  <c r="F63" i="33" s="1"/>
  <c r="F64" i="33" s="1"/>
  <c r="D59" i="33"/>
  <c r="G58" i="33"/>
  <c r="D58" i="33"/>
  <c r="L54" i="33"/>
  <c r="K54" i="33"/>
  <c r="I53" i="33"/>
  <c r="G53" i="33"/>
  <c r="E53" i="33"/>
  <c r="E42" i="33"/>
  <c r="G41" i="33"/>
  <c r="H41" i="33" s="1"/>
  <c r="D41" i="33"/>
  <c r="G40" i="33"/>
  <c r="H40" i="33" s="1"/>
  <c r="D40" i="33"/>
  <c r="G39" i="33"/>
  <c r="H39" i="33" s="1"/>
  <c r="D39" i="33"/>
  <c r="G38" i="33"/>
  <c r="H38" i="33" s="1"/>
  <c r="D38" i="33"/>
  <c r="G37" i="33"/>
  <c r="H37" i="33" s="1"/>
  <c r="D37" i="33"/>
  <c r="G36" i="33"/>
  <c r="H36" i="33" s="1"/>
  <c r="F36" i="33"/>
  <c r="F37" i="33" s="1"/>
  <c r="F38" i="33" s="1"/>
  <c r="F39" i="33" s="1"/>
  <c r="F40" i="33" s="1"/>
  <c r="F41" i="33" s="1"/>
  <c r="D36" i="33"/>
  <c r="G35" i="33"/>
  <c r="D35" i="33"/>
  <c r="L32" i="33"/>
  <c r="K32" i="33"/>
  <c r="I31" i="33"/>
  <c r="G31" i="33"/>
  <c r="E31" i="33"/>
  <c r="E20" i="33"/>
  <c r="G19" i="33"/>
  <c r="H19" i="33" s="1"/>
  <c r="D19" i="33"/>
  <c r="G18" i="33"/>
  <c r="H18" i="33" s="1"/>
  <c r="D18" i="33"/>
  <c r="G17" i="33"/>
  <c r="H17" i="33" s="1"/>
  <c r="D17" i="33"/>
  <c r="G16" i="33"/>
  <c r="H16" i="33" s="1"/>
  <c r="D16" i="33"/>
  <c r="G15" i="33"/>
  <c r="H15" i="33" s="1"/>
  <c r="D15" i="33"/>
  <c r="G14" i="33"/>
  <c r="H14" i="33" s="1"/>
  <c r="F14" i="33"/>
  <c r="F15" i="33" s="1"/>
  <c r="F16" i="33" s="1"/>
  <c r="F17" i="33" s="1"/>
  <c r="F18" i="33" s="1"/>
  <c r="F19" i="33" s="1"/>
  <c r="D14" i="33"/>
  <c r="G13" i="33"/>
  <c r="H13" i="33" s="1"/>
  <c r="D13" i="33"/>
  <c r="L10" i="33"/>
  <c r="K10" i="33"/>
  <c r="I9" i="33"/>
  <c r="G9" i="33"/>
  <c r="E9" i="33"/>
  <c r="F16" i="25"/>
  <c r="I16" i="25" s="1"/>
  <c r="F17" i="25"/>
  <c r="I17" i="25" s="1"/>
  <c r="F18" i="25"/>
  <c r="I18" i="25" s="1"/>
  <c r="F19" i="25"/>
  <c r="I19" i="25" s="1"/>
  <c r="F15" i="25"/>
  <c r="Q21" i="25"/>
  <c r="L21" i="25" s="1"/>
  <c r="G20" i="25"/>
  <c r="N17" i="25" s="1"/>
  <c r="L17" i="25" s="1"/>
  <c r="Q17" i="25"/>
  <c r="H15" i="25"/>
  <c r="H16" i="25" s="1"/>
  <c r="H17" i="25" s="1"/>
  <c r="H18" i="25" s="1"/>
  <c r="H19" i="25" s="1"/>
  <c r="Q11" i="25"/>
  <c r="L11" i="25" s="1"/>
  <c r="Q7" i="25"/>
  <c r="I6" i="25"/>
  <c r="I7" i="25"/>
  <c r="I8" i="25"/>
  <c r="I9" i="25"/>
  <c r="I5" i="25"/>
  <c r="G10" i="25"/>
  <c r="N7" i="25" s="1"/>
  <c r="H5" i="25"/>
  <c r="H6" i="25" s="1"/>
  <c r="H7" i="25" s="1"/>
  <c r="H8" i="25" s="1"/>
  <c r="H9" i="25" s="1"/>
  <c r="E13" i="26"/>
  <c r="E23" i="26"/>
  <c r="L19" i="26" s="1"/>
  <c r="G22" i="26"/>
  <c r="G23" i="26" s="1"/>
  <c r="L16" i="26" s="1"/>
  <c r="G21" i="26"/>
  <c r="G20" i="26"/>
  <c r="G19" i="26"/>
  <c r="G18" i="26"/>
  <c r="G17" i="26"/>
  <c r="G16" i="26"/>
  <c r="F17" i="26"/>
  <c r="F18" i="26" s="1"/>
  <c r="F19" i="26" s="1"/>
  <c r="F20" i="26" s="1"/>
  <c r="F21" i="26" s="1"/>
  <c r="F22" i="26" s="1"/>
  <c r="G6" i="26"/>
  <c r="G13" i="26" s="1"/>
  <c r="L4" i="26" s="1"/>
  <c r="G7" i="26"/>
  <c r="G8" i="26"/>
  <c r="G9" i="26"/>
  <c r="G10" i="26"/>
  <c r="G11" i="26"/>
  <c r="G12" i="26"/>
  <c r="G5" i="26"/>
  <c r="F5" i="26"/>
  <c r="F6" i="26" s="1"/>
  <c r="F7" i="26" s="1"/>
  <c r="F8" i="26" s="1"/>
  <c r="F9" i="26" s="1"/>
  <c r="F10" i="26" s="1"/>
  <c r="F11" i="26" s="1"/>
  <c r="F12" i="26" s="1"/>
  <c r="D15" i="27"/>
  <c r="D9" i="27"/>
  <c r="D19" i="28"/>
  <c r="D13" i="28"/>
  <c r="L6" i="28"/>
  <c r="D19" i="29"/>
  <c r="D13" i="29"/>
  <c r="D7" i="29"/>
  <c r="L7" i="25" l="1"/>
  <c r="F31" i="37"/>
  <c r="G31" i="37" s="1"/>
  <c r="F58" i="37"/>
  <c r="G58" i="37" s="1"/>
  <c r="F34" i="37"/>
  <c r="G34" i="37" s="1"/>
  <c r="F59" i="37"/>
  <c r="G59" i="37" s="1"/>
  <c r="I10" i="25"/>
  <c r="N4" i="25" s="1"/>
  <c r="F30" i="37"/>
  <c r="G20" i="33"/>
  <c r="G42" i="33"/>
  <c r="G65" i="33"/>
  <c r="F18" i="37"/>
  <c r="G30" i="37"/>
  <c r="F49" i="37"/>
  <c r="F53" i="37"/>
  <c r="G53" i="37" s="1"/>
  <c r="F57" i="37"/>
  <c r="G57" i="37" s="1"/>
  <c r="F61" i="37"/>
  <c r="G61" i="37" s="1"/>
  <c r="F32" i="37"/>
  <c r="G32" i="37" s="1"/>
  <c r="H20" i="33"/>
  <c r="H58" i="33"/>
  <c r="H65" i="33" s="1"/>
  <c r="H35" i="33"/>
  <c r="H42" i="33" s="1"/>
  <c r="G49" i="37" l="1"/>
  <c r="G69" i="37" s="1"/>
  <c r="F69" i="37"/>
  <c r="F36" i="37"/>
  <c r="I15" i="25"/>
  <c r="I20" i="25"/>
  <c r="N14" i="25" s="1"/>
</calcChain>
</file>

<file path=xl/sharedStrings.xml><?xml version="1.0" encoding="utf-8"?>
<sst xmlns="http://schemas.openxmlformats.org/spreadsheetml/2006/main" count="716" uniqueCount="389">
  <si>
    <t>Curso:</t>
  </si>
  <si>
    <t>Docente:</t>
  </si>
  <si>
    <t>Carné:</t>
  </si>
  <si>
    <t>1190-22-6422</t>
  </si>
  <si>
    <t>Estudiante:</t>
  </si>
  <si>
    <t>José Pablo Quiej Ramírez</t>
  </si>
  <si>
    <t>Estadistica I</t>
  </si>
  <si>
    <t xml:space="preserve">      Gregorio Margarito Henriquez Chocoj</t>
  </si>
  <si>
    <t>Ejemplos</t>
  </si>
  <si>
    <t>1. Obtener Media Aritmetica de los datos siguientes</t>
  </si>
  <si>
    <t>Media Aritmetica X̅</t>
  </si>
  <si>
    <t>X̅=</t>
  </si>
  <si>
    <t>2.</t>
  </si>
  <si>
    <t>3. Media Aritmetica del peso en Libras de los Estudiantes de UMG</t>
  </si>
  <si>
    <t>2. Calcular la Media Aritmetica de la Cantidad de Estudiantes por semestre de la UMG</t>
  </si>
  <si>
    <r>
      <t xml:space="preserve">Mediana </t>
    </r>
    <r>
      <rPr>
        <b/>
        <i/>
        <sz val="14"/>
        <color theme="1"/>
        <rFont val="Calibri"/>
        <family val="2"/>
        <scheme val="minor"/>
      </rPr>
      <t>(Me)</t>
    </r>
  </si>
  <si>
    <t>Ejemplos:</t>
  </si>
  <si>
    <t>1. Mediana de los siguientes datos</t>
  </si>
  <si>
    <t>desordenados</t>
  </si>
  <si>
    <t>ordenados</t>
  </si>
  <si>
    <t xml:space="preserve">Me: </t>
  </si>
  <si>
    <t>2. Mediana de los siguientes datos</t>
  </si>
  <si>
    <t>3. Mediana de los siguientes datos</t>
  </si>
  <si>
    <r>
      <t>La Moda</t>
    </r>
    <r>
      <rPr>
        <b/>
        <i/>
        <sz val="14"/>
        <color theme="1"/>
        <rFont val="Calibri"/>
        <family val="2"/>
        <scheme val="minor"/>
      </rPr>
      <t xml:space="preserve"> (Mo)</t>
    </r>
  </si>
  <si>
    <t>1. Moda de los siguientes Datos</t>
  </si>
  <si>
    <t>Mo</t>
  </si>
  <si>
    <t xml:space="preserve">Mo = </t>
  </si>
  <si>
    <t>2. Moda de los siguientes valores</t>
  </si>
  <si>
    <t>Media, Mediana y Moda para Datos Agrupados</t>
  </si>
  <si>
    <t>X</t>
  </si>
  <si>
    <t>f</t>
  </si>
  <si>
    <t>F</t>
  </si>
  <si>
    <t>X.f</t>
  </si>
  <si>
    <t>1.</t>
  </si>
  <si>
    <t>N=</t>
  </si>
  <si>
    <t>Me=</t>
  </si>
  <si>
    <t>Mo=</t>
  </si>
  <si>
    <t>Posicion = n/2</t>
  </si>
  <si>
    <t>19 años</t>
  </si>
  <si>
    <t>Posicion f Mayor</t>
  </si>
  <si>
    <t>15 años</t>
  </si>
  <si>
    <t>Media, Mediana y Moda para Datos Agrupados en Intervalos</t>
  </si>
  <si>
    <t xml:space="preserve">1. </t>
  </si>
  <si>
    <t>Edades</t>
  </si>
  <si>
    <t>Σ =</t>
  </si>
  <si>
    <t>20,5 años</t>
  </si>
  <si>
    <t>X̅ = Σx.f/n</t>
  </si>
  <si>
    <t>15,27 años</t>
  </si>
  <si>
    <t>16,80 años</t>
  </si>
  <si>
    <t>Li</t>
  </si>
  <si>
    <r>
      <t xml:space="preserve">Li+ </t>
    </r>
    <r>
      <rPr>
        <u/>
        <sz val="11"/>
        <color theme="1"/>
        <rFont val="Calibri"/>
        <family val="2"/>
        <scheme val="minor"/>
      </rPr>
      <t>n/2 - Fi-1</t>
    </r>
  </si>
  <si>
    <t>Formula =</t>
  </si>
  <si>
    <t>Me =</t>
  </si>
  <si>
    <t xml:space="preserve">           fi</t>
  </si>
  <si>
    <t>* Ai = Ls - Li</t>
  </si>
  <si>
    <t xml:space="preserve">      (fi-fi-1)+(fi-fi+1)</t>
  </si>
  <si>
    <r>
      <t xml:space="preserve">Li+      </t>
    </r>
    <r>
      <rPr>
        <u/>
        <sz val="11"/>
        <color theme="1"/>
        <rFont val="Calibri"/>
        <family val="2"/>
        <scheme val="minor"/>
      </rPr>
      <t xml:space="preserve"> fi - fi-1</t>
    </r>
  </si>
  <si>
    <t>16,33 años</t>
  </si>
  <si>
    <t>Mo =</t>
  </si>
  <si>
    <t xml:space="preserve">                 * Ai = Ls - Li</t>
  </si>
  <si>
    <t xml:space="preserve">2. </t>
  </si>
  <si>
    <t>Ls</t>
  </si>
  <si>
    <t>Peso</t>
  </si>
  <si>
    <t>135,75 libras</t>
  </si>
  <si>
    <t>136,52 Libras</t>
  </si>
  <si>
    <t>204,79 Libras</t>
  </si>
  <si>
    <t xml:space="preserve">Cuartiles </t>
  </si>
  <si>
    <t>1. Se obtienen la edad de 11 estudiantes</t>
  </si>
  <si>
    <t>Q2 =</t>
  </si>
  <si>
    <t>Q3 =</t>
  </si>
  <si>
    <t>Q1 =</t>
  </si>
  <si>
    <t>1. Se obtienen el peso de 12 estudiantes</t>
  </si>
  <si>
    <t xml:space="preserve">Deciles </t>
  </si>
  <si>
    <t>Cuartiles, Deciles y Percentiles para Datos Agrupados en Intervalos</t>
  </si>
  <si>
    <t>Cuartiles, Deciles y Percentiles para Datos Agrupados</t>
  </si>
  <si>
    <t>Ejemplo 1: El peso en Kg de 40 estudiantes</t>
  </si>
  <si>
    <t>K=</t>
  </si>
  <si>
    <t>R=</t>
  </si>
  <si>
    <t>A=</t>
  </si>
  <si>
    <t>MIN</t>
  </si>
  <si>
    <t>MAX</t>
  </si>
  <si>
    <t>PESO</t>
  </si>
  <si>
    <t>Marca de clase</t>
  </si>
  <si>
    <t>fr</t>
  </si>
  <si>
    <t>%</t>
  </si>
  <si>
    <t>[33-36)</t>
  </si>
  <si>
    <t>[36-39)</t>
  </si>
  <si>
    <t>[39-42)</t>
  </si>
  <si>
    <t>[42-45)</t>
  </si>
  <si>
    <t>[45-48)</t>
  </si>
  <si>
    <t>[48-51)</t>
  </si>
  <si>
    <t>[51-54)</t>
  </si>
  <si>
    <t>Σ</t>
  </si>
  <si>
    <t>Ejemplo 2: Velocidad a la que 50 conductores transitan por una avenida</t>
  </si>
  <si>
    <t>VELOCIDAD</t>
  </si>
  <si>
    <t>[27-34)</t>
  </si>
  <si>
    <t>[34-41)</t>
  </si>
  <si>
    <t>[41-48)</t>
  </si>
  <si>
    <t>[48-55)</t>
  </si>
  <si>
    <t>[55-62)</t>
  </si>
  <si>
    <t>[62-69)</t>
  </si>
  <si>
    <t>[69-76)</t>
  </si>
  <si>
    <t>Ejemplo 3: Temperatura de 60 pacientes que ingresan a un hospital</t>
  </si>
  <si>
    <t>TEMP.</t>
  </si>
  <si>
    <t>[3-13)</t>
  </si>
  <si>
    <t>[13-23)</t>
  </si>
  <si>
    <t>[23-33)</t>
  </si>
  <si>
    <t>[33-43)</t>
  </si>
  <si>
    <t>[43-53)</t>
  </si>
  <si>
    <t>[53-63)</t>
  </si>
  <si>
    <t>[63-73)</t>
  </si>
  <si>
    <t>Creacion de Tablas de Frecuencia</t>
  </si>
  <si>
    <t>C=</t>
  </si>
  <si>
    <t>1+Log2(M)</t>
  </si>
  <si>
    <t>1+Log2(n)</t>
  </si>
  <si>
    <t>Xmax-Xmin</t>
  </si>
  <si>
    <t>R/K</t>
  </si>
  <si>
    <t>fri=</t>
  </si>
  <si>
    <t>f/n</t>
  </si>
  <si>
    <t>Ejemplo 1: Edades de los estudiantes de un curso</t>
  </si>
  <si>
    <t>EDADES</t>
  </si>
  <si>
    <t>fi</t>
  </si>
  <si>
    <t>n</t>
  </si>
  <si>
    <t>%i=</t>
  </si>
  <si>
    <t>fri*100</t>
  </si>
  <si>
    <t>EDAD</t>
  </si>
  <si>
    <t>Ejemplo 2: Número de veces que estudiantes comen carne a la semana</t>
  </si>
  <si>
    <t>VECES</t>
  </si>
  <si>
    <t>Ejemplo 3: Velocidad a la que 50 conductores transitan por una avenida</t>
  </si>
  <si>
    <t>VELOC</t>
  </si>
  <si>
    <t>S= {CC,EE,CE,EC}</t>
  </si>
  <si>
    <t>Ejemplo 2: Definir el espacio muestral de lanzar un dado</t>
  </si>
  <si>
    <t>S= {1,2,3,4,5,6}</t>
  </si>
  <si>
    <t>Ejemplo 3: Extraer una bola de cierto color de un recipiente donde hay 2 blancas, 3 azules, 4 rojas</t>
  </si>
  <si>
    <r>
      <t>S= {b</t>
    </r>
    <r>
      <rPr>
        <sz val="8"/>
        <color theme="1"/>
        <rFont val="Arial"/>
        <family val="2"/>
      </rPr>
      <t>1</t>
    </r>
    <r>
      <rPr>
        <sz val="11"/>
        <color theme="1"/>
        <rFont val="Calibri"/>
        <family val="2"/>
        <scheme val="minor"/>
      </rPr>
      <t>,b</t>
    </r>
    <r>
      <rPr>
        <sz val="8"/>
        <color theme="1"/>
        <rFont val="Arial"/>
        <family val="2"/>
      </rPr>
      <t>2</t>
    </r>
    <r>
      <rPr>
        <sz val="11"/>
        <color theme="1"/>
        <rFont val="Calibri"/>
        <family val="2"/>
        <scheme val="minor"/>
      </rPr>
      <t>,a</t>
    </r>
    <r>
      <rPr>
        <sz val="8"/>
        <color theme="1"/>
        <rFont val="Arial"/>
        <family val="2"/>
      </rPr>
      <t>1</t>
    </r>
    <r>
      <rPr>
        <sz val="11"/>
        <color theme="1"/>
        <rFont val="Calibri"/>
        <family val="2"/>
        <scheme val="minor"/>
      </rPr>
      <t>,a</t>
    </r>
    <r>
      <rPr>
        <sz val="8"/>
        <color theme="1"/>
        <rFont val="Arial"/>
        <family val="2"/>
      </rPr>
      <t>2</t>
    </r>
    <r>
      <rPr>
        <sz val="11"/>
        <color theme="1"/>
        <rFont val="Calibri"/>
        <family val="2"/>
        <scheme val="minor"/>
      </rPr>
      <t>,a</t>
    </r>
    <r>
      <rPr>
        <sz val="8"/>
        <color theme="1"/>
        <rFont val="Arial"/>
        <family val="2"/>
      </rPr>
      <t>3</t>
    </r>
    <r>
      <rPr>
        <sz val="11"/>
        <color theme="1"/>
        <rFont val="Calibri"/>
        <family val="2"/>
        <scheme val="minor"/>
      </rPr>
      <t>,r</t>
    </r>
    <r>
      <rPr>
        <sz val="8"/>
        <color theme="1"/>
        <rFont val="Arial"/>
        <family val="2"/>
      </rPr>
      <t>1</t>
    </r>
    <r>
      <rPr>
        <sz val="11"/>
        <color theme="1"/>
        <rFont val="Calibri"/>
        <family val="2"/>
        <scheme val="minor"/>
      </rPr>
      <t>,r</t>
    </r>
    <r>
      <rPr>
        <sz val="8"/>
        <color theme="1"/>
        <rFont val="Arial"/>
        <family val="2"/>
      </rPr>
      <t>2</t>
    </r>
    <r>
      <rPr>
        <sz val="11"/>
        <color theme="1"/>
        <rFont val="Calibri"/>
        <family val="2"/>
        <scheme val="minor"/>
      </rPr>
      <t>,r</t>
    </r>
    <r>
      <rPr>
        <sz val="8"/>
        <color theme="1"/>
        <rFont val="Arial"/>
        <family val="2"/>
      </rPr>
      <t>3</t>
    </r>
    <r>
      <rPr>
        <sz val="11"/>
        <color theme="1"/>
        <rFont val="Calibri"/>
        <family val="2"/>
        <scheme val="minor"/>
      </rPr>
      <t>,r</t>
    </r>
    <r>
      <rPr>
        <sz val="8"/>
        <color theme="1"/>
        <rFont val="Arial"/>
        <family val="2"/>
      </rPr>
      <t>4</t>
    </r>
    <r>
      <rPr>
        <sz val="11"/>
        <color theme="1"/>
        <rFont val="Calibri"/>
        <family val="2"/>
        <scheme val="minor"/>
      </rPr>
      <t>}</t>
    </r>
  </si>
  <si>
    <t>Ejemplo 1: Definir el espacio muestral de lanzar lanzar 2 monedas</t>
  </si>
  <si>
    <t>Espacion Muestral</t>
  </si>
  <si>
    <t>Ejemplo 1: En una urna hay 4 bolas rojas, 2 azules y una amarilla. Si se saca una bola al azar ¿Cuál es la probabilidad de:</t>
  </si>
  <si>
    <r>
      <t>P</t>
    </r>
    <r>
      <rPr>
        <sz val="8"/>
        <color theme="1"/>
        <rFont val="Arial"/>
        <family val="2"/>
      </rPr>
      <t>(A)</t>
    </r>
    <r>
      <rPr>
        <sz val="11"/>
        <color theme="1"/>
        <rFont val="Calibri"/>
        <family val="2"/>
        <scheme val="minor"/>
      </rPr>
      <t>=</t>
    </r>
  </si>
  <si>
    <t>Número de casos favorables</t>
  </si>
  <si>
    <t>a. Sacar una bola roja?</t>
  </si>
  <si>
    <t>Número de casos posibles</t>
  </si>
  <si>
    <t>b. Sacar una bola azul?</t>
  </si>
  <si>
    <t>c. Sacar una bola negra?</t>
  </si>
  <si>
    <t>d. Sacar una bola amarilla o azul?</t>
  </si>
  <si>
    <t>Ejemplo 2:Se seleccionan 2 canicas al azar de una caja que contiene 2 azules y 3 verdes ¿Cuál es la probabilidad de que la segunda canica sea verde dado que la primera fue azul?</t>
  </si>
  <si>
    <t>Ejemplo 3: En una pareja cada uno de sus miembros posee genes para ojos castaños  y azules, teniendo en cuenta que cada uno tiene la misma probabilidad de aportar un gen para ojos castaños que para ojos azules y que el gen para ojos castaños es predominante. Obtener la probabilidad de que un hijo nacido de esa pareja tenga los ojos castaños.</t>
  </si>
  <si>
    <t>S= {CC,AA,CA,AC}</t>
  </si>
  <si>
    <t>Casos favorables= {CC,CA,AC}</t>
  </si>
  <si>
    <r>
      <t>P</t>
    </r>
    <r>
      <rPr>
        <sz val="8"/>
        <color theme="1"/>
        <rFont val="Arial"/>
        <family val="2"/>
      </rPr>
      <t>(ojos castaños)</t>
    </r>
    <r>
      <rPr>
        <sz val="11"/>
        <color theme="1"/>
        <rFont val="Calibri"/>
        <family val="2"/>
        <scheme val="minor"/>
      </rPr>
      <t>=</t>
    </r>
  </si>
  <si>
    <t>Probabilidad de un Evento Simple</t>
  </si>
  <si>
    <t>Ejemplo 1:En una caja hay 10 celulares de los cuales hay 3 celulares dañados, si se sacan 5 celulares de la caja ¿Cuál es la probabilidad de sacar un celular dañado?</t>
  </si>
  <si>
    <t>N=10</t>
  </si>
  <si>
    <t>k=3</t>
  </si>
  <si>
    <t>n=5</t>
  </si>
  <si>
    <t>x=1</t>
  </si>
  <si>
    <t>k</t>
  </si>
  <si>
    <t>N-k</t>
  </si>
  <si>
    <t>P(x)=</t>
  </si>
  <si>
    <t>x</t>
  </si>
  <si>
    <t>n-x</t>
  </si>
  <si>
    <t>3x35   =</t>
  </si>
  <si>
    <t>N</t>
  </si>
  <si>
    <t>número total de la población</t>
  </si>
  <si>
    <t>k=</t>
  </si>
  <si>
    <t>número total de éxito de la población</t>
  </si>
  <si>
    <t>R// La probabilidad de extraer un celular dañado es del 42%</t>
  </si>
  <si>
    <t>n=</t>
  </si>
  <si>
    <t>número de la muestra</t>
  </si>
  <si>
    <t>x=</t>
  </si>
  <si>
    <t>número de éxito de la muestra</t>
  </si>
  <si>
    <r>
      <t xml:space="preserve">Ejemplo 2: De 50 edificios en un parque industrial 12 no cumplen con el cóigo eléctrico, si se seleccionan 10 edificios aleatoriamente determine la probabilidad de que: </t>
    </r>
    <r>
      <rPr>
        <b/>
        <sz val="11"/>
        <color rgb="FFFF0000"/>
        <rFont val="Arial"/>
        <family val="2"/>
      </rPr>
      <t>a)</t>
    </r>
    <r>
      <rPr>
        <b/>
        <sz val="11"/>
        <color theme="1"/>
        <rFont val="Arial"/>
        <family val="2"/>
      </rPr>
      <t xml:space="preserve"> 3 no cumplan con el código </t>
    </r>
    <r>
      <rPr>
        <b/>
        <sz val="11"/>
        <color rgb="FFFF0000"/>
        <rFont val="Arial"/>
        <family val="2"/>
      </rPr>
      <t>b)</t>
    </r>
    <r>
      <rPr>
        <b/>
        <sz val="11"/>
        <color theme="1"/>
        <rFont val="Arial"/>
        <family val="2"/>
      </rPr>
      <t xml:space="preserve"> 4 no cumplan con el código </t>
    </r>
    <r>
      <rPr>
        <b/>
        <sz val="11"/>
        <color rgb="FFFF0000"/>
        <rFont val="Arial"/>
        <family val="2"/>
      </rPr>
      <t>c)</t>
    </r>
    <r>
      <rPr>
        <b/>
        <sz val="11"/>
        <color theme="1"/>
        <rFont val="Arial"/>
        <family val="2"/>
      </rPr>
      <t xml:space="preserve"> menos de 5 no cumplan con el código.</t>
    </r>
  </si>
  <si>
    <t>a)</t>
  </si>
  <si>
    <t>N=50</t>
  </si>
  <si>
    <t>k=12</t>
  </si>
  <si>
    <t>n=10</t>
  </si>
  <si>
    <t>x=3</t>
  </si>
  <si>
    <t>b)</t>
  </si>
  <si>
    <t>x=4</t>
  </si>
  <si>
    <t>c)</t>
  </si>
  <si>
    <t>Ejemplo 3: En una urna o recipiente hay un total de 10 objetos, entre los cuales 3 son defectuosos, si se seleccionan 4 objetos al azar.¿Cuál es la probabilidad de obtener 2 objetos defectuosos?</t>
  </si>
  <si>
    <t>n=4</t>
  </si>
  <si>
    <t>x=2</t>
  </si>
  <si>
    <t>3x21   =</t>
  </si>
  <si>
    <t>R// La probabilidad de obtener 2 objetos defectuosos es del 30%</t>
  </si>
  <si>
    <t>Ejemplo 1:Imaginemos que un 80% de personas en el mundo han la final del último mundial tras el evento 4 amigos se reunen a conversar ¿Cuál es la probabilidad de que 3 de ellos hayan visto la final del mundial?</t>
  </si>
  <si>
    <t>p=0.80</t>
  </si>
  <si>
    <t>q=1-p=</t>
  </si>
  <si>
    <t>n=número de ensayos/Experimentos</t>
  </si>
  <si>
    <t>x=número de éxitos</t>
  </si>
  <si>
    <t>p</t>
  </si>
  <si>
    <t>.</t>
  </si>
  <si>
    <t>q</t>
  </si>
  <si>
    <t>p=probabilidad de éxito</t>
  </si>
  <si>
    <t>=</t>
  </si>
  <si>
    <t>q=probabilidad de fracaso(1-p)</t>
  </si>
  <si>
    <t>R// La probabilidad de que 3 de 4 amigos hayan visto el partido es del 40.96%</t>
  </si>
  <si>
    <t>Ejemplo 2:La última novela de un autor ha tenido un gran éxito hasta que el punto del 90% de los lectores ya la han leido, hallar la probabilidad de que un grupo de 4 personas que son aficionados a la lectura 2 hallan leido la novela</t>
  </si>
  <si>
    <t>p=0.90</t>
  </si>
  <si>
    <t>R// La probabilidad de que 3 de 4 amigos hayan visto el partido es del 4.86%</t>
  </si>
  <si>
    <r>
      <t xml:space="preserve">Ejemplo 3: El temario de una opsición consta de 90 temas y un opositor sólo sabe 30 de ellos. Se eligen al azar 2 temas. </t>
    </r>
    <r>
      <rPr>
        <b/>
        <sz val="11"/>
        <color rgb="FFFF0000"/>
        <rFont val="Arial"/>
        <family val="2"/>
      </rPr>
      <t>a)</t>
    </r>
    <r>
      <rPr>
        <b/>
        <sz val="11"/>
        <color theme="1"/>
        <rFont val="Arial"/>
        <family val="2"/>
      </rPr>
      <t xml:space="preserve"> Calcula la probabilidad de que el opositor no sepa niguno. </t>
    </r>
    <r>
      <rPr>
        <b/>
        <sz val="11"/>
        <color rgb="FFFF0000"/>
        <rFont val="Arial"/>
        <family val="2"/>
      </rPr>
      <t>b)</t>
    </r>
    <r>
      <rPr>
        <b/>
        <sz val="11"/>
        <color theme="1"/>
        <rFont val="Arial"/>
        <family val="2"/>
      </rPr>
      <t xml:space="preserve"> Cuál es la probabilidad de que sepa por lo menos uno?</t>
    </r>
  </si>
  <si>
    <t>n=2</t>
  </si>
  <si>
    <t>x=0</t>
  </si>
  <si>
    <t>p=30/90</t>
  </si>
  <si>
    <t>=1/3</t>
  </si>
  <si>
    <t>q=60/90</t>
  </si>
  <si>
    <t>=2/3</t>
  </si>
  <si>
    <t>R// La probabilidad de que se sepa 2 temas es del 44.44%</t>
  </si>
  <si>
    <t>R// La probabilida de que sepa por lo menos 1 es del 55.5%</t>
  </si>
  <si>
    <t>Distribución Hipergeometrica</t>
  </si>
  <si>
    <t>Distribución Binomial</t>
  </si>
  <si>
    <t>p=éxito</t>
  </si>
  <si>
    <t>q=1-p=fracaso</t>
  </si>
  <si>
    <t xml:space="preserve">Proyecto Estadistica I </t>
  </si>
  <si>
    <t>k-1</t>
  </si>
  <si>
    <t>r</t>
  </si>
  <si>
    <t>k-r</t>
  </si>
  <si>
    <t>Ejemplo 1: Si la probabilidad de un cierto dispositivo de medición muestra un desviación excesiva de</t>
  </si>
  <si>
    <t>f(x)=</t>
  </si>
  <si>
    <t>P(x=k)=</t>
  </si>
  <si>
    <t>*P</t>
  </si>
  <si>
    <t>*</t>
  </si>
  <si>
    <t>1-P</t>
  </si>
  <si>
    <t>0.05, ¿cúal es la  probabilidad de que? :</t>
  </si>
  <si>
    <t>r-1</t>
  </si>
  <si>
    <t>a) El sexto de estos dispositivos de medición sometida a prueba sea el tercero en mostrar una desviación excesiva</t>
  </si>
  <si>
    <t xml:space="preserve">b) El séptimo de estos dispositvos de medición sometida a prueba sea el cuarto que no muestre una desviación </t>
  </si>
  <si>
    <t>r=</t>
  </si>
  <si>
    <t>Número de ensayos</t>
  </si>
  <si>
    <t>excesiva</t>
  </si>
  <si>
    <t>Número de ensayos para obtener "r" éxitos</t>
  </si>
  <si>
    <t>P=</t>
  </si>
  <si>
    <t>Éxitos</t>
  </si>
  <si>
    <t>k=6</t>
  </si>
  <si>
    <t>r=3</t>
  </si>
  <si>
    <t>p=0.05</t>
  </si>
  <si>
    <t>q=0.95</t>
  </si>
  <si>
    <t>q=</t>
  </si>
  <si>
    <t>Fracaso = 1-P</t>
  </si>
  <si>
    <t xml:space="preserve">R// La probabilidad de que el sexto dispositivo sometido a prueba sea el tercero con una </t>
  </si>
  <si>
    <t>desviación excesiva es del 10.7%</t>
  </si>
  <si>
    <t>k=7</t>
  </si>
  <si>
    <t>r=4</t>
  </si>
  <si>
    <t>p=0.95</t>
  </si>
  <si>
    <t>q=0.5</t>
  </si>
  <si>
    <t xml:space="preserve">R// La probabilidad de que el sexto dispositivo no sometido a prueba sea el tercero con una </t>
  </si>
  <si>
    <t>desviación excesiva es del 20%</t>
  </si>
  <si>
    <t xml:space="preserve">Ejemplo 2: Los registros de una compañía constructora de pozos, indican que la probabilidad de que uno de sus pozos nuevos, requiera de reparaciones en el término de un año es de 0.20. </t>
  </si>
  <si>
    <t xml:space="preserve">de sus pozos nuevos, requiera de reparaciones en el término de un año es de 0.20. </t>
  </si>
  <si>
    <t xml:space="preserve">a) ¿Cuál es la probabilidad de que el sexto pozo construido por esta compañía en un año dado sea el segundo en </t>
  </si>
  <si>
    <t>requerir reparaciones en un año?</t>
  </si>
  <si>
    <t xml:space="preserve">b) ¿Cuál es la probabilidad de que el octavo pozo construido por esta compañía en un año dado sea el tercero </t>
  </si>
  <si>
    <t>en requerir reparaciones en un año?</t>
  </si>
  <si>
    <t>r=2</t>
  </si>
  <si>
    <t>p=020</t>
  </si>
  <si>
    <t>q=0.80</t>
  </si>
  <si>
    <t>R// La probabilidad de que el sexto pozo requiera sea el segundo en requiera reparaciones en un año es</t>
  </si>
  <si>
    <t>del 8%</t>
  </si>
  <si>
    <t>k=8</t>
  </si>
  <si>
    <t>p=0.20</t>
  </si>
  <si>
    <t>R// La probabilidad de que el octavo pozo requiera sea el segundo en requiera reparaciones en un año es</t>
  </si>
  <si>
    <t>desviación excesiva es del 5.5%</t>
  </si>
  <si>
    <t xml:space="preserve">Ejemplo 3: En un proceso de manufactura se sabe que un promedio de 1 en cada 10 productos es </t>
  </si>
  <si>
    <t>defectuoso, ¿cual es la probabilidad que el quinto (5) artículo examinado sea el primero (1) en estar defectuoso?</t>
  </si>
  <si>
    <t xml:space="preserve">defectuoso  </t>
  </si>
  <si>
    <t>k=1</t>
  </si>
  <si>
    <t>r=5</t>
  </si>
  <si>
    <t>p=1/10=0.1</t>
  </si>
  <si>
    <t>q=1-0.1=0.90</t>
  </si>
  <si>
    <t xml:space="preserve">R// La probabilidad de que el quinto articulo examinado sea el primero en estar defecutoso es del </t>
  </si>
  <si>
    <t>del 6.6%</t>
  </si>
  <si>
    <t xml:space="preserve"> Distribución Binomial Negativa</t>
  </si>
  <si>
    <t>-N</t>
  </si>
  <si>
    <t xml:space="preserve">Ejemplo 1: En un hospital de una importante ciudad se están estudiando los nacimientos de bebés </t>
  </si>
  <si>
    <t>(e)</t>
  </si>
  <si>
    <t>varones, se sabe que en una semana nacen una media de 7 varones.</t>
  </si>
  <si>
    <t>K!</t>
  </si>
  <si>
    <t xml:space="preserve">a) Calcular la probabilidad de que nazcan 3 varones en una semana. </t>
  </si>
  <si>
    <t>e=2.71828</t>
  </si>
  <si>
    <t>b) Calcular la probabilidad de que nazcan menos de 3 varones a la semana.</t>
  </si>
  <si>
    <t>N=7</t>
  </si>
  <si>
    <t>K=3</t>
  </si>
  <si>
    <t>R// La probabilidad de que nazcan 3 varones en una semana es del 5.2%</t>
  </si>
  <si>
    <t>P(x&lt;3)=</t>
  </si>
  <si>
    <t>R// La probabilidad de que nazcan menos de 3 varones es del 2.96%</t>
  </si>
  <si>
    <t>Ejemplo 2: Un vendedor de seguros de vida en promedio vende 3 pólizas por semana.</t>
  </si>
  <si>
    <t>Calulcar la probabilidad:</t>
  </si>
  <si>
    <t>a) Que venda alguna póliza en una semana</t>
  </si>
  <si>
    <t>b) Que venda 2 o más pólizas en una semana</t>
  </si>
  <si>
    <t>c) Suponiendo que hay 5 días de trabajo por semana ¿Cuál es la probabilidad de que un dia dado venda 1?</t>
  </si>
  <si>
    <t>N=3</t>
  </si>
  <si>
    <t>K&gt;1</t>
  </si>
  <si>
    <t>x=?</t>
  </si>
  <si>
    <t>R// La probabilidad de que venda una póliza es del 95%</t>
  </si>
  <si>
    <t>P(x2≤x&lt;5)=</t>
  </si>
  <si>
    <t>R// La probabilidad de que venda 2 o más pero menos de 5 pólizas es del 61.61%</t>
  </si>
  <si>
    <t>3/5=</t>
  </si>
  <si>
    <t>R// La probabilidad de que venda 1 en un dia dado es del 32.93%</t>
  </si>
  <si>
    <t>Ejemplo 3: La veterinaria de Jorge recibe un promedio de 4 pacientes por dia.</t>
  </si>
  <si>
    <t>Sabiendo el número de pacientes que llegan en un día. Calcular:</t>
  </si>
  <si>
    <t>a) La probabilidad de que lleguen 3 pacientes en un día.</t>
  </si>
  <si>
    <t>b) La probabilidad de que lleguen 5 pacientes en un día.</t>
  </si>
  <si>
    <t>N=4</t>
  </si>
  <si>
    <t>R// La probabilidad de que lleguen 3 pacientes en un día es del 19.54%</t>
  </si>
  <si>
    <t>K=5</t>
  </si>
  <si>
    <t>R// La probabilidad de que lleguen 4 pacientes en un día es del 15.63%</t>
  </si>
  <si>
    <t>DISTRIBUCIÓN DE POISSON</t>
  </si>
  <si>
    <t xml:space="preserve">Ejemplo 1: Hallar Cuartil, Decil y Percentil </t>
  </si>
  <si>
    <t>Qk</t>
  </si>
  <si>
    <t>Dk</t>
  </si>
  <si>
    <t>Pk</t>
  </si>
  <si>
    <t>Solicitado de las edades de 60 alumnos</t>
  </si>
  <si>
    <t>kn</t>
  </si>
  <si>
    <t>Posición</t>
  </si>
  <si>
    <t>años</t>
  </si>
  <si>
    <t>D6 =</t>
  </si>
  <si>
    <t>P5 =</t>
  </si>
  <si>
    <t xml:space="preserve">Ejemplo 2: Hallar Cuartil, Decil y Percentil </t>
  </si>
  <si>
    <t>D7 =</t>
  </si>
  <si>
    <t>P52 =</t>
  </si>
  <si>
    <t>Ejemplo 3: Hallar Cuartil, Decil y Percentil Solicitado</t>
  </si>
  <si>
    <t>de la cantidad de hermanos de 50 personas</t>
  </si>
  <si>
    <t>D8 =</t>
  </si>
  <si>
    <t>P80 =</t>
  </si>
  <si>
    <t xml:space="preserve">Ejemplo 1: Hallar los Cuartiles, Deciles y Percentiles </t>
  </si>
  <si>
    <t>Kn</t>
  </si>
  <si>
    <t>-</t>
  </si>
  <si>
    <t>solicitados sde las edades de 20 alumnos</t>
  </si>
  <si>
    <t>Qk=</t>
  </si>
  <si>
    <t>Li+A</t>
  </si>
  <si>
    <t>Fi-1</t>
  </si>
  <si>
    <t>Fi</t>
  </si>
  <si>
    <t>30-35</t>
  </si>
  <si>
    <t>35-40</t>
  </si>
  <si>
    <t>40-45</t>
  </si>
  <si>
    <t>D2 =</t>
  </si>
  <si>
    <t xml:space="preserve">Fi  </t>
  </si>
  <si>
    <t>45-50</t>
  </si>
  <si>
    <t>Dk=</t>
  </si>
  <si>
    <t>50-55</t>
  </si>
  <si>
    <t>A=Ls-Li</t>
  </si>
  <si>
    <t>55-60</t>
  </si>
  <si>
    <t>P55 =</t>
  </si>
  <si>
    <t>Pk=</t>
  </si>
  <si>
    <t xml:space="preserve">Ejemplo 2: Hallar los Cuartiles, Deciles y Percentiles </t>
  </si>
  <si>
    <t>solicitados de las respuetas en un examen de 100 alumnos</t>
  </si>
  <si>
    <t>RESPUEST.</t>
  </si>
  <si>
    <t>0-10</t>
  </si>
  <si>
    <t>10-20</t>
  </si>
  <si>
    <t>20-30</t>
  </si>
  <si>
    <t>30-40</t>
  </si>
  <si>
    <t>40-50</t>
  </si>
  <si>
    <t>50-60</t>
  </si>
  <si>
    <t>P71 =</t>
  </si>
  <si>
    <t xml:space="preserve">Ejemplo 3: Hallar los Cuartiles, Deciles y Percentiles </t>
  </si>
  <si>
    <t>solicitados los kilometros recorridos de 100 corredores</t>
  </si>
  <si>
    <t>0-15</t>
  </si>
  <si>
    <t>Kms.</t>
  </si>
  <si>
    <t>15-30</t>
  </si>
  <si>
    <t>30-45</t>
  </si>
  <si>
    <t>D9 =</t>
  </si>
  <si>
    <t>45-60</t>
  </si>
  <si>
    <t>Kms</t>
  </si>
  <si>
    <t>60-75</t>
  </si>
  <si>
    <t>75-90</t>
  </si>
  <si>
    <t>P33 =</t>
  </si>
  <si>
    <t>Ejemplo 1: Hallar el percentil 90 de la nota de 10 estudiantes</t>
  </si>
  <si>
    <t>Notas:</t>
  </si>
  <si>
    <t>Respuesta:</t>
  </si>
  <si>
    <t>P90</t>
  </si>
  <si>
    <t>Pts.</t>
  </si>
  <si>
    <t>Ejemplo 3: Hallar el percentil 75 de los siguientes precios</t>
  </si>
  <si>
    <t>Precios:</t>
  </si>
  <si>
    <t>Q</t>
  </si>
  <si>
    <t>Ejemplo 3: Hallar el percentil 50 de los kilometros recorridos por 10 ciclistas</t>
  </si>
  <si>
    <t>Kms:</t>
  </si>
  <si>
    <t>Percentiles</t>
  </si>
  <si>
    <t>CHI-CUADRADA</t>
  </si>
  <si>
    <t>UNIVERSIDAD</t>
  </si>
  <si>
    <t>DEFICIENTE</t>
  </si>
  <si>
    <t>REGULAR</t>
  </si>
  <si>
    <t>BUENO</t>
  </si>
  <si>
    <t>TOTAL</t>
  </si>
  <si>
    <t>RURAL</t>
  </si>
  <si>
    <t>UMG</t>
  </si>
  <si>
    <t xml:space="preserve">V = (2-1) (3-1)   = </t>
  </si>
  <si>
    <t xml:space="preserve">x^2= 0.76 + 0.32 + 0.22 + 0.09 + 5.57 + 2.33 =
</t>
  </si>
  <si>
    <t xml:space="preserve">9.28 &gt; 5.991 </t>
  </si>
  <si>
    <t>RII SI Influye el tipo de universidad en la calificación y se acepta la Hipotesis alternativa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</si>
</sst>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quot;#,##0;[Red]\-&quot;Q&quot;#,##0"/>
    <numFmt numFmtId="165" formatCode="0.000"/>
    <numFmt numFmtId="166" formatCode="0.0"/>
    <numFmt numFmtId="167" formatCode="0.00000"/>
    <numFmt numFmtId="168" formatCode="0.0%"/>
    <numFmt numFmtId="169" formatCode="0.0000"/>
    <numFmt numFmtId="170" formatCode="0.000000"/>
  </numFmts>
  <fonts count="28" x14ac:knownFonts="1">
    <font>
      <sz val="11"/>
      <color theme="1"/>
      <name val="Calibri"/>
      <family val="2"/>
      <scheme val="minor"/>
    </font>
    <font>
      <b/>
      <sz val="14"/>
      <color theme="1"/>
      <name val="Calibri"/>
      <family val="2"/>
      <scheme val="minor"/>
    </font>
    <font>
      <b/>
      <sz val="16"/>
      <color theme="1"/>
      <name val="Calibri"/>
      <family val="2"/>
      <scheme val="minor"/>
    </font>
    <font>
      <i/>
      <sz val="12"/>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theme="9" tint="-0.249977111117893"/>
      <name val="Calibri"/>
      <family val="2"/>
      <scheme val="minor"/>
    </font>
    <font>
      <b/>
      <sz val="10"/>
      <name val="Arial"/>
      <family val="2"/>
    </font>
    <font>
      <b/>
      <sz val="14"/>
      <name val="Calibri"/>
      <family val="2"/>
      <scheme val="minor"/>
    </font>
    <font>
      <i/>
      <sz val="12"/>
      <name val="Calibri"/>
      <family val="2"/>
      <scheme val="minor"/>
    </font>
    <font>
      <b/>
      <sz val="11"/>
      <name val="Calibri"/>
      <family val="2"/>
      <scheme val="minor"/>
    </font>
    <font>
      <i/>
      <sz val="11"/>
      <name val="Calibri"/>
      <family val="2"/>
      <scheme val="minor"/>
    </font>
    <font>
      <u/>
      <sz val="11"/>
      <color theme="1"/>
      <name val="Calibri"/>
      <family val="2"/>
      <scheme val="minor"/>
    </font>
    <font>
      <i/>
      <sz val="11"/>
      <color theme="1"/>
      <name val="Calibri"/>
      <family val="2"/>
      <scheme val="minor"/>
    </font>
    <font>
      <b/>
      <i/>
      <sz val="14"/>
      <color theme="1"/>
      <name val="Calibri"/>
      <family val="2"/>
      <scheme val="minor"/>
    </font>
    <font>
      <sz val="11"/>
      <color theme="1"/>
      <name val="Calibri"/>
      <family val="2"/>
      <scheme val="minor"/>
    </font>
    <font>
      <b/>
      <sz val="11"/>
      <color theme="1"/>
      <name val="Arial"/>
      <family val="2"/>
    </font>
    <font>
      <sz val="11"/>
      <color theme="1"/>
      <name val="MS Reference Sans Serif"/>
      <family val="2"/>
    </font>
    <font>
      <sz val="12"/>
      <color theme="1"/>
      <name val="Calibri"/>
      <family val="2"/>
      <scheme val="minor"/>
    </font>
    <font>
      <sz val="8"/>
      <color theme="1"/>
      <name val="Arial"/>
      <family val="2"/>
    </font>
    <font>
      <b/>
      <sz val="11"/>
      <color rgb="FFFF0000"/>
      <name val="Arial"/>
      <family val="2"/>
    </font>
    <font>
      <sz val="11"/>
      <color rgb="FFFF0000"/>
      <name val="Arial"/>
      <family val="2"/>
    </font>
    <font>
      <b/>
      <sz val="8"/>
      <color theme="1"/>
      <name val="Arial"/>
      <family val="2"/>
    </font>
    <font>
      <b/>
      <sz val="12"/>
      <color theme="1"/>
      <name val="Arial"/>
      <family val="2"/>
    </font>
    <font>
      <sz val="12"/>
      <color theme="1"/>
      <name val="Arial"/>
      <family val="2"/>
    </font>
    <font>
      <sz val="14"/>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4"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theme="8" tint="0.39997558519241921"/>
      </top>
      <bottom/>
      <diagonal/>
    </border>
    <border>
      <left/>
      <right/>
      <top/>
      <bottom style="thin">
        <color theme="8" tint="0.39997558519241921"/>
      </bottom>
      <diagonal/>
    </border>
    <border>
      <left style="thin">
        <color indexed="64"/>
      </left>
      <right style="thin">
        <color indexed="64"/>
      </right>
      <top/>
      <bottom/>
      <diagonal/>
    </border>
    <border>
      <left/>
      <right/>
      <top/>
      <bottom style="medium">
        <color theme="4" tint="-0.249977111117893"/>
      </bottom>
      <diagonal/>
    </border>
  </borders>
  <cellStyleXfs count="2">
    <xf numFmtId="0" fontId="0" fillId="0" borderId="0"/>
    <xf numFmtId="9" fontId="17" fillId="0" borderId="0" applyFont="0" applyFill="0" applyBorder="0" applyAlignment="0" applyProtection="0"/>
  </cellStyleXfs>
  <cellXfs count="269">
    <xf numFmtId="0" fontId="0" fillId="0" borderId="0" xfId="0"/>
    <xf numFmtId="0" fontId="0" fillId="2" borderId="0" xfId="0" applyFill="1"/>
    <xf numFmtId="0" fontId="0" fillId="2" borderId="0" xfId="0" applyFill="1" applyAlignment="1">
      <alignment horizontal="center"/>
    </xf>
    <xf numFmtId="0" fontId="0" fillId="3" borderId="0" xfId="0" applyFill="1"/>
    <xf numFmtId="0" fontId="0" fillId="4" borderId="0" xfId="0" applyFill="1"/>
    <xf numFmtId="0" fontId="2" fillId="3" borderId="0" xfId="0" applyFon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3" fillId="3" borderId="0" xfId="0" applyFont="1" applyFill="1" applyAlignment="1">
      <alignment horizontal="center"/>
    </xf>
    <xf numFmtId="0" fontId="3" fillId="2" borderId="0" xfId="0" applyFont="1" applyFill="1" applyAlignment="1">
      <alignment horizontal="center"/>
    </xf>
    <xf numFmtId="0" fontId="0" fillId="5" borderId="0" xfId="0" applyFill="1"/>
    <xf numFmtId="0" fontId="1" fillId="3" borderId="0" xfId="0" applyFont="1" applyFill="1" applyAlignment="1">
      <alignment horizontal="center" vertical="center"/>
    </xf>
    <xf numFmtId="0" fontId="3" fillId="3" borderId="0" xfId="0" applyFont="1" applyFill="1" applyAlignment="1">
      <alignment horizontal="center" vertical="center"/>
    </xf>
    <xf numFmtId="0" fontId="4" fillId="2" borderId="0" xfId="0" applyFont="1" applyFill="1"/>
    <xf numFmtId="0" fontId="5" fillId="2" borderId="0" xfId="0" applyFont="1" applyFill="1"/>
    <xf numFmtId="0" fontId="8" fillId="2" borderId="1" xfId="0" applyFont="1" applyFill="1" applyBorder="1"/>
    <xf numFmtId="0" fontId="1" fillId="2" borderId="0" xfId="0" applyFont="1" applyFill="1" applyAlignment="1">
      <alignment horizontal="center"/>
    </xf>
    <xf numFmtId="0" fontId="1" fillId="2" borderId="0" xfId="0" applyFont="1" applyFill="1"/>
    <xf numFmtId="0" fontId="7" fillId="2" borderId="0" xfId="0" applyFont="1" applyFill="1"/>
    <xf numFmtId="0" fontId="9" fillId="6" borderId="1" xfId="0" applyFont="1" applyFill="1" applyBorder="1" applyAlignment="1">
      <alignment horizontal="right"/>
    </xf>
    <xf numFmtId="0" fontId="7" fillId="6" borderId="1" xfId="0" applyFont="1" applyFill="1" applyBorder="1"/>
    <xf numFmtId="0" fontId="10" fillId="2" borderId="0" xfId="0" applyFont="1" applyFill="1" applyAlignment="1">
      <alignment horizontal="center"/>
    </xf>
    <xf numFmtId="0" fontId="11" fillId="2" borderId="0" xfId="0" applyFont="1" applyFill="1" applyAlignment="1">
      <alignment horizontal="center"/>
    </xf>
    <xf numFmtId="0" fontId="7" fillId="2" borderId="0" xfId="0" applyFont="1" applyFill="1" applyAlignment="1">
      <alignment horizontal="right"/>
    </xf>
    <xf numFmtId="0" fontId="13" fillId="2" borderId="0" xfId="0" applyFont="1" applyFill="1" applyAlignment="1">
      <alignment horizontal="right"/>
    </xf>
    <xf numFmtId="0" fontId="7" fillId="2" borderId="1" xfId="0" applyFont="1" applyFill="1" applyBorder="1" applyAlignment="1">
      <alignment horizontal="right"/>
    </xf>
    <xf numFmtId="0" fontId="13" fillId="2" borderId="1" xfId="0" applyFont="1" applyFill="1" applyBorder="1" applyAlignment="1">
      <alignment horizontal="right"/>
    </xf>
    <xf numFmtId="0" fontId="0" fillId="2" borderId="1" xfId="0" applyFill="1" applyBorder="1"/>
    <xf numFmtId="0" fontId="13" fillId="2" borderId="1" xfId="0" applyFont="1" applyFill="1" applyBorder="1"/>
    <xf numFmtId="0" fontId="15" fillId="2" borderId="1" xfId="0" applyFont="1" applyFill="1" applyBorder="1"/>
    <xf numFmtId="0" fontId="2" fillId="2" borderId="0" xfId="0" applyFont="1" applyFill="1" applyAlignment="1">
      <alignment horizontal="center"/>
    </xf>
    <xf numFmtId="0" fontId="0" fillId="2" borderId="0" xfId="0" applyFill="1" applyAlignment="1">
      <alignment horizontal="right"/>
    </xf>
    <xf numFmtId="0" fontId="0" fillId="6" borderId="1" xfId="0" applyFill="1" applyBorder="1" applyAlignment="1">
      <alignment horizontal="right"/>
    </xf>
    <xf numFmtId="0" fontId="0" fillId="6" borderId="1" xfId="0" applyFill="1" applyBorder="1" applyAlignment="1">
      <alignment horizontal="left"/>
    </xf>
    <xf numFmtId="0" fontId="0" fillId="2" borderId="2" xfId="0" applyFill="1" applyBorder="1"/>
    <xf numFmtId="0" fontId="0" fillId="2" borderId="3" xfId="0" applyFill="1" applyBorder="1"/>
    <xf numFmtId="0" fontId="6" fillId="2" borderId="0" xfId="0" applyFont="1" applyFill="1"/>
    <xf numFmtId="0" fontId="0" fillId="6" borderId="1" xfId="0" applyFill="1" applyBorder="1"/>
    <xf numFmtId="0" fontId="5" fillId="2" borderId="0" xfId="0" applyFont="1" applyFill="1" applyAlignment="1">
      <alignment horizontal="center"/>
    </xf>
    <xf numFmtId="0" fontId="5" fillId="2" borderId="1" xfId="0" applyFont="1" applyFill="1" applyBorder="1" applyAlignment="1">
      <alignment horizontal="center"/>
    </xf>
    <xf numFmtId="0" fontId="15" fillId="2" borderId="1" xfId="0" applyFon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center"/>
    </xf>
    <xf numFmtId="0" fontId="5" fillId="2" borderId="1" xfId="0" applyFont="1"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2" fillId="8" borderId="1" xfId="0" applyFont="1" applyFill="1" applyBorder="1" applyAlignment="1">
      <alignment horizontal="right"/>
    </xf>
    <xf numFmtId="0" fontId="7" fillId="8" borderId="1" xfId="0" applyFont="1" applyFill="1" applyBorder="1" applyAlignment="1">
      <alignment horizontal="left"/>
    </xf>
    <xf numFmtId="0" fontId="12" fillId="9" borderId="1" xfId="0" applyFont="1" applyFill="1" applyBorder="1" applyAlignment="1">
      <alignment horizontal="right"/>
    </xf>
    <xf numFmtId="0" fontId="7" fillId="9" borderId="1" xfId="0" applyFont="1" applyFill="1" applyBorder="1"/>
    <xf numFmtId="0" fontId="0" fillId="9" borderId="0" xfId="0" applyFill="1" applyAlignment="1">
      <alignment horizontal="right"/>
    </xf>
    <xf numFmtId="2" fontId="0" fillId="2" borderId="0" xfId="0" applyNumberFormat="1" applyFill="1" applyAlignment="1">
      <alignment horizontal="center"/>
    </xf>
    <xf numFmtId="0" fontId="0" fillId="2" borderId="5" xfId="0" applyFill="1" applyBorder="1" applyAlignment="1">
      <alignment horizontal="center"/>
    </xf>
    <xf numFmtId="0" fontId="0" fillId="2" borderId="5" xfId="0" applyFill="1" applyBorder="1" applyAlignment="1">
      <alignment horizontal="left" vertical="center"/>
    </xf>
    <xf numFmtId="0" fontId="0" fillId="10" borderId="1" xfId="0" applyFill="1" applyBorder="1" applyAlignment="1">
      <alignment horizontal="center" vertical="center"/>
    </xf>
    <xf numFmtId="0" fontId="0" fillId="10" borderId="1" xfId="0" applyFill="1" applyBorder="1" applyAlignment="1">
      <alignment horizontal="center"/>
    </xf>
    <xf numFmtId="0" fontId="5" fillId="2" borderId="0" xfId="0" applyFont="1" applyFill="1" applyAlignment="1">
      <alignment horizontal="right"/>
    </xf>
    <xf numFmtId="2" fontId="0" fillId="2" borderId="0" xfId="0" applyNumberFormat="1" applyFill="1"/>
    <xf numFmtId="2" fontId="0" fillId="2" borderId="0" xfId="0" applyNumberFormat="1" applyFill="1" applyAlignment="1">
      <alignment horizontal="left"/>
    </xf>
    <xf numFmtId="0" fontId="0" fillId="11" borderId="0" xfId="0" applyFill="1"/>
    <xf numFmtId="0" fontId="0" fillId="6" borderId="2" xfId="0" applyFill="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12" borderId="1" xfId="0" applyFill="1" applyBorder="1" applyAlignment="1">
      <alignment horizontal="center"/>
    </xf>
    <xf numFmtId="0" fontId="0" fillId="0" borderId="13" xfId="0" applyBorder="1" applyAlignment="1">
      <alignment horizontal="center"/>
    </xf>
    <xf numFmtId="0" fontId="0" fillId="12" borderId="12"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xf numFmtId="0" fontId="0" fillId="0" borderId="18" xfId="0" applyBorder="1"/>
    <xf numFmtId="0" fontId="0" fillId="9" borderId="19" xfId="0" applyFill="1" applyBorder="1" applyAlignment="1">
      <alignment horizontal="right"/>
    </xf>
    <xf numFmtId="0" fontId="0" fillId="9" borderId="20" xfId="0" applyFill="1" applyBorder="1" applyAlignment="1">
      <alignment horizontal="center"/>
    </xf>
    <xf numFmtId="0" fontId="0" fillId="9" borderId="21" xfId="0" applyFill="1" applyBorder="1" applyAlignment="1">
      <alignment horizontal="center"/>
    </xf>
    <xf numFmtId="0" fontId="0" fillId="7" borderId="19" xfId="0" applyFill="1" applyBorder="1" applyAlignment="1">
      <alignment horizontal="right"/>
    </xf>
    <xf numFmtId="0" fontId="0" fillId="7" borderId="21" xfId="0" applyFill="1" applyBorder="1" applyAlignment="1">
      <alignment horizontal="center"/>
    </xf>
    <xf numFmtId="0" fontId="0" fillId="13" borderId="19" xfId="0" applyFill="1" applyBorder="1" applyAlignment="1">
      <alignment horizontal="right"/>
    </xf>
    <xf numFmtId="2" fontId="0" fillId="13" borderId="20" xfId="0" applyNumberFormat="1" applyFill="1" applyBorder="1" applyAlignment="1">
      <alignment horizontal="center"/>
    </xf>
    <xf numFmtId="0" fontId="0" fillId="13" borderId="20" xfId="0" applyFill="1" applyBorder="1" applyAlignment="1">
      <alignment horizontal="center"/>
    </xf>
    <xf numFmtId="0" fontId="18" fillId="14" borderId="22" xfId="0" applyFont="1" applyFill="1" applyBorder="1" applyAlignment="1">
      <alignment horizontal="center"/>
    </xf>
    <xf numFmtId="0" fontId="18" fillId="14" borderId="23" xfId="0" applyFont="1" applyFill="1" applyBorder="1" applyAlignment="1">
      <alignment horizontal="center"/>
    </xf>
    <xf numFmtId="0" fontId="18" fillId="14" borderId="24" xfId="0" applyFont="1" applyFill="1" applyBorder="1" applyAlignment="1">
      <alignment horizontal="center"/>
    </xf>
    <xf numFmtId="0" fontId="18" fillId="14" borderId="25" xfId="0" applyFont="1" applyFill="1" applyBorder="1" applyAlignment="1">
      <alignment horizontal="center"/>
    </xf>
    <xf numFmtId="0" fontId="18" fillId="13" borderId="6" xfId="0" applyFont="1" applyFill="1" applyBorder="1" applyAlignment="1">
      <alignment horizontal="center" vertical="center"/>
    </xf>
    <xf numFmtId="0" fontId="18" fillId="13" borderId="7" xfId="0" applyFont="1" applyFill="1" applyBorder="1" applyAlignment="1">
      <alignment horizontal="center" wrapText="1"/>
    </xf>
    <xf numFmtId="0" fontId="18" fillId="13" borderId="7" xfId="0" applyFont="1" applyFill="1" applyBorder="1" applyAlignment="1">
      <alignment horizontal="center" vertical="center"/>
    </xf>
    <xf numFmtId="0" fontId="18" fillId="13" borderId="8" xfId="0" applyFont="1" applyFill="1" applyBorder="1" applyAlignment="1">
      <alignment horizontal="center" vertical="center"/>
    </xf>
    <xf numFmtId="0" fontId="0" fillId="0" borderId="0" xfId="0" applyAlignment="1">
      <alignment horizontal="center"/>
    </xf>
    <xf numFmtId="0" fontId="19" fillId="0" borderId="26" xfId="0" applyFont="1" applyBorder="1" applyAlignment="1">
      <alignment horizontal="center"/>
    </xf>
    <xf numFmtId="0" fontId="0" fillId="0" borderId="26" xfId="0" applyBorder="1" applyAlignment="1">
      <alignment horizontal="center"/>
    </xf>
    <xf numFmtId="0" fontId="0" fillId="0" borderId="24" xfId="0" applyBorder="1"/>
    <xf numFmtId="0" fontId="0" fillId="0" borderId="27" xfId="0" applyBorder="1"/>
    <xf numFmtId="0" fontId="0" fillId="0" borderId="28" xfId="0" applyBorder="1" applyAlignment="1">
      <alignment horizontal="center"/>
    </xf>
    <xf numFmtId="0" fontId="0" fillId="0" borderId="29" xfId="0" applyBorder="1" applyAlignment="1">
      <alignment horizontal="center"/>
    </xf>
    <xf numFmtId="0" fontId="0" fillId="9" borderId="1" xfId="0" applyFill="1" applyBorder="1" applyAlignment="1">
      <alignment horizontal="center"/>
    </xf>
    <xf numFmtId="0" fontId="0" fillId="9" borderId="15" xfId="0" applyFill="1" applyBorder="1" applyAlignment="1">
      <alignment horizontal="center"/>
    </xf>
    <xf numFmtId="0" fontId="0" fillId="13" borderId="21" xfId="0" applyFill="1" applyBorder="1" applyAlignment="1">
      <alignment horizontal="center"/>
    </xf>
    <xf numFmtId="0" fontId="0" fillId="2" borderId="15" xfId="0" applyFill="1" applyBorder="1" applyAlignment="1">
      <alignment horizontal="center"/>
    </xf>
    <xf numFmtId="165" fontId="0" fillId="0" borderId="10" xfId="0" applyNumberFormat="1" applyBorder="1" applyAlignment="1">
      <alignment horizontal="center"/>
    </xf>
    <xf numFmtId="165" fontId="0" fillId="0" borderId="11" xfId="0" applyNumberFormat="1" applyBorder="1" applyAlignment="1">
      <alignment horizontal="center"/>
    </xf>
    <xf numFmtId="165" fontId="0" fillId="0" borderId="1" xfId="0" applyNumberFormat="1" applyBorder="1" applyAlignment="1">
      <alignment horizontal="center"/>
    </xf>
    <xf numFmtId="165" fontId="0" fillId="0" borderId="13" xfId="0" applyNumberFormat="1" applyBorder="1" applyAlignment="1">
      <alignment horizontal="center"/>
    </xf>
    <xf numFmtId="0" fontId="0" fillId="2" borderId="14" xfId="0" applyFill="1" applyBorder="1" applyAlignment="1">
      <alignment horizontal="center"/>
    </xf>
    <xf numFmtId="165" fontId="0" fillId="2" borderId="15" xfId="0" applyNumberFormat="1" applyFill="1" applyBorder="1" applyAlignment="1">
      <alignment horizontal="center"/>
    </xf>
    <xf numFmtId="165" fontId="0" fillId="2" borderId="16" xfId="0" applyNumberFormat="1" applyFill="1" applyBorder="1" applyAlignment="1">
      <alignment horizontal="center"/>
    </xf>
    <xf numFmtId="0" fontId="0" fillId="2" borderId="18" xfId="0" applyFill="1" applyBorder="1"/>
    <xf numFmtId="0" fontId="19" fillId="2" borderId="26" xfId="0" applyFont="1" applyFill="1" applyBorder="1" applyAlignment="1">
      <alignment horizontal="center"/>
    </xf>
    <xf numFmtId="0" fontId="0" fillId="2" borderId="26" xfId="0" applyFill="1" applyBorder="1" applyAlignment="1">
      <alignment horizontal="center"/>
    </xf>
    <xf numFmtId="0" fontId="0" fillId="2" borderId="24" xfId="0" applyFill="1" applyBorder="1"/>
    <xf numFmtId="0" fontId="0" fillId="2" borderId="27" xfId="0" applyFill="1" applyBorder="1"/>
    <xf numFmtId="0" fontId="0" fillId="2" borderId="25" xfId="0" applyFill="1" applyBorder="1"/>
    <xf numFmtId="0" fontId="0" fillId="2" borderId="17" xfId="0" applyFill="1" applyBorder="1"/>
    <xf numFmtId="0" fontId="18" fillId="2" borderId="0" xfId="0" applyFont="1" applyFill="1"/>
    <xf numFmtId="0" fontId="20" fillId="2" borderId="0" xfId="0" applyFont="1" applyFill="1"/>
    <xf numFmtId="0" fontId="6" fillId="2" borderId="0" xfId="0" applyFont="1" applyFill="1" applyAlignment="1">
      <alignment horizontal="center"/>
    </xf>
    <xf numFmtId="0" fontId="18" fillId="0" borderId="17" xfId="0" applyFont="1" applyBorder="1" applyAlignment="1">
      <alignment horizontal="center"/>
    </xf>
    <xf numFmtId="0" fontId="18" fillId="0" borderId="0" xfId="0" applyFont="1" applyAlignment="1">
      <alignment horizontal="center"/>
    </xf>
    <xf numFmtId="0" fontId="18" fillId="0" borderId="18" xfId="0" applyFont="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32" xfId="0" applyFill="1" applyBorder="1" applyAlignment="1">
      <alignment horizontal="center"/>
    </xf>
    <xf numFmtId="0" fontId="0" fillId="2" borderId="4" xfId="0" applyFill="1" applyBorder="1" applyAlignment="1">
      <alignment horizontal="center"/>
    </xf>
    <xf numFmtId="0" fontId="0" fillId="2" borderId="33" xfId="0" applyFill="1" applyBorder="1" applyAlignment="1">
      <alignment horizontal="center"/>
    </xf>
    <xf numFmtId="0" fontId="0" fillId="2" borderId="16" xfId="0" applyFill="1" applyBorder="1" applyAlignment="1">
      <alignment horizontal="center"/>
    </xf>
    <xf numFmtId="166" fontId="0" fillId="0" borderId="13" xfId="0" applyNumberFormat="1" applyBorder="1" applyAlignment="1">
      <alignment horizontal="center"/>
    </xf>
    <xf numFmtId="2" fontId="0" fillId="0" borderId="1" xfId="0" applyNumberFormat="1" applyBorder="1" applyAlignment="1">
      <alignment horizontal="center"/>
    </xf>
    <xf numFmtId="0" fontId="0" fillId="0" borderId="4" xfId="0" applyBorder="1" applyAlignment="1">
      <alignment horizontal="center"/>
    </xf>
    <xf numFmtId="0" fontId="19" fillId="7" borderId="26" xfId="0" applyFont="1" applyFill="1" applyBorder="1" applyAlignment="1">
      <alignment horizontal="center"/>
    </xf>
    <xf numFmtId="0" fontId="0" fillId="7" borderId="26" xfId="0" applyFill="1" applyBorder="1" applyAlignment="1">
      <alignment horizontal="center"/>
    </xf>
    <xf numFmtId="0" fontId="0" fillId="9" borderId="26" xfId="0" applyFill="1" applyBorder="1" applyAlignment="1">
      <alignment horizontal="center"/>
    </xf>
    <xf numFmtId="9" fontId="0" fillId="9" borderId="26" xfId="1" applyFont="1" applyFill="1" applyBorder="1" applyAlignment="1">
      <alignment horizontal="center"/>
    </xf>
    <xf numFmtId="1" fontId="0" fillId="0" borderId="13" xfId="0" applyNumberForma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7" xfId="0" applyBorder="1" applyAlignment="1">
      <alignment horizontal="center"/>
    </xf>
    <xf numFmtId="0" fontId="0" fillId="2" borderId="18" xfId="0" applyFill="1" applyBorder="1" applyAlignment="1">
      <alignment horizontal="center"/>
    </xf>
    <xf numFmtId="0" fontId="0" fillId="2" borderId="31" xfId="0" applyFill="1" applyBorder="1" applyAlignment="1">
      <alignment horizontal="center"/>
    </xf>
    <xf numFmtId="0" fontId="18" fillId="2" borderId="18" xfId="0" applyFont="1" applyFill="1" applyBorder="1" applyAlignment="1">
      <alignment horizontal="center"/>
    </xf>
    <xf numFmtId="0" fontId="18" fillId="2" borderId="17" xfId="0" applyFont="1" applyFill="1" applyBorder="1" applyAlignment="1">
      <alignment horizontal="center"/>
    </xf>
    <xf numFmtId="0" fontId="18" fillId="2" borderId="0" xfId="0" applyFont="1" applyFill="1" applyAlignment="1">
      <alignment horizontal="center"/>
    </xf>
    <xf numFmtId="0" fontId="0" fillId="2" borderId="30" xfId="0" applyFill="1" applyBorder="1" applyAlignment="1">
      <alignment horizontal="center"/>
    </xf>
    <xf numFmtId="0" fontId="0" fillId="2" borderId="29" xfId="0" applyFill="1" applyBorder="1" applyAlignment="1">
      <alignment horizontal="center"/>
    </xf>
    <xf numFmtId="165" fontId="0" fillId="2" borderId="0" xfId="0" applyNumberFormat="1" applyFill="1" applyAlignment="1">
      <alignment horizontal="center"/>
    </xf>
    <xf numFmtId="0" fontId="19" fillId="2" borderId="0" xfId="0" applyFont="1" applyFill="1" applyAlignment="1">
      <alignment horizontal="center"/>
    </xf>
    <xf numFmtId="9" fontId="0" fillId="2" borderId="0" xfId="1" applyFont="1" applyFill="1" applyBorder="1" applyAlignment="1">
      <alignment horizontal="center"/>
    </xf>
    <xf numFmtId="0" fontId="18" fillId="2" borderId="0" xfId="0" applyFont="1" applyFill="1" applyAlignment="1">
      <alignment horizontal="center" vertical="center"/>
    </xf>
    <xf numFmtId="1" fontId="0" fillId="2" borderId="0" xfId="0" applyNumberFormat="1" applyFill="1" applyAlignment="1">
      <alignment horizontal="center"/>
    </xf>
    <xf numFmtId="0" fontId="0" fillId="2" borderId="31" xfId="0" applyFill="1" applyBorder="1"/>
    <xf numFmtId="0" fontId="21" fillId="2" borderId="0" xfId="0" applyFont="1" applyFill="1" applyAlignment="1">
      <alignment horizontal="right"/>
    </xf>
    <xf numFmtId="2" fontId="0" fillId="2" borderId="0" xfId="0" applyNumberFormat="1" applyFill="1" applyAlignment="1">
      <alignment horizontal="center" vertical="top"/>
    </xf>
    <xf numFmtId="0" fontId="0" fillId="2" borderId="0" xfId="0" applyFill="1" applyAlignment="1">
      <alignment horizontal="center" vertical="top"/>
    </xf>
    <xf numFmtId="0" fontId="0" fillId="2" borderId="0" xfId="0" applyFill="1" applyAlignment="1">
      <alignment horizontal="left"/>
    </xf>
    <xf numFmtId="0" fontId="18" fillId="2" borderId="0" xfId="0" applyFont="1" applyFill="1" applyAlignment="1">
      <alignment horizontal="left"/>
    </xf>
    <xf numFmtId="0" fontId="18" fillId="2" borderId="0" xfId="0" applyFont="1" applyFill="1" applyAlignment="1">
      <alignment horizontal="left" wrapText="1"/>
    </xf>
    <xf numFmtId="0" fontId="18" fillId="2" borderId="18" xfId="0" applyFont="1" applyFill="1" applyBorder="1" applyAlignment="1">
      <alignment horizontal="left" wrapText="1"/>
    </xf>
    <xf numFmtId="170" fontId="0" fillId="2" borderId="0" xfId="0" applyNumberFormat="1" applyFill="1"/>
    <xf numFmtId="49" fontId="0" fillId="2" borderId="0" xfId="0" applyNumberFormat="1" applyFill="1" applyAlignment="1">
      <alignment horizontal="right"/>
    </xf>
    <xf numFmtId="0" fontId="24" fillId="2" borderId="0" xfId="0" applyFont="1" applyFill="1" applyAlignment="1">
      <alignment horizontal="left"/>
    </xf>
    <xf numFmtId="49" fontId="21" fillId="2" borderId="0" xfId="0" applyNumberFormat="1" applyFont="1" applyFill="1" applyAlignment="1">
      <alignment horizontal="right"/>
    </xf>
    <xf numFmtId="49" fontId="24" fillId="2" borderId="0" xfId="0" applyNumberFormat="1" applyFont="1" applyFill="1" applyAlignment="1">
      <alignment horizontal="left"/>
    </xf>
    <xf numFmtId="49" fontId="0" fillId="2" borderId="0" xfId="0" applyNumberFormat="1" applyFill="1"/>
    <xf numFmtId="1" fontId="0" fillId="2" borderId="0" xfId="0" applyNumberFormat="1" applyFill="1"/>
    <xf numFmtId="0" fontId="18" fillId="5" borderId="0" xfId="0" applyFont="1" applyFill="1" applyAlignment="1">
      <alignment horizontal="center"/>
    </xf>
    <xf numFmtId="0" fontId="18" fillId="7" borderId="1" xfId="0" applyFont="1" applyFill="1" applyBorder="1" applyAlignment="1">
      <alignment horizontal="center"/>
    </xf>
    <xf numFmtId="0" fontId="19" fillId="0" borderId="0" xfId="0" applyFont="1" applyAlignment="1">
      <alignment horizontal="right"/>
    </xf>
    <xf numFmtId="164" fontId="18" fillId="5" borderId="0" xfId="0" applyNumberFormat="1" applyFont="1" applyFill="1" applyAlignment="1">
      <alignment horizontal="center"/>
    </xf>
    <xf numFmtId="0" fontId="18" fillId="2" borderId="31" xfId="0" applyFont="1" applyFill="1" applyBorder="1" applyAlignment="1">
      <alignment horizontal="center"/>
    </xf>
    <xf numFmtId="49" fontId="0" fillId="0" borderId="12" xfId="0" applyNumberFormat="1" applyBorder="1" applyAlignment="1">
      <alignment horizontal="center"/>
    </xf>
    <xf numFmtId="0" fontId="0" fillId="2" borderId="37" xfId="0" applyFill="1" applyBorder="1"/>
    <xf numFmtId="0" fontId="0" fillId="2" borderId="38" xfId="0" applyFill="1" applyBorder="1"/>
    <xf numFmtId="0" fontId="0" fillId="2" borderId="39" xfId="0" applyFill="1" applyBorder="1" applyAlignment="1">
      <alignment horizontal="center"/>
    </xf>
    <xf numFmtId="0" fontId="0" fillId="2" borderId="40" xfId="0" applyFill="1" applyBorder="1"/>
    <xf numFmtId="0" fontId="0" fillId="2" borderId="39" xfId="0" applyFill="1" applyBorder="1"/>
    <xf numFmtId="0" fontId="0" fillId="2" borderId="41" xfId="0" applyFill="1" applyBorder="1"/>
    <xf numFmtId="168" fontId="0" fillId="2" borderId="0" xfId="1" applyNumberFormat="1" applyFont="1" applyFill="1" applyBorder="1" applyAlignment="1">
      <alignment horizontal="center"/>
    </xf>
    <xf numFmtId="10" fontId="0" fillId="2" borderId="0" xfId="1" applyNumberFormat="1" applyFont="1" applyFill="1" applyBorder="1" applyAlignment="1">
      <alignment horizontal="center"/>
    </xf>
    <xf numFmtId="0" fontId="25" fillId="15" borderId="1" xfId="0" applyFont="1" applyFill="1" applyBorder="1" applyAlignment="1">
      <alignment horizontal="center" vertical="center"/>
    </xf>
    <xf numFmtId="0" fontId="25" fillId="15" borderId="1" xfId="0" applyFont="1" applyFill="1" applyBorder="1" applyAlignment="1">
      <alignment horizontal="center"/>
    </xf>
    <xf numFmtId="0" fontId="26" fillId="14" borderId="1" xfId="0" applyFont="1" applyFill="1" applyBorder="1" applyAlignment="1">
      <alignment horizontal="center"/>
    </xf>
    <xf numFmtId="0" fontId="26" fillId="15" borderId="1" xfId="0" applyFont="1" applyFill="1" applyBorder="1" applyAlignment="1">
      <alignment horizontal="center"/>
    </xf>
    <xf numFmtId="0" fontId="18" fillId="15" borderId="0" xfId="0" applyFont="1" applyFill="1" applyAlignment="1">
      <alignment horizontal="left"/>
    </xf>
    <xf numFmtId="1" fontId="26" fillId="2" borderId="1" xfId="0" applyNumberFormat="1" applyFont="1" applyFill="1" applyBorder="1" applyAlignment="1">
      <alignment horizontal="center"/>
    </xf>
    <xf numFmtId="2" fontId="26" fillId="15" borderId="1" xfId="0" applyNumberFormat="1" applyFont="1" applyFill="1" applyBorder="1" applyAlignment="1">
      <alignment horizontal="center"/>
    </xf>
    <xf numFmtId="1" fontId="26" fillId="13" borderId="1" xfId="0" applyNumberFormat="1" applyFont="1" applyFill="1" applyBorder="1" applyAlignment="1">
      <alignment horizontal="center"/>
    </xf>
    <xf numFmtId="0" fontId="27" fillId="2" borderId="0" xfId="0" applyFont="1" applyFill="1"/>
    <xf numFmtId="0" fontId="18" fillId="2" borderId="0" xfId="0" applyFont="1" applyFill="1" applyAlignment="1">
      <alignment horizontal="right"/>
    </xf>
    <xf numFmtId="0" fontId="18" fillId="0" borderId="0" xfId="0" applyFont="1" applyAlignment="1">
      <alignment horizontal="left"/>
    </xf>
    <xf numFmtId="0" fontId="18" fillId="6" borderId="0" xfId="0" applyFont="1" applyFill="1"/>
    <xf numFmtId="0" fontId="0" fillId="16" borderId="0" xfId="0" applyFill="1"/>
    <xf numFmtId="0" fontId="0" fillId="0" borderId="0" xfId="0" applyAlignment="1">
      <alignment horizontal="left"/>
    </xf>
    <xf numFmtId="0" fontId="22" fillId="2" borderId="0" xfId="0" applyFont="1" applyFill="1" applyAlignment="1">
      <alignment horizontal="center"/>
    </xf>
    <xf numFmtId="0" fontId="0" fillId="7" borderId="0" xfId="0" applyFill="1"/>
    <xf numFmtId="2" fontId="0" fillId="7" borderId="0" xfId="0" applyNumberFormat="1" applyFill="1"/>
    <xf numFmtId="0" fontId="23" fillId="2" borderId="0" xfId="0" applyFont="1" applyFill="1"/>
    <xf numFmtId="49" fontId="18" fillId="2" borderId="0" xfId="0" applyNumberFormat="1" applyFont="1" applyFill="1" applyAlignment="1">
      <alignment horizontal="left"/>
    </xf>
    <xf numFmtId="167" fontId="0" fillId="2" borderId="0" xfId="0" applyNumberFormat="1" applyFill="1"/>
    <xf numFmtId="168" fontId="0" fillId="7" borderId="0" xfId="1" applyNumberFormat="1" applyFont="1" applyFill="1" applyBorder="1" applyAlignment="1">
      <alignment horizontal="center"/>
    </xf>
    <xf numFmtId="169" fontId="0" fillId="0" borderId="0" xfId="0" applyNumberFormat="1"/>
    <xf numFmtId="9" fontId="0" fillId="7" borderId="0" xfId="1" applyFont="1" applyFill="1" applyBorder="1" applyAlignment="1">
      <alignment horizontal="center"/>
    </xf>
    <xf numFmtId="165" fontId="0" fillId="2" borderId="0" xfId="0" applyNumberFormat="1" applyFill="1"/>
    <xf numFmtId="10" fontId="0" fillId="7" borderId="0" xfId="1" applyNumberFormat="1" applyFont="1" applyFill="1" applyBorder="1" applyAlignment="1">
      <alignment horizontal="center"/>
    </xf>
    <xf numFmtId="0" fontId="18" fillId="18" borderId="1" xfId="0" applyFont="1" applyFill="1" applyBorder="1" applyAlignment="1">
      <alignment horizontal="center"/>
    </xf>
    <xf numFmtId="164" fontId="0" fillId="5" borderId="0" xfId="0" applyNumberFormat="1" applyFill="1" applyAlignment="1">
      <alignment horizontal="center"/>
    </xf>
    <xf numFmtId="0" fontId="0" fillId="7" borderId="0" xfId="0" applyFill="1" applyAlignment="1">
      <alignment horizontal="center"/>
    </xf>
    <xf numFmtId="0" fontId="7" fillId="2" borderId="0" xfId="0" applyFont="1" applyFill="1" applyAlignment="1">
      <alignment horizontal="left" vertical="top"/>
    </xf>
    <xf numFmtId="0" fontId="4" fillId="2" borderId="0" xfId="0" applyFont="1" applyFill="1" applyAlignment="1">
      <alignment horizontal="left" vertical="top"/>
    </xf>
    <xf numFmtId="0" fontId="5" fillId="2" borderId="1" xfId="0" applyFont="1" applyFill="1" applyBorder="1" applyAlignment="1">
      <alignment horizontal="center" vertical="center"/>
    </xf>
    <xf numFmtId="0" fontId="18" fillId="0" borderId="0" xfId="0" applyFont="1" applyAlignment="1">
      <alignment horizontal="left"/>
    </xf>
    <xf numFmtId="0" fontId="18" fillId="2" borderId="0" xfId="0" applyFont="1" applyFill="1" applyAlignment="1">
      <alignment horizontal="left"/>
    </xf>
    <xf numFmtId="0" fontId="0" fillId="2" borderId="0" xfId="0" applyFill="1" applyAlignment="1">
      <alignment horizontal="center" vertical="center"/>
    </xf>
    <xf numFmtId="0" fontId="0" fillId="2" borderId="31" xfId="0" applyFill="1" applyBorder="1" applyAlignment="1">
      <alignment horizontal="center" vertical="center"/>
    </xf>
    <xf numFmtId="0" fontId="18" fillId="0" borderId="6"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18" fillId="2" borderId="6" xfId="0" applyFont="1" applyFill="1" applyBorder="1" applyAlignment="1">
      <alignment horizontal="center"/>
    </xf>
    <xf numFmtId="0" fontId="18" fillId="2" borderId="7" xfId="0" applyFont="1" applyFill="1" applyBorder="1" applyAlignment="1">
      <alignment horizontal="center"/>
    </xf>
    <xf numFmtId="0" fontId="18" fillId="2" borderId="8" xfId="0" applyFont="1" applyFill="1" applyBorder="1" applyAlignment="1">
      <alignment horizontal="center"/>
    </xf>
    <xf numFmtId="0" fontId="18" fillId="2" borderId="31" xfId="0" applyFont="1" applyFill="1" applyBorder="1" applyAlignment="1">
      <alignment horizontal="center"/>
    </xf>
    <xf numFmtId="0" fontId="18" fillId="2" borderId="0" xfId="0" applyFont="1" applyFill="1" applyAlignment="1">
      <alignment horizontal="center"/>
    </xf>
    <xf numFmtId="0" fontId="0" fillId="2" borderId="5" xfId="0" applyFill="1" applyBorder="1" applyAlignment="1">
      <alignment horizontal="left"/>
    </xf>
    <xf numFmtId="0" fontId="0" fillId="2" borderId="0" xfId="0" applyFill="1" applyAlignment="1">
      <alignment horizontal="left"/>
    </xf>
    <xf numFmtId="0" fontId="18" fillId="2" borderId="31" xfId="0" applyFont="1" applyFill="1" applyBorder="1" applyAlignment="1">
      <alignment horizontal="center" wrapText="1"/>
    </xf>
    <xf numFmtId="9" fontId="18" fillId="17" borderId="0" xfId="1" applyFont="1" applyFill="1" applyBorder="1" applyAlignment="1">
      <alignment horizontal="center" vertical="center"/>
    </xf>
    <xf numFmtId="0" fontId="18" fillId="2" borderId="0" xfId="0" applyFont="1" applyFill="1" applyAlignment="1">
      <alignment horizontal="left" wrapText="1"/>
    </xf>
    <xf numFmtId="0" fontId="18" fillId="2" borderId="0" xfId="0" applyFont="1" applyFill="1" applyAlignment="1">
      <alignment horizontal="center" wrapText="1"/>
    </xf>
    <xf numFmtId="0" fontId="18" fillId="0" borderId="31" xfId="0" applyFont="1" applyBorder="1" applyAlignment="1">
      <alignment horizontal="left" wrapText="1"/>
    </xf>
    <xf numFmtId="0" fontId="18" fillId="6" borderId="0" xfId="0" applyFont="1" applyFill="1" applyAlignment="1">
      <alignment horizontal="left"/>
    </xf>
    <xf numFmtId="0" fontId="18" fillId="2" borderId="31" xfId="0" applyFont="1" applyFill="1" applyBorder="1" applyAlignment="1">
      <alignment horizontal="left" wrapText="1"/>
    </xf>
    <xf numFmtId="0" fontId="0" fillId="6" borderId="0" xfId="0" applyFill="1" applyAlignment="1">
      <alignment horizontal="center" vertical="center"/>
    </xf>
    <xf numFmtId="0" fontId="0" fillId="6" borderId="0" xfId="0" applyFill="1" applyAlignment="1">
      <alignment horizontal="right" vertical="center"/>
    </xf>
    <xf numFmtId="9" fontId="18" fillId="16" borderId="0" xfId="1" applyFont="1" applyFill="1" applyBorder="1" applyAlignment="1">
      <alignment horizontal="center" vertical="center"/>
    </xf>
    <xf numFmtId="0" fontId="18" fillId="7" borderId="0" xfId="0" applyFont="1" applyFill="1" applyAlignment="1">
      <alignment horizontal="center"/>
    </xf>
    <xf numFmtId="9" fontId="18" fillId="2" borderId="0" xfId="1" applyFont="1" applyFill="1" applyBorder="1" applyAlignment="1">
      <alignment horizontal="center" vertical="center"/>
    </xf>
    <xf numFmtId="0" fontId="0" fillId="0" borderId="0" xfId="0" applyAlignment="1">
      <alignment horizontal="left"/>
    </xf>
    <xf numFmtId="0" fontId="18" fillId="13" borderId="0" xfId="0" applyFont="1" applyFill="1" applyAlignment="1">
      <alignment horizontal="center"/>
    </xf>
    <xf numFmtId="9" fontId="18" fillId="7" borderId="0" xfId="1" applyFont="1" applyFill="1" applyBorder="1" applyAlignment="1">
      <alignment horizontal="center" vertical="center"/>
    </xf>
    <xf numFmtId="0" fontId="0" fillId="2" borderId="0" xfId="0" applyFill="1" applyAlignment="1">
      <alignment horizontal="center"/>
    </xf>
    <xf numFmtId="0" fontId="18" fillId="2" borderId="17" xfId="0" applyFont="1" applyFill="1" applyBorder="1" applyAlignment="1">
      <alignment horizontal="left"/>
    </xf>
    <xf numFmtId="0" fontId="18" fillId="2" borderId="0" xfId="0" applyFont="1" applyFill="1" applyAlignment="1">
      <alignment horizontal="right" wrapText="1"/>
    </xf>
    <xf numFmtId="0" fontId="18" fillId="2" borderId="0" xfId="0" applyFont="1" applyFill="1" applyAlignment="1">
      <alignment horizontal="right"/>
    </xf>
    <xf numFmtId="0" fontId="6" fillId="16" borderId="0" xfId="0" applyFont="1" applyFill="1" applyAlignment="1">
      <alignment horizontal="left"/>
    </xf>
    <xf numFmtId="0" fontId="18" fillId="2" borderId="0" xfId="0" applyFont="1" applyFill="1" applyBorder="1" applyAlignment="1">
      <alignment horizontal="center"/>
    </xf>
    <xf numFmtId="0" fontId="19" fillId="0" borderId="43" xfId="0" applyFont="1" applyBorder="1" applyAlignment="1">
      <alignment horizontal="right"/>
    </xf>
    <xf numFmtId="0" fontId="18" fillId="18" borderId="29" xfId="0" applyFont="1" applyFill="1" applyBorder="1" applyAlignment="1">
      <alignment horizontal="center"/>
    </xf>
    <xf numFmtId="0" fontId="0" fillId="2" borderId="0" xfId="0" applyFill="1" applyBorder="1"/>
    <xf numFmtId="0" fontId="18" fillId="7" borderId="4" xfId="0" applyFont="1" applyFill="1" applyBorder="1" applyAlignment="1">
      <alignment horizontal="center"/>
    </xf>
    <xf numFmtId="0" fontId="0" fillId="0" borderId="0" xfId="0" applyBorder="1" applyAlignment="1">
      <alignment horizontal="center"/>
    </xf>
    <xf numFmtId="0" fontId="18" fillId="18" borderId="42" xfId="0" applyFont="1" applyFill="1" applyBorder="1" applyAlignment="1">
      <alignment horizontal="center"/>
    </xf>
    <xf numFmtId="0" fontId="0" fillId="0" borderId="0" xfId="0" applyBorder="1"/>
    <xf numFmtId="0" fontId="19" fillId="0" borderId="12" xfId="0" applyFont="1" applyBorder="1" applyAlignment="1">
      <alignment horizontal="right"/>
    </xf>
    <xf numFmtId="0" fontId="0" fillId="7" borderId="0" xfId="0" applyFill="1" applyBorder="1" applyAlignment="1">
      <alignment horizontal="center"/>
    </xf>
    <xf numFmtId="0" fontId="0" fillId="0" borderId="44" xfId="0" applyBorder="1"/>
    <xf numFmtId="164" fontId="18" fillId="5" borderId="0" xfId="0" applyNumberFormat="1" applyFont="1" applyFill="1" applyBorder="1" applyAlignment="1">
      <alignment horizontal="center"/>
    </xf>
    <xf numFmtId="0" fontId="18" fillId="0" borderId="44" xfId="0" applyFont="1" applyBorder="1" applyAlignment="1">
      <alignment horizontal="center"/>
    </xf>
    <xf numFmtId="0" fontId="18" fillId="5" borderId="45" xfId="0" applyFont="1" applyFill="1" applyBorder="1" applyAlignment="1">
      <alignment horizontal="center"/>
    </xf>
    <xf numFmtId="0" fontId="0" fillId="7" borderId="45" xfId="0" applyFill="1" applyBorder="1" applyAlignment="1">
      <alignment horizontal="center"/>
    </xf>
    <xf numFmtId="164" fontId="18" fillId="5" borderId="45" xfId="0" applyNumberFormat="1" applyFont="1" applyFill="1" applyBorder="1" applyAlignment="1">
      <alignment horizontal="center"/>
    </xf>
    <xf numFmtId="0" fontId="18" fillId="7" borderId="46" xfId="0" applyFont="1" applyFill="1" applyBorder="1" applyAlignment="1">
      <alignment horizontal="center"/>
    </xf>
    <xf numFmtId="0" fontId="18" fillId="5" borderId="47" xfId="0" applyFont="1" applyFill="1" applyBorder="1" applyAlignment="1">
      <alignment horizontal="center"/>
    </xf>
    <xf numFmtId="2" fontId="0" fillId="7" borderId="47" xfId="0" applyNumberFormat="1" applyFill="1" applyBorder="1" applyAlignment="1">
      <alignment horizontal="center"/>
    </xf>
    <xf numFmtId="0" fontId="0" fillId="7" borderId="47" xfId="0" applyFill="1" applyBorder="1" applyAlignment="1">
      <alignment horizontal="center"/>
    </xf>
    <xf numFmtId="1" fontId="0" fillId="7" borderId="47" xfId="0" applyNumberForma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Deciles!A1"/><Relationship Id="rId13" Type="http://schemas.openxmlformats.org/officeDocument/2006/relationships/hyperlink" Target="#'Tablas de Frecuencia Simple'!A1"/><Relationship Id="rId18" Type="http://schemas.openxmlformats.org/officeDocument/2006/relationships/hyperlink" Target="#'DISTRIBUCI&#211;N BINOMIAL NEGATIVA'!A1"/><Relationship Id="rId3" Type="http://schemas.openxmlformats.org/officeDocument/2006/relationships/hyperlink" Target="#Mediana!A1"/><Relationship Id="rId7" Type="http://schemas.openxmlformats.org/officeDocument/2006/relationships/hyperlink" Target="#Cuartiles!A1"/><Relationship Id="rId12" Type="http://schemas.openxmlformats.org/officeDocument/2006/relationships/hyperlink" Target="#'Tablas de Frecuencia'!A1"/><Relationship Id="rId17" Type="http://schemas.openxmlformats.org/officeDocument/2006/relationships/hyperlink" Target="#'Distribuicion Binomial'!A1"/><Relationship Id="rId2" Type="http://schemas.openxmlformats.org/officeDocument/2006/relationships/hyperlink" Target="#Media!A1"/><Relationship Id="rId16" Type="http://schemas.openxmlformats.org/officeDocument/2006/relationships/hyperlink" Target="#'Distribuicion Hipergeometrica'!A1"/><Relationship Id="rId20" Type="http://schemas.openxmlformats.org/officeDocument/2006/relationships/hyperlink" Target="#'CHI-CUADRADA'!A1"/><Relationship Id="rId1" Type="http://schemas.openxmlformats.org/officeDocument/2006/relationships/image" Target="../media/image1.png"/><Relationship Id="rId6" Type="http://schemas.openxmlformats.org/officeDocument/2006/relationships/hyperlink" Target="#'agrupados Inter'!A1"/><Relationship Id="rId11" Type="http://schemas.openxmlformats.org/officeDocument/2006/relationships/hyperlink" Target="#'Agrapados interval'!A1"/><Relationship Id="rId5" Type="http://schemas.openxmlformats.org/officeDocument/2006/relationships/hyperlink" Target="#'Datos agrupados'!A1"/><Relationship Id="rId15" Type="http://schemas.openxmlformats.org/officeDocument/2006/relationships/hyperlink" Target="#'Probabilidad de un Evento'!A1"/><Relationship Id="rId10" Type="http://schemas.openxmlformats.org/officeDocument/2006/relationships/hyperlink" Target="#'Datos Agru'!A1"/><Relationship Id="rId19" Type="http://schemas.openxmlformats.org/officeDocument/2006/relationships/hyperlink" Target="#'DISTRIBUCI&#211;N DE POISSON'!A1"/><Relationship Id="rId4" Type="http://schemas.openxmlformats.org/officeDocument/2006/relationships/hyperlink" Target="#Moda!A1"/><Relationship Id="rId9" Type="http://schemas.openxmlformats.org/officeDocument/2006/relationships/hyperlink" Target="#Percentiles!A1"/><Relationship Id="rId14" Type="http://schemas.openxmlformats.org/officeDocument/2006/relationships/hyperlink" Target="#'Espacio Muestral'!A1"/></Relationships>
</file>

<file path=xl/drawings/_rels/drawing10.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2.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1.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2.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2.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3.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3.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2.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4.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2.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5.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4.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16.x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hyperlink" Target="#Moda!A1"/><Relationship Id="rId18" Type="http://schemas.openxmlformats.org/officeDocument/2006/relationships/hyperlink" Target="#Percentiles!A1"/><Relationship Id="rId26" Type="http://schemas.openxmlformats.org/officeDocument/2006/relationships/hyperlink" Target="#'Distribuicion Binomial'!A1"/><Relationship Id="rId3" Type="http://schemas.openxmlformats.org/officeDocument/2006/relationships/image" Target="../media/image6.emf"/><Relationship Id="rId21" Type="http://schemas.openxmlformats.org/officeDocument/2006/relationships/hyperlink" Target="#'Tablas de Frecuencia'!A1"/><Relationship Id="rId7" Type="http://schemas.openxmlformats.org/officeDocument/2006/relationships/image" Target="../media/image10.emf"/><Relationship Id="rId12" Type="http://schemas.openxmlformats.org/officeDocument/2006/relationships/hyperlink" Target="#Mediana!A1"/><Relationship Id="rId17" Type="http://schemas.openxmlformats.org/officeDocument/2006/relationships/hyperlink" Target="#Deciles!A1"/><Relationship Id="rId25" Type="http://schemas.openxmlformats.org/officeDocument/2006/relationships/hyperlink" Target="#'Distribuicion Hipergeometrica'!A1"/><Relationship Id="rId2" Type="http://schemas.openxmlformats.org/officeDocument/2006/relationships/image" Target="../media/image5.emf"/><Relationship Id="rId16" Type="http://schemas.openxmlformats.org/officeDocument/2006/relationships/hyperlink" Target="#Cuartiles!A1"/><Relationship Id="rId20" Type="http://schemas.openxmlformats.org/officeDocument/2006/relationships/hyperlink" Target="#'Agrapados interval'!A1"/><Relationship Id="rId29" Type="http://schemas.openxmlformats.org/officeDocument/2006/relationships/hyperlink" Target="#'CHI-CUADRADA'!A1"/><Relationship Id="rId1" Type="http://schemas.openxmlformats.org/officeDocument/2006/relationships/hyperlink" Target="#Menu!A1"/><Relationship Id="rId6" Type="http://schemas.openxmlformats.org/officeDocument/2006/relationships/image" Target="../media/image9.emf"/><Relationship Id="rId11" Type="http://schemas.openxmlformats.org/officeDocument/2006/relationships/hyperlink" Target="#Media!A1"/><Relationship Id="rId24" Type="http://schemas.openxmlformats.org/officeDocument/2006/relationships/hyperlink" Target="#'Probabilidad de un Evento'!A1"/><Relationship Id="rId5" Type="http://schemas.openxmlformats.org/officeDocument/2006/relationships/image" Target="../media/image8.emf"/><Relationship Id="rId15" Type="http://schemas.openxmlformats.org/officeDocument/2006/relationships/hyperlink" Target="#'agrupados Inter'!A1"/><Relationship Id="rId23" Type="http://schemas.openxmlformats.org/officeDocument/2006/relationships/hyperlink" Target="#'Espacio Muestral'!A1"/><Relationship Id="rId28" Type="http://schemas.openxmlformats.org/officeDocument/2006/relationships/hyperlink" Target="#'DISTRIBUCI&#211;N DE POISSON'!A1"/><Relationship Id="rId10" Type="http://schemas.openxmlformats.org/officeDocument/2006/relationships/image" Target="../media/image1.png"/><Relationship Id="rId19" Type="http://schemas.openxmlformats.org/officeDocument/2006/relationships/hyperlink" Target="#'Datos Agru'!A1"/><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hyperlink" Target="#'Datos agrupados'!A1"/><Relationship Id="rId22" Type="http://schemas.openxmlformats.org/officeDocument/2006/relationships/hyperlink" Target="#'Tablas de Frecuencia Simple'!A1"/><Relationship Id="rId27" Type="http://schemas.openxmlformats.org/officeDocument/2006/relationships/hyperlink" Target="#'DISTRIBUCI&#211;N BINOMIAL NEGATIVA'!A1"/></Relationships>
</file>

<file path=xl/drawings/_rels/drawing17.xml.rels><?xml version="1.0" encoding="UTF-8" standalone="yes"?>
<Relationships xmlns="http://schemas.openxmlformats.org/package/2006/relationships"><Relationship Id="rId8" Type="http://schemas.openxmlformats.org/officeDocument/2006/relationships/hyperlink" Target="#Mediana!A1"/><Relationship Id="rId13" Type="http://schemas.openxmlformats.org/officeDocument/2006/relationships/hyperlink" Target="#Deciles!A1"/><Relationship Id="rId18" Type="http://schemas.openxmlformats.org/officeDocument/2006/relationships/hyperlink" Target="#'Tablas de Frecuencia Simple'!A1"/><Relationship Id="rId3" Type="http://schemas.openxmlformats.org/officeDocument/2006/relationships/image" Target="../media/image14.emf"/><Relationship Id="rId21" Type="http://schemas.openxmlformats.org/officeDocument/2006/relationships/hyperlink" Target="#'Distribuicion Hipergeometrica'!A1"/><Relationship Id="rId7" Type="http://schemas.openxmlformats.org/officeDocument/2006/relationships/hyperlink" Target="#Media!A1"/><Relationship Id="rId12" Type="http://schemas.openxmlformats.org/officeDocument/2006/relationships/hyperlink" Target="#Cuartiles!A1"/><Relationship Id="rId17" Type="http://schemas.openxmlformats.org/officeDocument/2006/relationships/hyperlink" Target="#'Tablas de Frecuencia'!A1"/><Relationship Id="rId25" Type="http://schemas.openxmlformats.org/officeDocument/2006/relationships/hyperlink" Target="#'CHI-CUADRADA'!A1"/><Relationship Id="rId2" Type="http://schemas.openxmlformats.org/officeDocument/2006/relationships/image" Target="../media/image13.emf"/><Relationship Id="rId16" Type="http://schemas.openxmlformats.org/officeDocument/2006/relationships/hyperlink" Target="#'Agrapados interval'!A1"/><Relationship Id="rId20" Type="http://schemas.openxmlformats.org/officeDocument/2006/relationships/hyperlink" Target="#'Probabilidad de un Evento'!A1"/><Relationship Id="rId1" Type="http://schemas.openxmlformats.org/officeDocument/2006/relationships/hyperlink" Target="#Menu!A1"/><Relationship Id="rId6" Type="http://schemas.openxmlformats.org/officeDocument/2006/relationships/image" Target="../media/image17.png"/><Relationship Id="rId11" Type="http://schemas.openxmlformats.org/officeDocument/2006/relationships/hyperlink" Target="#'agrupados Inter'!A1"/><Relationship Id="rId24" Type="http://schemas.openxmlformats.org/officeDocument/2006/relationships/hyperlink" Target="#'DISTRIBUCI&#211;N DE POISSON'!A1"/><Relationship Id="rId5" Type="http://schemas.openxmlformats.org/officeDocument/2006/relationships/image" Target="../media/image16.emf"/><Relationship Id="rId15" Type="http://schemas.openxmlformats.org/officeDocument/2006/relationships/hyperlink" Target="#'Datos Agru'!A1"/><Relationship Id="rId23" Type="http://schemas.openxmlformats.org/officeDocument/2006/relationships/hyperlink" Target="#'DISTRIBUCI&#211;N BINOMIAL NEGATIVA'!A1"/><Relationship Id="rId10" Type="http://schemas.openxmlformats.org/officeDocument/2006/relationships/hyperlink" Target="#'Datos agrupados'!A1"/><Relationship Id="rId19" Type="http://schemas.openxmlformats.org/officeDocument/2006/relationships/hyperlink" Target="#'Espacio Muestral'!A1"/><Relationship Id="rId4" Type="http://schemas.openxmlformats.org/officeDocument/2006/relationships/image" Target="../media/image15.emf"/><Relationship Id="rId9" Type="http://schemas.openxmlformats.org/officeDocument/2006/relationships/hyperlink" Target="#Moda!A1"/><Relationship Id="rId14" Type="http://schemas.openxmlformats.org/officeDocument/2006/relationships/hyperlink" Target="#Percentiles!A1"/><Relationship Id="rId22" Type="http://schemas.openxmlformats.org/officeDocument/2006/relationships/hyperlink" Target="#'Distribuicion Binomial'!A1"/></Relationships>
</file>

<file path=xl/drawings/_rels/drawing18.xml.rels><?xml version="1.0" encoding="UTF-8" standalone="yes"?>
<Relationships xmlns="http://schemas.openxmlformats.org/package/2006/relationships"><Relationship Id="rId8" Type="http://schemas.openxmlformats.org/officeDocument/2006/relationships/hyperlink" Target="#Media!A1"/><Relationship Id="rId13" Type="http://schemas.openxmlformats.org/officeDocument/2006/relationships/hyperlink" Target="#Cuartiles!A1"/><Relationship Id="rId18" Type="http://schemas.openxmlformats.org/officeDocument/2006/relationships/hyperlink" Target="#'Tablas de Frecuencia'!A1"/><Relationship Id="rId26" Type="http://schemas.openxmlformats.org/officeDocument/2006/relationships/hyperlink" Target="#'CHI-CUADRADA'!A1"/><Relationship Id="rId3" Type="http://schemas.openxmlformats.org/officeDocument/2006/relationships/image" Target="../media/image19.emf"/><Relationship Id="rId21" Type="http://schemas.openxmlformats.org/officeDocument/2006/relationships/hyperlink" Target="#'Probabilidad de un Evento'!A1"/><Relationship Id="rId7" Type="http://schemas.openxmlformats.org/officeDocument/2006/relationships/image" Target="../media/image1.png"/><Relationship Id="rId12" Type="http://schemas.openxmlformats.org/officeDocument/2006/relationships/hyperlink" Target="#'agrupados Inter'!A1"/><Relationship Id="rId17" Type="http://schemas.openxmlformats.org/officeDocument/2006/relationships/hyperlink" Target="#'Agrapados interval'!A1"/><Relationship Id="rId25" Type="http://schemas.openxmlformats.org/officeDocument/2006/relationships/hyperlink" Target="#'DISTRIBUCI&#211;N DE POISSON'!A1"/><Relationship Id="rId2" Type="http://schemas.openxmlformats.org/officeDocument/2006/relationships/image" Target="../media/image18.emf"/><Relationship Id="rId16" Type="http://schemas.openxmlformats.org/officeDocument/2006/relationships/hyperlink" Target="#'Datos Agru'!A1"/><Relationship Id="rId20" Type="http://schemas.openxmlformats.org/officeDocument/2006/relationships/hyperlink" Target="#'Espacio Muestral'!A1"/><Relationship Id="rId1" Type="http://schemas.openxmlformats.org/officeDocument/2006/relationships/hyperlink" Target="#Menu!A1"/><Relationship Id="rId6" Type="http://schemas.openxmlformats.org/officeDocument/2006/relationships/image" Target="../media/image22.emf"/><Relationship Id="rId11" Type="http://schemas.openxmlformats.org/officeDocument/2006/relationships/hyperlink" Target="#'Datos agrupados'!A1"/><Relationship Id="rId24" Type="http://schemas.openxmlformats.org/officeDocument/2006/relationships/hyperlink" Target="#'DISTRIBUCI&#211;N BINOMIAL NEGATIVA'!A1"/><Relationship Id="rId5" Type="http://schemas.openxmlformats.org/officeDocument/2006/relationships/image" Target="../media/image21.emf"/><Relationship Id="rId15" Type="http://schemas.openxmlformats.org/officeDocument/2006/relationships/hyperlink" Target="#Percentiles!A1"/><Relationship Id="rId23" Type="http://schemas.openxmlformats.org/officeDocument/2006/relationships/hyperlink" Target="#'Distribuicion Binomial'!A1"/><Relationship Id="rId10" Type="http://schemas.openxmlformats.org/officeDocument/2006/relationships/hyperlink" Target="#Moda!A1"/><Relationship Id="rId19" Type="http://schemas.openxmlformats.org/officeDocument/2006/relationships/hyperlink" Target="#'Tablas de Frecuencia Simple'!A1"/><Relationship Id="rId4" Type="http://schemas.openxmlformats.org/officeDocument/2006/relationships/image" Target="../media/image20.emf"/><Relationship Id="rId9" Type="http://schemas.openxmlformats.org/officeDocument/2006/relationships/hyperlink" Target="#Mediana!A1"/><Relationship Id="rId14" Type="http://schemas.openxmlformats.org/officeDocument/2006/relationships/hyperlink" Target="#Deciles!A1"/><Relationship Id="rId22" Type="http://schemas.openxmlformats.org/officeDocument/2006/relationships/hyperlink" Target="#'Distribuicion Hipergeometrica'!A1"/></Relationships>
</file>

<file path=xl/drawings/_rels/drawing19.xml.rels><?xml version="1.0" encoding="UTF-8" standalone="yes"?>
<Relationships xmlns="http://schemas.openxmlformats.org/package/2006/relationships"><Relationship Id="rId8" Type="http://schemas.openxmlformats.org/officeDocument/2006/relationships/image" Target="../media/image29.emf"/><Relationship Id="rId13" Type="http://schemas.openxmlformats.org/officeDocument/2006/relationships/image" Target="../media/image1.png"/><Relationship Id="rId18" Type="http://schemas.openxmlformats.org/officeDocument/2006/relationships/hyperlink" Target="#'agrupados Inter'!A1"/><Relationship Id="rId26" Type="http://schemas.openxmlformats.org/officeDocument/2006/relationships/hyperlink" Target="#'Espacio Muestral'!A1"/><Relationship Id="rId3" Type="http://schemas.openxmlformats.org/officeDocument/2006/relationships/image" Target="../media/image24.emf"/><Relationship Id="rId21" Type="http://schemas.openxmlformats.org/officeDocument/2006/relationships/hyperlink" Target="#Percentiles!A1"/><Relationship Id="rId7" Type="http://schemas.openxmlformats.org/officeDocument/2006/relationships/image" Target="../media/image28.emf"/><Relationship Id="rId12" Type="http://schemas.openxmlformats.org/officeDocument/2006/relationships/image" Target="../media/image33.emf"/><Relationship Id="rId17" Type="http://schemas.openxmlformats.org/officeDocument/2006/relationships/hyperlink" Target="#'Datos agrupados'!A1"/><Relationship Id="rId25" Type="http://schemas.openxmlformats.org/officeDocument/2006/relationships/hyperlink" Target="#'Tablas de Frecuencia Simple'!A1"/><Relationship Id="rId2" Type="http://schemas.openxmlformats.org/officeDocument/2006/relationships/image" Target="../media/image23.emf"/><Relationship Id="rId16" Type="http://schemas.openxmlformats.org/officeDocument/2006/relationships/hyperlink" Target="#Moda!A1"/><Relationship Id="rId20" Type="http://schemas.openxmlformats.org/officeDocument/2006/relationships/hyperlink" Target="#Deciles!A1"/><Relationship Id="rId29" Type="http://schemas.openxmlformats.org/officeDocument/2006/relationships/hyperlink" Target="#'Distribuicion Binomial'!A1"/><Relationship Id="rId1" Type="http://schemas.openxmlformats.org/officeDocument/2006/relationships/hyperlink" Target="#Menu!A1"/><Relationship Id="rId6" Type="http://schemas.openxmlformats.org/officeDocument/2006/relationships/image" Target="../media/image27.emf"/><Relationship Id="rId11" Type="http://schemas.openxmlformats.org/officeDocument/2006/relationships/image" Target="../media/image32.emf"/><Relationship Id="rId24" Type="http://schemas.openxmlformats.org/officeDocument/2006/relationships/hyperlink" Target="#'Tablas de Frecuencia'!A1"/><Relationship Id="rId32" Type="http://schemas.openxmlformats.org/officeDocument/2006/relationships/hyperlink" Target="#'CHI-CUADRADA'!A1"/><Relationship Id="rId5" Type="http://schemas.openxmlformats.org/officeDocument/2006/relationships/image" Target="../media/image26.emf"/><Relationship Id="rId15" Type="http://schemas.openxmlformats.org/officeDocument/2006/relationships/hyperlink" Target="#Mediana!A1"/><Relationship Id="rId23" Type="http://schemas.openxmlformats.org/officeDocument/2006/relationships/hyperlink" Target="#'Agrapados interval'!A1"/><Relationship Id="rId28" Type="http://schemas.openxmlformats.org/officeDocument/2006/relationships/hyperlink" Target="#'Distribuicion Hipergeometrica'!A1"/><Relationship Id="rId10" Type="http://schemas.openxmlformats.org/officeDocument/2006/relationships/image" Target="../media/image31.emf"/><Relationship Id="rId19" Type="http://schemas.openxmlformats.org/officeDocument/2006/relationships/hyperlink" Target="#Cuartiles!A1"/><Relationship Id="rId31" Type="http://schemas.openxmlformats.org/officeDocument/2006/relationships/hyperlink" Target="#'DISTRIBUCI&#211;N DE POISSON'!A1"/><Relationship Id="rId4" Type="http://schemas.openxmlformats.org/officeDocument/2006/relationships/image" Target="../media/image25.emf"/><Relationship Id="rId9" Type="http://schemas.openxmlformats.org/officeDocument/2006/relationships/image" Target="../media/image30.emf"/><Relationship Id="rId14" Type="http://schemas.openxmlformats.org/officeDocument/2006/relationships/hyperlink" Target="#Media!A1"/><Relationship Id="rId22" Type="http://schemas.openxmlformats.org/officeDocument/2006/relationships/hyperlink" Target="#'Datos Agru'!A1"/><Relationship Id="rId27" Type="http://schemas.openxmlformats.org/officeDocument/2006/relationships/hyperlink" Target="#'Probabilidad de un Evento'!A1"/><Relationship Id="rId30" Type="http://schemas.openxmlformats.org/officeDocument/2006/relationships/hyperlink" Target="#'DISTRIBUCI&#211;N BINOMIAL NEGATIVA'!A1"/></Relationships>
</file>

<file path=xl/drawings/_rels/drawing2.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20.xml.rels><?xml version="1.0" encoding="UTF-8" standalone="yes"?>
<Relationships xmlns="http://schemas.openxmlformats.org/package/2006/relationships"><Relationship Id="rId8" Type="http://schemas.openxmlformats.org/officeDocument/2006/relationships/hyperlink" Target="#'agrupados Inter'!A1"/><Relationship Id="rId13" Type="http://schemas.openxmlformats.org/officeDocument/2006/relationships/hyperlink" Target="#'Agrapados interval'!A1"/><Relationship Id="rId18" Type="http://schemas.openxmlformats.org/officeDocument/2006/relationships/hyperlink" Target="#'Distribuicion Hipergeometrica'!A1"/><Relationship Id="rId3" Type="http://schemas.openxmlformats.org/officeDocument/2006/relationships/hyperlink" Target="#Menu!A1"/><Relationship Id="rId21" Type="http://schemas.openxmlformats.org/officeDocument/2006/relationships/hyperlink" Target="#'DISTRIBUCI&#211;N DE POISSON'!A1"/><Relationship Id="rId7" Type="http://schemas.openxmlformats.org/officeDocument/2006/relationships/hyperlink" Target="#'Datos agrupados'!A1"/><Relationship Id="rId12" Type="http://schemas.openxmlformats.org/officeDocument/2006/relationships/hyperlink" Target="#'Datos Agru'!A1"/><Relationship Id="rId17" Type="http://schemas.openxmlformats.org/officeDocument/2006/relationships/hyperlink" Target="#'Probabilidad de un Evento'!A1"/><Relationship Id="rId2" Type="http://schemas.openxmlformats.org/officeDocument/2006/relationships/hyperlink" Target="#Media!A1"/><Relationship Id="rId16" Type="http://schemas.openxmlformats.org/officeDocument/2006/relationships/hyperlink" Target="#'Espacio Muestral'!A1"/><Relationship Id="rId20" Type="http://schemas.openxmlformats.org/officeDocument/2006/relationships/hyperlink" Target="#'DISTRIBUCI&#211;N BINOMIAL NEGATIVA'!A1"/><Relationship Id="rId1" Type="http://schemas.openxmlformats.org/officeDocument/2006/relationships/image" Target="../media/image34.png"/><Relationship Id="rId6" Type="http://schemas.openxmlformats.org/officeDocument/2006/relationships/hyperlink" Target="#Moda!A1"/><Relationship Id="rId11" Type="http://schemas.openxmlformats.org/officeDocument/2006/relationships/hyperlink" Target="#Percentiles!A1"/><Relationship Id="rId5" Type="http://schemas.openxmlformats.org/officeDocument/2006/relationships/hyperlink" Target="#Mediana!A1"/><Relationship Id="rId15" Type="http://schemas.openxmlformats.org/officeDocument/2006/relationships/hyperlink" Target="#'Tablas de Frecuencia Simple'!A1"/><Relationship Id="rId10" Type="http://schemas.openxmlformats.org/officeDocument/2006/relationships/hyperlink" Target="#Deciles!A1"/><Relationship Id="rId19" Type="http://schemas.openxmlformats.org/officeDocument/2006/relationships/hyperlink" Target="#'Distribuicion Binomial'!A1"/><Relationship Id="rId4" Type="http://schemas.openxmlformats.org/officeDocument/2006/relationships/image" Target="../media/image35.png"/><Relationship Id="rId9" Type="http://schemas.openxmlformats.org/officeDocument/2006/relationships/hyperlink" Target="#Cuartiles!A1"/><Relationship Id="rId14" Type="http://schemas.openxmlformats.org/officeDocument/2006/relationships/hyperlink" Target="#'Tablas de Frecuencia'!A1"/><Relationship Id="rId22" Type="http://schemas.openxmlformats.org/officeDocument/2006/relationships/hyperlink" Target="#'CHI-CUADRADA'!A1"/></Relationships>
</file>

<file path=xl/drawings/_rels/drawing3.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4.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5.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6.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7.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8.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_rels/drawing9.xml.rels><?xml version="1.0" encoding="UTF-8" standalone="yes"?>
<Relationships xmlns="http://schemas.openxmlformats.org/package/2006/relationships"><Relationship Id="rId8" Type="http://schemas.openxmlformats.org/officeDocument/2006/relationships/hyperlink" Target="#Cuartiles!A1"/><Relationship Id="rId13" Type="http://schemas.openxmlformats.org/officeDocument/2006/relationships/hyperlink" Target="#'Tablas de Frecuencia'!A1"/><Relationship Id="rId18" Type="http://schemas.openxmlformats.org/officeDocument/2006/relationships/hyperlink" Target="#'Distribuicion Binomial'!A1"/><Relationship Id="rId3" Type="http://schemas.openxmlformats.org/officeDocument/2006/relationships/hyperlink" Target="#Media!A1"/><Relationship Id="rId21" Type="http://schemas.openxmlformats.org/officeDocument/2006/relationships/hyperlink" Target="#'CHI-CUADRADA'!A1"/><Relationship Id="rId7" Type="http://schemas.openxmlformats.org/officeDocument/2006/relationships/hyperlink" Target="#'agrupados Inter'!A1"/><Relationship Id="rId12" Type="http://schemas.openxmlformats.org/officeDocument/2006/relationships/hyperlink" Target="#'Agrapados interval'!A1"/><Relationship Id="rId17" Type="http://schemas.openxmlformats.org/officeDocument/2006/relationships/hyperlink" Target="#'Distribuicion Hipergeometrica'!A1"/><Relationship Id="rId2" Type="http://schemas.openxmlformats.org/officeDocument/2006/relationships/image" Target="../media/image1.png"/><Relationship Id="rId16" Type="http://schemas.openxmlformats.org/officeDocument/2006/relationships/hyperlink" Target="#'Probabilidad de un Evento'!A1"/><Relationship Id="rId20" Type="http://schemas.openxmlformats.org/officeDocument/2006/relationships/hyperlink" Target="#'DISTRIBUCI&#211;N DE POISSON'!A1"/><Relationship Id="rId1" Type="http://schemas.openxmlformats.org/officeDocument/2006/relationships/hyperlink" Target="#Menu!A1"/><Relationship Id="rId6" Type="http://schemas.openxmlformats.org/officeDocument/2006/relationships/hyperlink" Target="#'Datos agrupados'!A1"/><Relationship Id="rId11" Type="http://schemas.openxmlformats.org/officeDocument/2006/relationships/hyperlink" Target="#'Datos Agru'!A1"/><Relationship Id="rId5" Type="http://schemas.openxmlformats.org/officeDocument/2006/relationships/hyperlink" Target="#Moda!A1"/><Relationship Id="rId15" Type="http://schemas.openxmlformats.org/officeDocument/2006/relationships/hyperlink" Target="#'Espacio Muestral'!A1"/><Relationship Id="rId10" Type="http://schemas.openxmlformats.org/officeDocument/2006/relationships/hyperlink" Target="#Percentiles!A1"/><Relationship Id="rId19" Type="http://schemas.openxmlformats.org/officeDocument/2006/relationships/hyperlink" Target="#'DISTRIBUCI&#211;N BINOMIAL NEGATIVA'!A1"/><Relationship Id="rId4" Type="http://schemas.openxmlformats.org/officeDocument/2006/relationships/hyperlink" Target="#Mediana!A1"/><Relationship Id="rId9" Type="http://schemas.openxmlformats.org/officeDocument/2006/relationships/hyperlink" Target="#Deciles!A1"/><Relationship Id="rId14" Type="http://schemas.openxmlformats.org/officeDocument/2006/relationships/hyperlink" Target="#'Tablas de Frecuencia Simple'!A1"/></Relationships>
</file>

<file path=xl/drawings/drawing1.xml><?xml version="1.0" encoding="utf-8"?>
<xdr:wsDr xmlns:xdr="http://schemas.openxmlformats.org/drawingml/2006/spreadsheetDrawing" xmlns:a="http://schemas.openxmlformats.org/drawingml/2006/main">
  <xdr:twoCellAnchor editAs="oneCell">
    <xdr:from>
      <xdr:col>0</xdr:col>
      <xdr:colOff>641909</xdr:colOff>
      <xdr:row>0</xdr:row>
      <xdr:rowOff>111331</xdr:rowOff>
    </xdr:from>
    <xdr:to>
      <xdr:col>0</xdr:col>
      <xdr:colOff>1490098</xdr:colOff>
      <xdr:row>5</xdr:row>
      <xdr:rowOff>13988</xdr:rowOff>
    </xdr:to>
    <xdr:pic>
      <xdr:nvPicPr>
        <xdr:cNvPr id="48" name="Imagen 47">
          <a:extLst>
            <a:ext uri="{FF2B5EF4-FFF2-40B4-BE49-F238E27FC236}">
              <a16:creationId xmlns:a16="http://schemas.microsoft.com/office/drawing/2014/main" id="{42B9E7E7-50D4-4B00-B95B-58169CB104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49" name="CuadroTexto 48">
          <a:extLst>
            <a:ext uri="{FF2B5EF4-FFF2-40B4-BE49-F238E27FC236}">
              <a16:creationId xmlns:a16="http://schemas.microsoft.com/office/drawing/2014/main" id="{39C39A40-72F9-48E2-A03C-B02AEF55AE61}"/>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50" name="Rectángulo redondeado 109">
          <a:hlinkClick xmlns:r="http://schemas.openxmlformats.org/officeDocument/2006/relationships" r:id="rId2"/>
          <a:extLst>
            <a:ext uri="{FF2B5EF4-FFF2-40B4-BE49-F238E27FC236}">
              <a16:creationId xmlns:a16="http://schemas.microsoft.com/office/drawing/2014/main" id="{9E900CE4-9BCE-4BE3-9670-6146058B02C7}"/>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51" name="Rectángulo redondeado 110">
          <a:hlinkClick xmlns:r="http://schemas.openxmlformats.org/officeDocument/2006/relationships" r:id="rId3"/>
          <a:extLst>
            <a:ext uri="{FF2B5EF4-FFF2-40B4-BE49-F238E27FC236}">
              <a16:creationId xmlns:a16="http://schemas.microsoft.com/office/drawing/2014/main" id="{B49BDED1-2516-43A5-B5D7-E6FBEE7D4174}"/>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52" name="Rectángulo redondeado 111">
          <a:hlinkClick xmlns:r="http://schemas.openxmlformats.org/officeDocument/2006/relationships" r:id="rId4"/>
          <a:extLst>
            <a:ext uri="{FF2B5EF4-FFF2-40B4-BE49-F238E27FC236}">
              <a16:creationId xmlns:a16="http://schemas.microsoft.com/office/drawing/2014/main" id="{C7D08D8B-E9BA-4F42-9840-A4BF3FDB02A0}"/>
            </a:ext>
          </a:extLst>
        </xdr:cNvPr>
        <xdr:cNvSpPr/>
      </xdr:nvSpPr>
      <xdr:spPr>
        <a:xfrm>
          <a:off x="3959" y="248181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53" name="Rectángulo redondeado 112">
          <a:hlinkClick xmlns:r="http://schemas.openxmlformats.org/officeDocument/2006/relationships" r:id="rId5"/>
          <a:extLst>
            <a:ext uri="{FF2B5EF4-FFF2-40B4-BE49-F238E27FC236}">
              <a16:creationId xmlns:a16="http://schemas.microsoft.com/office/drawing/2014/main" id="{8E115E71-BD75-4F2D-A115-BF980AFDB825}"/>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54" name="Rectángulo redondeado 113">
          <a:hlinkClick xmlns:r="http://schemas.openxmlformats.org/officeDocument/2006/relationships" r:id="rId6"/>
          <a:extLst>
            <a:ext uri="{FF2B5EF4-FFF2-40B4-BE49-F238E27FC236}">
              <a16:creationId xmlns:a16="http://schemas.microsoft.com/office/drawing/2014/main" id="{426C632D-31AA-4314-B2F4-875BEC2861E0}"/>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55" name="Rectángulo redondeado 114">
          <a:hlinkClick xmlns:r="http://schemas.openxmlformats.org/officeDocument/2006/relationships" r:id="rId7"/>
          <a:extLst>
            <a:ext uri="{FF2B5EF4-FFF2-40B4-BE49-F238E27FC236}">
              <a16:creationId xmlns:a16="http://schemas.microsoft.com/office/drawing/2014/main" id="{C9A80D10-4400-4038-9180-17FE75D335E6}"/>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56" name="Rectángulo redondeado 115">
          <a:hlinkClick xmlns:r="http://schemas.openxmlformats.org/officeDocument/2006/relationships" r:id="rId8"/>
          <a:extLst>
            <a:ext uri="{FF2B5EF4-FFF2-40B4-BE49-F238E27FC236}">
              <a16:creationId xmlns:a16="http://schemas.microsoft.com/office/drawing/2014/main" id="{0217CE94-0A2E-4F96-B731-39148BD85C3B}"/>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57" name="Rectángulo redondeado 116">
          <a:hlinkClick xmlns:r="http://schemas.openxmlformats.org/officeDocument/2006/relationships" r:id="rId9"/>
          <a:extLst>
            <a:ext uri="{FF2B5EF4-FFF2-40B4-BE49-F238E27FC236}">
              <a16:creationId xmlns:a16="http://schemas.microsoft.com/office/drawing/2014/main" id="{F7B4EA6B-9BDB-4492-BB5A-11C36F0D918D}"/>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58" name="Rectángulo redondeado 117">
          <a:hlinkClick xmlns:r="http://schemas.openxmlformats.org/officeDocument/2006/relationships" r:id="rId10"/>
          <a:extLst>
            <a:ext uri="{FF2B5EF4-FFF2-40B4-BE49-F238E27FC236}">
              <a16:creationId xmlns:a16="http://schemas.microsoft.com/office/drawing/2014/main" id="{2195F831-C2A0-4665-80A8-699E0AFF1EA6}"/>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59" name="Rectángulo redondeado 118">
          <a:hlinkClick xmlns:r="http://schemas.openxmlformats.org/officeDocument/2006/relationships" r:id="rId11"/>
          <a:extLst>
            <a:ext uri="{FF2B5EF4-FFF2-40B4-BE49-F238E27FC236}">
              <a16:creationId xmlns:a16="http://schemas.microsoft.com/office/drawing/2014/main" id="{33873C67-D2EC-442F-B6F6-FB74BABB346A}"/>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60" name="Rectángulo redondeado 119">
          <a:hlinkClick xmlns:r="http://schemas.openxmlformats.org/officeDocument/2006/relationships" r:id="rId12"/>
          <a:extLst>
            <a:ext uri="{FF2B5EF4-FFF2-40B4-BE49-F238E27FC236}">
              <a16:creationId xmlns:a16="http://schemas.microsoft.com/office/drawing/2014/main" id="{3E441CF9-6E78-474D-AF23-864CA14416F2}"/>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61" name="Rectángulo redondeado 120">
          <a:hlinkClick xmlns:r="http://schemas.openxmlformats.org/officeDocument/2006/relationships" r:id="rId13"/>
          <a:extLst>
            <a:ext uri="{FF2B5EF4-FFF2-40B4-BE49-F238E27FC236}">
              <a16:creationId xmlns:a16="http://schemas.microsoft.com/office/drawing/2014/main" id="{8FDAA2A1-AB60-4D8A-9383-2AD0C9351611}"/>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62" name="Rectángulo redondeado 121">
          <a:hlinkClick xmlns:r="http://schemas.openxmlformats.org/officeDocument/2006/relationships" r:id="rId14"/>
          <a:extLst>
            <a:ext uri="{FF2B5EF4-FFF2-40B4-BE49-F238E27FC236}">
              <a16:creationId xmlns:a16="http://schemas.microsoft.com/office/drawing/2014/main" id="{75714052-D133-4841-9661-AFB9A4D68EFF}"/>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63" name="Rectángulo redondeado 122">
          <a:hlinkClick xmlns:r="http://schemas.openxmlformats.org/officeDocument/2006/relationships" r:id="rId15"/>
          <a:extLst>
            <a:ext uri="{FF2B5EF4-FFF2-40B4-BE49-F238E27FC236}">
              <a16:creationId xmlns:a16="http://schemas.microsoft.com/office/drawing/2014/main" id="{0BE8261B-9E19-4EE7-AB05-9EA1BFCC522D}"/>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64" name="Rectángulo redondeado 123">
          <a:hlinkClick xmlns:r="http://schemas.openxmlformats.org/officeDocument/2006/relationships" r:id="rId16"/>
          <a:extLst>
            <a:ext uri="{FF2B5EF4-FFF2-40B4-BE49-F238E27FC236}">
              <a16:creationId xmlns:a16="http://schemas.microsoft.com/office/drawing/2014/main" id="{6DBF3DDA-6DEC-4DB2-8047-5654C944879A}"/>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65" name="Rectángulo redondeado 124">
          <a:hlinkClick xmlns:r="http://schemas.openxmlformats.org/officeDocument/2006/relationships" r:id="rId17"/>
          <a:extLst>
            <a:ext uri="{FF2B5EF4-FFF2-40B4-BE49-F238E27FC236}">
              <a16:creationId xmlns:a16="http://schemas.microsoft.com/office/drawing/2014/main" id="{3ADB5A59-E8D9-44B1-8453-C42580D59E8B}"/>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66" name="Rectángulo redondeado 125">
          <a:hlinkClick xmlns:r="http://schemas.openxmlformats.org/officeDocument/2006/relationships" r:id="rId18"/>
          <a:extLst>
            <a:ext uri="{FF2B5EF4-FFF2-40B4-BE49-F238E27FC236}">
              <a16:creationId xmlns:a16="http://schemas.microsoft.com/office/drawing/2014/main" id="{30AB8056-425D-46FB-8D75-B028E926C425}"/>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67" name="Rectángulo redondeado 126">
          <a:hlinkClick xmlns:r="http://schemas.openxmlformats.org/officeDocument/2006/relationships" r:id="rId19"/>
          <a:extLst>
            <a:ext uri="{FF2B5EF4-FFF2-40B4-BE49-F238E27FC236}">
              <a16:creationId xmlns:a16="http://schemas.microsoft.com/office/drawing/2014/main" id="{B03966A0-79B3-456D-BB46-24F596EBBFB7}"/>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68" name="Rectángulo redondeado 127">
          <a:hlinkClick xmlns:r="http://schemas.openxmlformats.org/officeDocument/2006/relationships" r:id="rId20"/>
          <a:extLst>
            <a:ext uri="{FF2B5EF4-FFF2-40B4-BE49-F238E27FC236}">
              <a16:creationId xmlns:a16="http://schemas.microsoft.com/office/drawing/2014/main" id="{E05777B4-D414-4000-9369-21491B13036D}"/>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117764</xdr:colOff>
      <xdr:row>1</xdr:row>
      <xdr:rowOff>124691</xdr:rowOff>
    </xdr:from>
    <xdr:to>
      <xdr:col>1</xdr:col>
      <xdr:colOff>727365</xdr:colOff>
      <xdr:row>3</xdr:row>
      <xdr:rowOff>21937</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900-00000E000000}"/>
            </a:ext>
          </a:extLst>
        </xdr:cNvPr>
        <xdr:cNvSpPr/>
      </xdr:nvSpPr>
      <xdr:spPr>
        <a:xfrm>
          <a:off x="2265219" y="304800"/>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136821</xdr:rowOff>
    </xdr:to>
    <xdr:pic>
      <xdr:nvPicPr>
        <xdr:cNvPr id="93" name="Imagen 92">
          <a:extLst>
            <a:ext uri="{FF2B5EF4-FFF2-40B4-BE49-F238E27FC236}">
              <a16:creationId xmlns:a16="http://schemas.microsoft.com/office/drawing/2014/main" id="{00000000-0008-0000-0900-00005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94" name="CuadroTexto 93">
          <a:extLst>
            <a:ext uri="{FF2B5EF4-FFF2-40B4-BE49-F238E27FC236}">
              <a16:creationId xmlns:a16="http://schemas.microsoft.com/office/drawing/2014/main" id="{00000000-0008-0000-0900-00005E000000}"/>
            </a:ext>
          </a:extLst>
        </xdr:cNvPr>
        <xdr:cNvSpPr txBox="1"/>
      </xdr:nvSpPr>
      <xdr:spPr>
        <a:xfrm>
          <a:off x="120711" y="981405"/>
          <a:ext cx="1817687" cy="705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95" name="Rectángulo redondeado 94">
          <a:hlinkClick xmlns:r="http://schemas.openxmlformats.org/officeDocument/2006/relationships" r:id="rId3"/>
          <a:extLst>
            <a:ext uri="{FF2B5EF4-FFF2-40B4-BE49-F238E27FC236}">
              <a16:creationId xmlns:a16="http://schemas.microsoft.com/office/drawing/2014/main" id="{00000000-0008-0000-0900-00005F000000}"/>
            </a:ext>
          </a:extLst>
        </xdr:cNvPr>
        <xdr:cNvSpPr/>
      </xdr:nvSpPr>
      <xdr:spPr>
        <a:xfrm>
          <a:off x="0" y="1750241"/>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96" name="Rectángulo redondeado 95">
          <a:hlinkClick xmlns:r="http://schemas.openxmlformats.org/officeDocument/2006/relationships" r:id="rId4"/>
          <a:extLst>
            <a:ext uri="{FF2B5EF4-FFF2-40B4-BE49-F238E27FC236}">
              <a16:creationId xmlns:a16="http://schemas.microsoft.com/office/drawing/2014/main" id="{00000000-0008-0000-0900-000060000000}"/>
            </a:ext>
          </a:extLst>
        </xdr:cNvPr>
        <xdr:cNvSpPr/>
      </xdr:nvSpPr>
      <xdr:spPr>
        <a:xfrm>
          <a:off x="0" y="2133991"/>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97" name="Rectángulo redondeado 96">
          <a:hlinkClick xmlns:r="http://schemas.openxmlformats.org/officeDocument/2006/relationships" r:id="rId5"/>
          <a:extLst>
            <a:ext uri="{FF2B5EF4-FFF2-40B4-BE49-F238E27FC236}">
              <a16:creationId xmlns:a16="http://schemas.microsoft.com/office/drawing/2014/main" id="{00000000-0008-0000-0900-000061000000}"/>
            </a:ext>
          </a:extLst>
        </xdr:cNvPr>
        <xdr:cNvSpPr/>
      </xdr:nvSpPr>
      <xdr:spPr>
        <a:xfrm>
          <a:off x="3959" y="25161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98" name="Rectángulo redondeado 97">
          <a:hlinkClick xmlns:r="http://schemas.openxmlformats.org/officeDocument/2006/relationships" r:id="rId6"/>
          <a:extLst>
            <a:ext uri="{FF2B5EF4-FFF2-40B4-BE49-F238E27FC236}">
              <a16:creationId xmlns:a16="http://schemas.microsoft.com/office/drawing/2014/main" id="{00000000-0008-0000-0900-000062000000}"/>
            </a:ext>
          </a:extLst>
        </xdr:cNvPr>
        <xdr:cNvSpPr/>
      </xdr:nvSpPr>
      <xdr:spPr>
        <a:xfrm>
          <a:off x="0" y="2910587"/>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99" name="Rectángulo redondeado 98">
          <a:hlinkClick xmlns:r="http://schemas.openxmlformats.org/officeDocument/2006/relationships" r:id="rId7"/>
          <a:extLst>
            <a:ext uri="{FF2B5EF4-FFF2-40B4-BE49-F238E27FC236}">
              <a16:creationId xmlns:a16="http://schemas.microsoft.com/office/drawing/2014/main" id="{00000000-0008-0000-0900-000063000000}"/>
            </a:ext>
          </a:extLst>
        </xdr:cNvPr>
        <xdr:cNvSpPr/>
      </xdr:nvSpPr>
      <xdr:spPr>
        <a:xfrm>
          <a:off x="0" y="330222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00" name="Rectángulo redondeado 99">
          <a:hlinkClick xmlns:r="http://schemas.openxmlformats.org/officeDocument/2006/relationships" r:id="rId8"/>
          <a:extLst>
            <a:ext uri="{FF2B5EF4-FFF2-40B4-BE49-F238E27FC236}">
              <a16:creationId xmlns:a16="http://schemas.microsoft.com/office/drawing/2014/main" id="{00000000-0008-0000-0900-000064000000}"/>
            </a:ext>
          </a:extLst>
        </xdr:cNvPr>
        <xdr:cNvSpPr/>
      </xdr:nvSpPr>
      <xdr:spPr>
        <a:xfrm>
          <a:off x="0" y="3684338"/>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01" name="Rectángulo redondeado 100">
          <a:hlinkClick xmlns:r="http://schemas.openxmlformats.org/officeDocument/2006/relationships" r:id="rId9"/>
          <a:extLst>
            <a:ext uri="{FF2B5EF4-FFF2-40B4-BE49-F238E27FC236}">
              <a16:creationId xmlns:a16="http://schemas.microsoft.com/office/drawing/2014/main" id="{00000000-0008-0000-0900-000065000000}"/>
            </a:ext>
          </a:extLst>
        </xdr:cNvPr>
        <xdr:cNvSpPr/>
      </xdr:nvSpPr>
      <xdr:spPr>
        <a:xfrm>
          <a:off x="0" y="4078822"/>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02" name="Rectángulo redondeado 101">
          <a:hlinkClick xmlns:r="http://schemas.openxmlformats.org/officeDocument/2006/relationships" r:id="rId10"/>
          <a:extLst>
            <a:ext uri="{FF2B5EF4-FFF2-40B4-BE49-F238E27FC236}">
              <a16:creationId xmlns:a16="http://schemas.microsoft.com/office/drawing/2014/main" id="{00000000-0008-0000-0900-000066000000}"/>
            </a:ext>
          </a:extLst>
        </xdr:cNvPr>
        <xdr:cNvSpPr/>
      </xdr:nvSpPr>
      <xdr:spPr>
        <a:xfrm>
          <a:off x="0" y="447330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03" name="Rectángulo redondeado 102">
          <a:hlinkClick xmlns:r="http://schemas.openxmlformats.org/officeDocument/2006/relationships" r:id="rId11"/>
          <a:extLst>
            <a:ext uri="{FF2B5EF4-FFF2-40B4-BE49-F238E27FC236}">
              <a16:creationId xmlns:a16="http://schemas.microsoft.com/office/drawing/2014/main" id="{00000000-0008-0000-0900-000067000000}"/>
            </a:ext>
          </a:extLst>
        </xdr:cNvPr>
        <xdr:cNvSpPr/>
      </xdr:nvSpPr>
      <xdr:spPr>
        <a:xfrm>
          <a:off x="3959" y="4855419"/>
          <a:ext cx="2247900" cy="37207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04" name="Rectángulo redondeado 103">
          <a:hlinkClick xmlns:r="http://schemas.openxmlformats.org/officeDocument/2006/relationships" r:id="rId12"/>
          <a:extLst>
            <a:ext uri="{FF2B5EF4-FFF2-40B4-BE49-F238E27FC236}">
              <a16:creationId xmlns:a16="http://schemas.microsoft.com/office/drawing/2014/main" id="{00000000-0008-0000-0900-000068000000}"/>
            </a:ext>
          </a:extLst>
        </xdr:cNvPr>
        <xdr:cNvSpPr/>
      </xdr:nvSpPr>
      <xdr:spPr>
        <a:xfrm>
          <a:off x="0" y="5247058"/>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05" name="Rectángulo redondeado 104">
          <a:hlinkClick xmlns:r="http://schemas.openxmlformats.org/officeDocument/2006/relationships" r:id="rId13"/>
          <a:extLst>
            <a:ext uri="{FF2B5EF4-FFF2-40B4-BE49-F238E27FC236}">
              <a16:creationId xmlns:a16="http://schemas.microsoft.com/office/drawing/2014/main" id="{00000000-0008-0000-0900-000069000000}"/>
            </a:ext>
          </a:extLst>
        </xdr:cNvPr>
        <xdr:cNvSpPr/>
      </xdr:nvSpPr>
      <xdr:spPr>
        <a:xfrm>
          <a:off x="0" y="5641542"/>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06" name="Rectángulo redondeado 105">
          <a:hlinkClick xmlns:r="http://schemas.openxmlformats.org/officeDocument/2006/relationships" r:id="rId14"/>
          <a:extLst>
            <a:ext uri="{FF2B5EF4-FFF2-40B4-BE49-F238E27FC236}">
              <a16:creationId xmlns:a16="http://schemas.microsoft.com/office/drawing/2014/main" id="{00000000-0008-0000-0900-00006A000000}"/>
            </a:ext>
          </a:extLst>
        </xdr:cNvPr>
        <xdr:cNvSpPr/>
      </xdr:nvSpPr>
      <xdr:spPr>
        <a:xfrm>
          <a:off x="16329" y="6045551"/>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07" name="Rectángulo redondeado 106">
          <a:hlinkClick xmlns:r="http://schemas.openxmlformats.org/officeDocument/2006/relationships" r:id="rId15"/>
          <a:extLst>
            <a:ext uri="{FF2B5EF4-FFF2-40B4-BE49-F238E27FC236}">
              <a16:creationId xmlns:a16="http://schemas.microsoft.com/office/drawing/2014/main" id="{00000000-0008-0000-0900-00006B000000}"/>
            </a:ext>
          </a:extLst>
        </xdr:cNvPr>
        <xdr:cNvSpPr/>
      </xdr:nvSpPr>
      <xdr:spPr>
        <a:xfrm>
          <a:off x="0" y="6452405"/>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08" name="Rectángulo redondeado 107">
          <a:hlinkClick xmlns:r="http://schemas.openxmlformats.org/officeDocument/2006/relationships" r:id="rId16"/>
          <a:extLst>
            <a:ext uri="{FF2B5EF4-FFF2-40B4-BE49-F238E27FC236}">
              <a16:creationId xmlns:a16="http://schemas.microsoft.com/office/drawing/2014/main" id="{00000000-0008-0000-0900-00006C000000}"/>
            </a:ext>
          </a:extLst>
        </xdr:cNvPr>
        <xdr:cNvSpPr/>
      </xdr:nvSpPr>
      <xdr:spPr>
        <a:xfrm>
          <a:off x="0" y="6859258"/>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09" name="Rectángulo redondeado 108">
          <a:hlinkClick xmlns:r="http://schemas.openxmlformats.org/officeDocument/2006/relationships" r:id="rId17"/>
          <a:extLst>
            <a:ext uri="{FF2B5EF4-FFF2-40B4-BE49-F238E27FC236}">
              <a16:creationId xmlns:a16="http://schemas.microsoft.com/office/drawing/2014/main" id="{00000000-0008-0000-0900-00006D000000}"/>
            </a:ext>
          </a:extLst>
        </xdr:cNvPr>
        <xdr:cNvSpPr/>
      </xdr:nvSpPr>
      <xdr:spPr>
        <a:xfrm>
          <a:off x="0" y="7255378"/>
          <a:ext cx="2247900" cy="374919"/>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10" name="Rectángulo redondeado 109">
          <a:hlinkClick xmlns:r="http://schemas.openxmlformats.org/officeDocument/2006/relationships" r:id="rId18"/>
          <a:extLst>
            <a:ext uri="{FF2B5EF4-FFF2-40B4-BE49-F238E27FC236}">
              <a16:creationId xmlns:a16="http://schemas.microsoft.com/office/drawing/2014/main" id="{00000000-0008-0000-0900-00006E000000}"/>
            </a:ext>
          </a:extLst>
        </xdr:cNvPr>
        <xdr:cNvSpPr/>
      </xdr:nvSpPr>
      <xdr:spPr>
        <a:xfrm>
          <a:off x="0" y="7635855"/>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11" name="Rectángulo redondeado 110">
          <a:hlinkClick xmlns:r="http://schemas.openxmlformats.org/officeDocument/2006/relationships" r:id="rId19"/>
          <a:extLst>
            <a:ext uri="{FF2B5EF4-FFF2-40B4-BE49-F238E27FC236}">
              <a16:creationId xmlns:a16="http://schemas.microsoft.com/office/drawing/2014/main" id="{00000000-0008-0000-0900-00006F000000}"/>
            </a:ext>
          </a:extLst>
        </xdr:cNvPr>
        <xdr:cNvSpPr/>
      </xdr:nvSpPr>
      <xdr:spPr>
        <a:xfrm>
          <a:off x="0" y="8039863"/>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12" name="Rectángulo redondeado 111">
          <a:hlinkClick xmlns:r="http://schemas.openxmlformats.org/officeDocument/2006/relationships" r:id="rId20"/>
          <a:extLst>
            <a:ext uri="{FF2B5EF4-FFF2-40B4-BE49-F238E27FC236}">
              <a16:creationId xmlns:a16="http://schemas.microsoft.com/office/drawing/2014/main" id="{00000000-0008-0000-0900-000070000000}"/>
            </a:ext>
          </a:extLst>
        </xdr:cNvPr>
        <xdr:cNvSpPr/>
      </xdr:nvSpPr>
      <xdr:spPr>
        <a:xfrm>
          <a:off x="0" y="8434347"/>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13" name="Rectángulo redondeado 112">
          <a:hlinkClick xmlns:r="http://schemas.openxmlformats.org/officeDocument/2006/relationships" r:id="rId21"/>
          <a:extLst>
            <a:ext uri="{FF2B5EF4-FFF2-40B4-BE49-F238E27FC236}">
              <a16:creationId xmlns:a16="http://schemas.microsoft.com/office/drawing/2014/main" id="{00000000-0008-0000-0900-000071000000}"/>
            </a:ext>
          </a:extLst>
        </xdr:cNvPr>
        <xdr:cNvSpPr/>
      </xdr:nvSpPr>
      <xdr:spPr>
        <a:xfrm>
          <a:off x="0" y="88383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A00-00000E000000}"/>
            </a:ext>
          </a:extLst>
        </xdr:cNvPr>
        <xdr:cNvSpPr/>
      </xdr:nvSpPr>
      <xdr:spPr>
        <a:xfrm>
          <a:off x="2279073" y="263236"/>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90" name="Imagen 89">
          <a:extLst>
            <a:ext uri="{FF2B5EF4-FFF2-40B4-BE49-F238E27FC236}">
              <a16:creationId xmlns:a16="http://schemas.microsoft.com/office/drawing/2014/main" id="{00000000-0008-0000-0A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91" name="CuadroTexto 90">
          <a:extLst>
            <a:ext uri="{FF2B5EF4-FFF2-40B4-BE49-F238E27FC236}">
              <a16:creationId xmlns:a16="http://schemas.microsoft.com/office/drawing/2014/main" id="{00000000-0008-0000-0A00-00005B000000}"/>
            </a:ext>
          </a:extLst>
        </xdr:cNvPr>
        <xdr:cNvSpPr txBox="1"/>
      </xdr:nvSpPr>
      <xdr:spPr>
        <a:xfrm>
          <a:off x="120711" y="990930"/>
          <a:ext cx="1817687" cy="72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92" name="Rectángulo redondeado 91">
          <a:hlinkClick xmlns:r="http://schemas.openxmlformats.org/officeDocument/2006/relationships" r:id="rId3"/>
          <a:extLst>
            <a:ext uri="{FF2B5EF4-FFF2-40B4-BE49-F238E27FC236}">
              <a16:creationId xmlns:a16="http://schemas.microsoft.com/office/drawing/2014/main" id="{00000000-0008-0000-0A00-00005C000000}"/>
            </a:ext>
          </a:extLst>
        </xdr:cNvPr>
        <xdr:cNvSpPr/>
      </xdr:nvSpPr>
      <xdr:spPr>
        <a:xfrm>
          <a:off x="0" y="1778816"/>
          <a:ext cx="2247900" cy="3911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93" name="Rectángulo redondeado 92">
          <a:hlinkClick xmlns:r="http://schemas.openxmlformats.org/officeDocument/2006/relationships" r:id="rId4"/>
          <a:extLst>
            <a:ext uri="{FF2B5EF4-FFF2-40B4-BE49-F238E27FC236}">
              <a16:creationId xmlns:a16="http://schemas.microsoft.com/office/drawing/2014/main" id="{00000000-0008-0000-0A00-00005D000000}"/>
            </a:ext>
          </a:extLst>
        </xdr:cNvPr>
        <xdr:cNvSpPr/>
      </xdr:nvSpPr>
      <xdr:spPr>
        <a:xfrm>
          <a:off x="0" y="2191141"/>
          <a:ext cx="2247900" cy="5654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94" name="Rectángulo redondeado 93">
          <a:hlinkClick xmlns:r="http://schemas.openxmlformats.org/officeDocument/2006/relationships" r:id="rId5"/>
          <a:extLst>
            <a:ext uri="{FF2B5EF4-FFF2-40B4-BE49-F238E27FC236}">
              <a16:creationId xmlns:a16="http://schemas.microsoft.com/office/drawing/2014/main" id="{00000000-0008-0000-0A00-00005E000000}"/>
            </a:ext>
          </a:extLst>
        </xdr:cNvPr>
        <xdr:cNvSpPr/>
      </xdr:nvSpPr>
      <xdr:spPr>
        <a:xfrm>
          <a:off x="3959" y="276375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95" name="Rectángulo redondeado 94">
          <a:hlinkClick xmlns:r="http://schemas.openxmlformats.org/officeDocument/2006/relationships" r:id="rId6"/>
          <a:extLst>
            <a:ext uri="{FF2B5EF4-FFF2-40B4-BE49-F238E27FC236}">
              <a16:creationId xmlns:a16="http://schemas.microsoft.com/office/drawing/2014/main" id="{00000000-0008-0000-0A00-00005F000000}"/>
            </a:ext>
          </a:extLst>
        </xdr:cNvPr>
        <xdr:cNvSpPr/>
      </xdr:nvSpPr>
      <xdr:spPr>
        <a:xfrm>
          <a:off x="0" y="3158237"/>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96" name="Rectángulo redondeado 95">
          <a:hlinkClick xmlns:r="http://schemas.openxmlformats.org/officeDocument/2006/relationships" r:id="rId7"/>
          <a:extLst>
            <a:ext uri="{FF2B5EF4-FFF2-40B4-BE49-F238E27FC236}">
              <a16:creationId xmlns:a16="http://schemas.microsoft.com/office/drawing/2014/main" id="{00000000-0008-0000-0A00-000060000000}"/>
            </a:ext>
          </a:extLst>
        </xdr:cNvPr>
        <xdr:cNvSpPr/>
      </xdr:nvSpPr>
      <xdr:spPr>
        <a:xfrm>
          <a:off x="0" y="3530825"/>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97" name="Rectángulo redondeado 96">
          <a:hlinkClick xmlns:r="http://schemas.openxmlformats.org/officeDocument/2006/relationships" r:id="rId8"/>
          <a:extLst>
            <a:ext uri="{FF2B5EF4-FFF2-40B4-BE49-F238E27FC236}">
              <a16:creationId xmlns:a16="http://schemas.microsoft.com/office/drawing/2014/main" id="{00000000-0008-0000-0A00-000061000000}"/>
            </a:ext>
          </a:extLst>
        </xdr:cNvPr>
        <xdr:cNvSpPr/>
      </xdr:nvSpPr>
      <xdr:spPr>
        <a:xfrm>
          <a:off x="0" y="3903413"/>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98" name="Rectángulo redondeado 97">
          <a:hlinkClick xmlns:r="http://schemas.openxmlformats.org/officeDocument/2006/relationships" r:id="rId9"/>
          <a:extLst>
            <a:ext uri="{FF2B5EF4-FFF2-40B4-BE49-F238E27FC236}">
              <a16:creationId xmlns:a16="http://schemas.microsoft.com/office/drawing/2014/main" id="{00000000-0008-0000-0A00-000062000000}"/>
            </a:ext>
          </a:extLst>
        </xdr:cNvPr>
        <xdr:cNvSpPr/>
      </xdr:nvSpPr>
      <xdr:spPr>
        <a:xfrm>
          <a:off x="0" y="4307422"/>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99" name="Rectángulo redondeado 98">
          <a:hlinkClick xmlns:r="http://schemas.openxmlformats.org/officeDocument/2006/relationships" r:id="rId10"/>
          <a:extLst>
            <a:ext uri="{FF2B5EF4-FFF2-40B4-BE49-F238E27FC236}">
              <a16:creationId xmlns:a16="http://schemas.microsoft.com/office/drawing/2014/main" id="{00000000-0008-0000-0A00-000063000000}"/>
            </a:ext>
          </a:extLst>
        </xdr:cNvPr>
        <xdr:cNvSpPr/>
      </xdr:nvSpPr>
      <xdr:spPr>
        <a:xfrm>
          <a:off x="0" y="4701905"/>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00" name="Rectángulo redondeado 99">
          <a:hlinkClick xmlns:r="http://schemas.openxmlformats.org/officeDocument/2006/relationships" r:id="rId11"/>
          <a:extLst>
            <a:ext uri="{FF2B5EF4-FFF2-40B4-BE49-F238E27FC236}">
              <a16:creationId xmlns:a16="http://schemas.microsoft.com/office/drawing/2014/main" id="{00000000-0008-0000-0A00-000064000000}"/>
            </a:ext>
          </a:extLst>
        </xdr:cNvPr>
        <xdr:cNvSpPr/>
      </xdr:nvSpPr>
      <xdr:spPr>
        <a:xfrm>
          <a:off x="3959" y="5093544"/>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01" name="Rectángulo redondeado 100">
          <a:hlinkClick xmlns:r="http://schemas.openxmlformats.org/officeDocument/2006/relationships" r:id="rId12"/>
          <a:extLst>
            <a:ext uri="{FF2B5EF4-FFF2-40B4-BE49-F238E27FC236}">
              <a16:creationId xmlns:a16="http://schemas.microsoft.com/office/drawing/2014/main" id="{00000000-0008-0000-0A00-000065000000}"/>
            </a:ext>
          </a:extLst>
        </xdr:cNvPr>
        <xdr:cNvSpPr/>
      </xdr:nvSpPr>
      <xdr:spPr>
        <a:xfrm>
          <a:off x="0" y="5466133"/>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02" name="Rectángulo redondeado 101">
          <a:hlinkClick xmlns:r="http://schemas.openxmlformats.org/officeDocument/2006/relationships" r:id="rId13"/>
          <a:extLst>
            <a:ext uri="{FF2B5EF4-FFF2-40B4-BE49-F238E27FC236}">
              <a16:creationId xmlns:a16="http://schemas.microsoft.com/office/drawing/2014/main" id="{00000000-0008-0000-0A00-000066000000}"/>
            </a:ext>
          </a:extLst>
        </xdr:cNvPr>
        <xdr:cNvSpPr/>
      </xdr:nvSpPr>
      <xdr:spPr>
        <a:xfrm>
          <a:off x="0" y="5851092"/>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03" name="Rectángulo redondeado 102">
          <a:hlinkClick xmlns:r="http://schemas.openxmlformats.org/officeDocument/2006/relationships" r:id="rId14"/>
          <a:extLst>
            <a:ext uri="{FF2B5EF4-FFF2-40B4-BE49-F238E27FC236}">
              <a16:creationId xmlns:a16="http://schemas.microsoft.com/office/drawing/2014/main" id="{00000000-0008-0000-0A00-000067000000}"/>
            </a:ext>
          </a:extLst>
        </xdr:cNvPr>
        <xdr:cNvSpPr/>
      </xdr:nvSpPr>
      <xdr:spPr>
        <a:xfrm>
          <a:off x="16329" y="6255101"/>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04" name="Rectángulo redondeado 103">
          <a:hlinkClick xmlns:r="http://schemas.openxmlformats.org/officeDocument/2006/relationships" r:id="rId15"/>
          <a:extLst>
            <a:ext uri="{FF2B5EF4-FFF2-40B4-BE49-F238E27FC236}">
              <a16:creationId xmlns:a16="http://schemas.microsoft.com/office/drawing/2014/main" id="{00000000-0008-0000-0A00-000068000000}"/>
            </a:ext>
          </a:extLst>
        </xdr:cNvPr>
        <xdr:cNvSpPr/>
      </xdr:nvSpPr>
      <xdr:spPr>
        <a:xfrm>
          <a:off x="0" y="6671480"/>
          <a:ext cx="2247900" cy="5749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05" name="Rectángulo redondeado 104">
          <a:hlinkClick xmlns:r="http://schemas.openxmlformats.org/officeDocument/2006/relationships" r:id="rId16"/>
          <a:extLst>
            <a:ext uri="{FF2B5EF4-FFF2-40B4-BE49-F238E27FC236}">
              <a16:creationId xmlns:a16="http://schemas.microsoft.com/office/drawing/2014/main" id="{00000000-0008-0000-0A00-000069000000}"/>
            </a:ext>
          </a:extLst>
        </xdr:cNvPr>
        <xdr:cNvSpPr/>
      </xdr:nvSpPr>
      <xdr:spPr>
        <a:xfrm>
          <a:off x="0" y="727835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06" name="Rectángulo redondeado 105">
          <a:hlinkClick xmlns:r="http://schemas.openxmlformats.org/officeDocument/2006/relationships" r:id="rId17"/>
          <a:extLst>
            <a:ext uri="{FF2B5EF4-FFF2-40B4-BE49-F238E27FC236}">
              <a16:creationId xmlns:a16="http://schemas.microsoft.com/office/drawing/2014/main" id="{00000000-0008-0000-0A00-00006A000000}"/>
            </a:ext>
          </a:extLst>
        </xdr:cNvPr>
        <xdr:cNvSpPr/>
      </xdr:nvSpPr>
      <xdr:spPr>
        <a:xfrm>
          <a:off x="0" y="7664953"/>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07" name="Rectángulo redondeado 106">
          <a:hlinkClick xmlns:r="http://schemas.openxmlformats.org/officeDocument/2006/relationships" r:id="rId18"/>
          <a:extLst>
            <a:ext uri="{FF2B5EF4-FFF2-40B4-BE49-F238E27FC236}">
              <a16:creationId xmlns:a16="http://schemas.microsoft.com/office/drawing/2014/main" id="{00000000-0008-0000-0A00-00006B000000}"/>
            </a:ext>
          </a:extLst>
        </xdr:cNvPr>
        <xdr:cNvSpPr/>
      </xdr:nvSpPr>
      <xdr:spPr>
        <a:xfrm>
          <a:off x="0" y="80359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08" name="Rectángulo redondeado 107">
          <a:hlinkClick xmlns:r="http://schemas.openxmlformats.org/officeDocument/2006/relationships" r:id="rId19"/>
          <a:extLst>
            <a:ext uri="{FF2B5EF4-FFF2-40B4-BE49-F238E27FC236}">
              <a16:creationId xmlns:a16="http://schemas.microsoft.com/office/drawing/2014/main" id="{00000000-0008-0000-0A00-00006C000000}"/>
            </a:ext>
          </a:extLst>
        </xdr:cNvPr>
        <xdr:cNvSpPr/>
      </xdr:nvSpPr>
      <xdr:spPr>
        <a:xfrm>
          <a:off x="0" y="8420863"/>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09" name="Rectángulo redondeado 108">
          <a:hlinkClick xmlns:r="http://schemas.openxmlformats.org/officeDocument/2006/relationships" r:id="rId20"/>
          <a:extLst>
            <a:ext uri="{FF2B5EF4-FFF2-40B4-BE49-F238E27FC236}">
              <a16:creationId xmlns:a16="http://schemas.microsoft.com/office/drawing/2014/main" id="{00000000-0008-0000-0A00-00006D000000}"/>
            </a:ext>
          </a:extLst>
        </xdr:cNvPr>
        <xdr:cNvSpPr/>
      </xdr:nvSpPr>
      <xdr:spPr>
        <a:xfrm>
          <a:off x="0" y="8824872"/>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10" name="Rectángulo redondeado 109">
          <a:hlinkClick xmlns:r="http://schemas.openxmlformats.org/officeDocument/2006/relationships" r:id="rId21"/>
          <a:extLst>
            <a:ext uri="{FF2B5EF4-FFF2-40B4-BE49-F238E27FC236}">
              <a16:creationId xmlns:a16="http://schemas.microsoft.com/office/drawing/2014/main" id="{00000000-0008-0000-0A00-00006E000000}"/>
            </a:ext>
          </a:extLst>
        </xdr:cNvPr>
        <xdr:cNvSpPr/>
      </xdr:nvSpPr>
      <xdr:spPr>
        <a:xfrm>
          <a:off x="0" y="9228880"/>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B00-00000E000000}"/>
            </a:ext>
          </a:extLst>
        </xdr:cNvPr>
        <xdr:cNvSpPr/>
      </xdr:nvSpPr>
      <xdr:spPr>
        <a:xfrm>
          <a:off x="2280458" y="266007"/>
          <a:ext cx="609601" cy="30595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126383</xdr:rowOff>
    </xdr:to>
    <xdr:pic>
      <xdr:nvPicPr>
        <xdr:cNvPr id="163" name="Imagen 162">
          <a:extLst>
            <a:ext uri="{FF2B5EF4-FFF2-40B4-BE49-F238E27FC236}">
              <a16:creationId xmlns:a16="http://schemas.microsoft.com/office/drawing/2014/main" id="{00000000-0008-0000-0B00-0000A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64" name="CuadroTexto 163">
          <a:extLst>
            <a:ext uri="{FF2B5EF4-FFF2-40B4-BE49-F238E27FC236}">
              <a16:creationId xmlns:a16="http://schemas.microsoft.com/office/drawing/2014/main" id="{00000000-0008-0000-0B00-0000A4000000}"/>
            </a:ext>
          </a:extLst>
        </xdr:cNvPr>
        <xdr:cNvSpPr txBox="1"/>
      </xdr:nvSpPr>
      <xdr:spPr>
        <a:xfrm>
          <a:off x="120711" y="990930"/>
          <a:ext cx="1817687" cy="705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65" name="Rectángulo redondeado 164">
          <a:hlinkClick xmlns:r="http://schemas.openxmlformats.org/officeDocument/2006/relationships" r:id="rId3"/>
          <a:extLst>
            <a:ext uri="{FF2B5EF4-FFF2-40B4-BE49-F238E27FC236}">
              <a16:creationId xmlns:a16="http://schemas.microsoft.com/office/drawing/2014/main" id="{00000000-0008-0000-0B00-0000A5000000}"/>
            </a:ext>
          </a:extLst>
        </xdr:cNvPr>
        <xdr:cNvSpPr/>
      </xdr:nvSpPr>
      <xdr:spPr>
        <a:xfrm>
          <a:off x="0" y="1759766"/>
          <a:ext cx="2247900" cy="3911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66" name="Rectángulo redondeado 165">
          <a:hlinkClick xmlns:r="http://schemas.openxmlformats.org/officeDocument/2006/relationships" r:id="rId4"/>
          <a:extLst>
            <a:ext uri="{FF2B5EF4-FFF2-40B4-BE49-F238E27FC236}">
              <a16:creationId xmlns:a16="http://schemas.microsoft.com/office/drawing/2014/main" id="{00000000-0008-0000-0B00-0000A6000000}"/>
            </a:ext>
          </a:extLst>
        </xdr:cNvPr>
        <xdr:cNvSpPr/>
      </xdr:nvSpPr>
      <xdr:spPr>
        <a:xfrm>
          <a:off x="0" y="2172091"/>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67" name="Rectángulo redondeado 166">
          <a:hlinkClick xmlns:r="http://schemas.openxmlformats.org/officeDocument/2006/relationships" r:id="rId5"/>
          <a:extLst>
            <a:ext uri="{FF2B5EF4-FFF2-40B4-BE49-F238E27FC236}">
              <a16:creationId xmlns:a16="http://schemas.microsoft.com/office/drawing/2014/main" id="{00000000-0008-0000-0B00-0000A7000000}"/>
            </a:ext>
          </a:extLst>
        </xdr:cNvPr>
        <xdr:cNvSpPr/>
      </xdr:nvSpPr>
      <xdr:spPr>
        <a:xfrm>
          <a:off x="3959" y="25542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68" name="Rectángulo redondeado 167">
          <a:hlinkClick xmlns:r="http://schemas.openxmlformats.org/officeDocument/2006/relationships" r:id="rId6"/>
          <a:extLst>
            <a:ext uri="{FF2B5EF4-FFF2-40B4-BE49-F238E27FC236}">
              <a16:creationId xmlns:a16="http://schemas.microsoft.com/office/drawing/2014/main" id="{00000000-0008-0000-0B00-0000A8000000}"/>
            </a:ext>
          </a:extLst>
        </xdr:cNvPr>
        <xdr:cNvSpPr/>
      </xdr:nvSpPr>
      <xdr:spPr>
        <a:xfrm>
          <a:off x="0" y="2948687"/>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69" name="Rectángulo redondeado 168">
          <a:hlinkClick xmlns:r="http://schemas.openxmlformats.org/officeDocument/2006/relationships" r:id="rId7"/>
          <a:extLst>
            <a:ext uri="{FF2B5EF4-FFF2-40B4-BE49-F238E27FC236}">
              <a16:creationId xmlns:a16="http://schemas.microsoft.com/office/drawing/2014/main" id="{00000000-0008-0000-0B00-0000A9000000}"/>
            </a:ext>
          </a:extLst>
        </xdr:cNvPr>
        <xdr:cNvSpPr/>
      </xdr:nvSpPr>
      <xdr:spPr>
        <a:xfrm>
          <a:off x="0" y="3321275"/>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70" name="Rectángulo redondeado 169">
          <a:hlinkClick xmlns:r="http://schemas.openxmlformats.org/officeDocument/2006/relationships" r:id="rId8"/>
          <a:extLst>
            <a:ext uri="{FF2B5EF4-FFF2-40B4-BE49-F238E27FC236}">
              <a16:creationId xmlns:a16="http://schemas.microsoft.com/office/drawing/2014/main" id="{00000000-0008-0000-0B00-0000AA000000}"/>
            </a:ext>
          </a:extLst>
        </xdr:cNvPr>
        <xdr:cNvSpPr/>
      </xdr:nvSpPr>
      <xdr:spPr>
        <a:xfrm>
          <a:off x="0" y="3712913"/>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71" name="Rectángulo redondeado 170">
          <a:hlinkClick xmlns:r="http://schemas.openxmlformats.org/officeDocument/2006/relationships" r:id="rId9"/>
          <a:extLst>
            <a:ext uri="{FF2B5EF4-FFF2-40B4-BE49-F238E27FC236}">
              <a16:creationId xmlns:a16="http://schemas.microsoft.com/office/drawing/2014/main" id="{00000000-0008-0000-0B00-0000AB000000}"/>
            </a:ext>
          </a:extLst>
        </xdr:cNvPr>
        <xdr:cNvSpPr/>
      </xdr:nvSpPr>
      <xdr:spPr>
        <a:xfrm>
          <a:off x="0" y="4116922"/>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72" name="Rectángulo redondeado 171">
          <a:hlinkClick xmlns:r="http://schemas.openxmlformats.org/officeDocument/2006/relationships" r:id="rId10"/>
          <a:extLst>
            <a:ext uri="{FF2B5EF4-FFF2-40B4-BE49-F238E27FC236}">
              <a16:creationId xmlns:a16="http://schemas.microsoft.com/office/drawing/2014/main" id="{00000000-0008-0000-0B00-0000AC000000}"/>
            </a:ext>
          </a:extLst>
        </xdr:cNvPr>
        <xdr:cNvSpPr/>
      </xdr:nvSpPr>
      <xdr:spPr>
        <a:xfrm>
          <a:off x="0" y="4511405"/>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73" name="Rectángulo redondeado 172">
          <a:hlinkClick xmlns:r="http://schemas.openxmlformats.org/officeDocument/2006/relationships" r:id="rId11"/>
          <a:extLst>
            <a:ext uri="{FF2B5EF4-FFF2-40B4-BE49-F238E27FC236}">
              <a16:creationId xmlns:a16="http://schemas.microsoft.com/office/drawing/2014/main" id="{00000000-0008-0000-0B00-0000AD000000}"/>
            </a:ext>
          </a:extLst>
        </xdr:cNvPr>
        <xdr:cNvSpPr/>
      </xdr:nvSpPr>
      <xdr:spPr>
        <a:xfrm>
          <a:off x="3959" y="4883994"/>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74" name="Rectángulo redondeado 173">
          <a:hlinkClick xmlns:r="http://schemas.openxmlformats.org/officeDocument/2006/relationships" r:id="rId12"/>
          <a:extLst>
            <a:ext uri="{FF2B5EF4-FFF2-40B4-BE49-F238E27FC236}">
              <a16:creationId xmlns:a16="http://schemas.microsoft.com/office/drawing/2014/main" id="{00000000-0008-0000-0B00-0000AE000000}"/>
            </a:ext>
          </a:extLst>
        </xdr:cNvPr>
        <xdr:cNvSpPr/>
      </xdr:nvSpPr>
      <xdr:spPr>
        <a:xfrm>
          <a:off x="0" y="5256583"/>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75" name="Rectángulo redondeado 174">
          <a:hlinkClick xmlns:r="http://schemas.openxmlformats.org/officeDocument/2006/relationships" r:id="rId13"/>
          <a:extLst>
            <a:ext uri="{FF2B5EF4-FFF2-40B4-BE49-F238E27FC236}">
              <a16:creationId xmlns:a16="http://schemas.microsoft.com/office/drawing/2014/main" id="{00000000-0008-0000-0B00-0000AF000000}"/>
            </a:ext>
          </a:extLst>
        </xdr:cNvPr>
        <xdr:cNvSpPr/>
      </xdr:nvSpPr>
      <xdr:spPr>
        <a:xfrm>
          <a:off x="0" y="5651067"/>
          <a:ext cx="2247900" cy="374918"/>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76" name="Rectángulo redondeado 175">
          <a:hlinkClick xmlns:r="http://schemas.openxmlformats.org/officeDocument/2006/relationships" r:id="rId14"/>
          <a:extLst>
            <a:ext uri="{FF2B5EF4-FFF2-40B4-BE49-F238E27FC236}">
              <a16:creationId xmlns:a16="http://schemas.microsoft.com/office/drawing/2014/main" id="{00000000-0008-0000-0B00-0000B0000000}"/>
            </a:ext>
          </a:extLst>
        </xdr:cNvPr>
        <xdr:cNvSpPr/>
      </xdr:nvSpPr>
      <xdr:spPr>
        <a:xfrm>
          <a:off x="16329" y="6045551"/>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77" name="Rectángulo redondeado 176">
          <a:hlinkClick xmlns:r="http://schemas.openxmlformats.org/officeDocument/2006/relationships" r:id="rId15"/>
          <a:extLst>
            <a:ext uri="{FF2B5EF4-FFF2-40B4-BE49-F238E27FC236}">
              <a16:creationId xmlns:a16="http://schemas.microsoft.com/office/drawing/2014/main" id="{00000000-0008-0000-0B00-0000B1000000}"/>
            </a:ext>
          </a:extLst>
        </xdr:cNvPr>
        <xdr:cNvSpPr/>
      </xdr:nvSpPr>
      <xdr:spPr>
        <a:xfrm>
          <a:off x="0" y="64428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78" name="Rectángulo redondeado 177">
          <a:hlinkClick xmlns:r="http://schemas.openxmlformats.org/officeDocument/2006/relationships" r:id="rId16"/>
          <a:extLst>
            <a:ext uri="{FF2B5EF4-FFF2-40B4-BE49-F238E27FC236}">
              <a16:creationId xmlns:a16="http://schemas.microsoft.com/office/drawing/2014/main" id="{00000000-0008-0000-0B00-0000B2000000}"/>
            </a:ext>
          </a:extLst>
        </xdr:cNvPr>
        <xdr:cNvSpPr/>
      </xdr:nvSpPr>
      <xdr:spPr>
        <a:xfrm>
          <a:off x="0" y="6840208"/>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79" name="Rectángulo redondeado 178">
          <a:hlinkClick xmlns:r="http://schemas.openxmlformats.org/officeDocument/2006/relationships" r:id="rId17"/>
          <a:extLst>
            <a:ext uri="{FF2B5EF4-FFF2-40B4-BE49-F238E27FC236}">
              <a16:creationId xmlns:a16="http://schemas.microsoft.com/office/drawing/2014/main" id="{00000000-0008-0000-0B00-0000B3000000}"/>
            </a:ext>
          </a:extLst>
        </xdr:cNvPr>
        <xdr:cNvSpPr/>
      </xdr:nvSpPr>
      <xdr:spPr>
        <a:xfrm>
          <a:off x="0" y="7245853"/>
          <a:ext cx="2247900" cy="374919"/>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80" name="Rectángulo redondeado 179">
          <a:hlinkClick xmlns:r="http://schemas.openxmlformats.org/officeDocument/2006/relationships" r:id="rId18"/>
          <a:extLst>
            <a:ext uri="{FF2B5EF4-FFF2-40B4-BE49-F238E27FC236}">
              <a16:creationId xmlns:a16="http://schemas.microsoft.com/office/drawing/2014/main" id="{00000000-0008-0000-0B00-0000B4000000}"/>
            </a:ext>
          </a:extLst>
        </xdr:cNvPr>
        <xdr:cNvSpPr/>
      </xdr:nvSpPr>
      <xdr:spPr>
        <a:xfrm>
          <a:off x="0" y="7626330"/>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81" name="Rectángulo redondeado 180">
          <a:hlinkClick xmlns:r="http://schemas.openxmlformats.org/officeDocument/2006/relationships" r:id="rId19"/>
          <a:extLst>
            <a:ext uri="{FF2B5EF4-FFF2-40B4-BE49-F238E27FC236}">
              <a16:creationId xmlns:a16="http://schemas.microsoft.com/office/drawing/2014/main" id="{00000000-0008-0000-0B00-0000B5000000}"/>
            </a:ext>
          </a:extLst>
        </xdr:cNvPr>
        <xdr:cNvSpPr/>
      </xdr:nvSpPr>
      <xdr:spPr>
        <a:xfrm>
          <a:off x="0" y="80303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82" name="Rectángulo redondeado 181">
          <a:hlinkClick xmlns:r="http://schemas.openxmlformats.org/officeDocument/2006/relationships" r:id="rId20"/>
          <a:extLst>
            <a:ext uri="{FF2B5EF4-FFF2-40B4-BE49-F238E27FC236}">
              <a16:creationId xmlns:a16="http://schemas.microsoft.com/office/drawing/2014/main" id="{00000000-0008-0000-0B00-0000B6000000}"/>
            </a:ext>
          </a:extLst>
        </xdr:cNvPr>
        <xdr:cNvSpPr/>
      </xdr:nvSpPr>
      <xdr:spPr>
        <a:xfrm>
          <a:off x="0" y="84152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83" name="Rectángulo redondeado 182">
          <a:hlinkClick xmlns:r="http://schemas.openxmlformats.org/officeDocument/2006/relationships" r:id="rId21"/>
          <a:extLst>
            <a:ext uri="{FF2B5EF4-FFF2-40B4-BE49-F238E27FC236}">
              <a16:creationId xmlns:a16="http://schemas.microsoft.com/office/drawing/2014/main" id="{00000000-0008-0000-0B00-0000B7000000}"/>
            </a:ext>
          </a:extLst>
        </xdr:cNvPr>
        <xdr:cNvSpPr/>
      </xdr:nvSpPr>
      <xdr:spPr>
        <a:xfrm>
          <a:off x="0" y="8800255"/>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0C00-00000D000000}"/>
            </a:ext>
          </a:extLst>
        </xdr:cNvPr>
        <xdr:cNvSpPr/>
      </xdr:nvSpPr>
      <xdr:spPr>
        <a:xfrm>
          <a:off x="2280458" y="266007"/>
          <a:ext cx="609601" cy="31357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126383</xdr:rowOff>
    </xdr:to>
    <xdr:pic>
      <xdr:nvPicPr>
        <xdr:cNvPr id="145" name="Imagen 144">
          <a:extLst>
            <a:ext uri="{FF2B5EF4-FFF2-40B4-BE49-F238E27FC236}">
              <a16:creationId xmlns:a16="http://schemas.microsoft.com/office/drawing/2014/main" id="{00000000-0008-0000-0C00-00009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46" name="CuadroTexto 145">
          <a:extLst>
            <a:ext uri="{FF2B5EF4-FFF2-40B4-BE49-F238E27FC236}">
              <a16:creationId xmlns:a16="http://schemas.microsoft.com/office/drawing/2014/main" id="{00000000-0008-0000-0C00-000092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47" name="Rectángulo redondeado 146">
          <a:hlinkClick xmlns:r="http://schemas.openxmlformats.org/officeDocument/2006/relationships" r:id="rId3"/>
          <a:extLst>
            <a:ext uri="{FF2B5EF4-FFF2-40B4-BE49-F238E27FC236}">
              <a16:creationId xmlns:a16="http://schemas.microsoft.com/office/drawing/2014/main" id="{00000000-0008-0000-0C00-000093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48" name="Rectángulo redondeado 147">
          <a:hlinkClick xmlns:r="http://schemas.openxmlformats.org/officeDocument/2006/relationships" r:id="rId4"/>
          <a:extLst>
            <a:ext uri="{FF2B5EF4-FFF2-40B4-BE49-F238E27FC236}">
              <a16:creationId xmlns:a16="http://schemas.microsoft.com/office/drawing/2014/main" id="{00000000-0008-0000-0C00-000094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49" name="Rectángulo redondeado 148">
          <a:hlinkClick xmlns:r="http://schemas.openxmlformats.org/officeDocument/2006/relationships" r:id="rId5"/>
          <a:extLst>
            <a:ext uri="{FF2B5EF4-FFF2-40B4-BE49-F238E27FC236}">
              <a16:creationId xmlns:a16="http://schemas.microsoft.com/office/drawing/2014/main" id="{00000000-0008-0000-0C00-000095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50" name="Rectángulo redondeado 149">
          <a:hlinkClick xmlns:r="http://schemas.openxmlformats.org/officeDocument/2006/relationships" r:id="rId6"/>
          <a:extLst>
            <a:ext uri="{FF2B5EF4-FFF2-40B4-BE49-F238E27FC236}">
              <a16:creationId xmlns:a16="http://schemas.microsoft.com/office/drawing/2014/main" id="{00000000-0008-0000-0C00-000096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51" name="Rectángulo redondeado 150">
          <a:hlinkClick xmlns:r="http://schemas.openxmlformats.org/officeDocument/2006/relationships" r:id="rId7"/>
          <a:extLst>
            <a:ext uri="{FF2B5EF4-FFF2-40B4-BE49-F238E27FC236}">
              <a16:creationId xmlns:a16="http://schemas.microsoft.com/office/drawing/2014/main" id="{00000000-0008-0000-0C00-000097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52" name="Rectángulo redondeado 151">
          <a:hlinkClick xmlns:r="http://schemas.openxmlformats.org/officeDocument/2006/relationships" r:id="rId8"/>
          <a:extLst>
            <a:ext uri="{FF2B5EF4-FFF2-40B4-BE49-F238E27FC236}">
              <a16:creationId xmlns:a16="http://schemas.microsoft.com/office/drawing/2014/main" id="{00000000-0008-0000-0C00-000098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53" name="Rectángulo redondeado 152">
          <a:hlinkClick xmlns:r="http://schemas.openxmlformats.org/officeDocument/2006/relationships" r:id="rId9"/>
          <a:extLst>
            <a:ext uri="{FF2B5EF4-FFF2-40B4-BE49-F238E27FC236}">
              <a16:creationId xmlns:a16="http://schemas.microsoft.com/office/drawing/2014/main" id="{00000000-0008-0000-0C00-000099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54" name="Rectángulo redondeado 153">
          <a:hlinkClick xmlns:r="http://schemas.openxmlformats.org/officeDocument/2006/relationships" r:id="rId10"/>
          <a:extLst>
            <a:ext uri="{FF2B5EF4-FFF2-40B4-BE49-F238E27FC236}">
              <a16:creationId xmlns:a16="http://schemas.microsoft.com/office/drawing/2014/main" id="{00000000-0008-0000-0C00-00009A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55" name="Rectángulo redondeado 154">
          <a:hlinkClick xmlns:r="http://schemas.openxmlformats.org/officeDocument/2006/relationships" r:id="rId11"/>
          <a:extLst>
            <a:ext uri="{FF2B5EF4-FFF2-40B4-BE49-F238E27FC236}">
              <a16:creationId xmlns:a16="http://schemas.microsoft.com/office/drawing/2014/main" id="{00000000-0008-0000-0C00-00009B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56" name="Rectángulo redondeado 155">
          <a:hlinkClick xmlns:r="http://schemas.openxmlformats.org/officeDocument/2006/relationships" r:id="rId12"/>
          <a:extLst>
            <a:ext uri="{FF2B5EF4-FFF2-40B4-BE49-F238E27FC236}">
              <a16:creationId xmlns:a16="http://schemas.microsoft.com/office/drawing/2014/main" id="{00000000-0008-0000-0C00-00009C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57" name="Rectángulo redondeado 156">
          <a:hlinkClick xmlns:r="http://schemas.openxmlformats.org/officeDocument/2006/relationships" r:id="rId13"/>
          <a:extLst>
            <a:ext uri="{FF2B5EF4-FFF2-40B4-BE49-F238E27FC236}">
              <a16:creationId xmlns:a16="http://schemas.microsoft.com/office/drawing/2014/main" id="{00000000-0008-0000-0C00-00009D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58" name="Rectángulo redondeado 157">
          <a:hlinkClick xmlns:r="http://schemas.openxmlformats.org/officeDocument/2006/relationships" r:id="rId14"/>
          <a:extLst>
            <a:ext uri="{FF2B5EF4-FFF2-40B4-BE49-F238E27FC236}">
              <a16:creationId xmlns:a16="http://schemas.microsoft.com/office/drawing/2014/main" id="{00000000-0008-0000-0C00-00009E000000}"/>
            </a:ext>
          </a:extLst>
        </xdr:cNvPr>
        <xdr:cNvSpPr/>
      </xdr:nvSpPr>
      <xdr:spPr>
        <a:xfrm>
          <a:off x="16329" y="5940776"/>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59" name="Rectángulo redondeado 158">
          <a:hlinkClick xmlns:r="http://schemas.openxmlformats.org/officeDocument/2006/relationships" r:id="rId15"/>
          <a:extLst>
            <a:ext uri="{FF2B5EF4-FFF2-40B4-BE49-F238E27FC236}">
              <a16:creationId xmlns:a16="http://schemas.microsoft.com/office/drawing/2014/main" id="{00000000-0008-0000-0C00-00009F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60" name="Rectángulo redondeado 159">
          <a:hlinkClick xmlns:r="http://schemas.openxmlformats.org/officeDocument/2006/relationships" r:id="rId16"/>
          <a:extLst>
            <a:ext uri="{FF2B5EF4-FFF2-40B4-BE49-F238E27FC236}">
              <a16:creationId xmlns:a16="http://schemas.microsoft.com/office/drawing/2014/main" id="{00000000-0008-0000-0C00-0000A0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61" name="Rectángulo redondeado 160">
          <a:hlinkClick xmlns:r="http://schemas.openxmlformats.org/officeDocument/2006/relationships" r:id="rId17"/>
          <a:extLst>
            <a:ext uri="{FF2B5EF4-FFF2-40B4-BE49-F238E27FC236}">
              <a16:creationId xmlns:a16="http://schemas.microsoft.com/office/drawing/2014/main" id="{00000000-0008-0000-0C00-0000A1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62" name="Rectángulo redondeado 161">
          <a:hlinkClick xmlns:r="http://schemas.openxmlformats.org/officeDocument/2006/relationships" r:id="rId18"/>
          <a:extLst>
            <a:ext uri="{FF2B5EF4-FFF2-40B4-BE49-F238E27FC236}">
              <a16:creationId xmlns:a16="http://schemas.microsoft.com/office/drawing/2014/main" id="{00000000-0008-0000-0C00-0000A2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63" name="Rectángulo redondeado 162">
          <a:hlinkClick xmlns:r="http://schemas.openxmlformats.org/officeDocument/2006/relationships" r:id="rId19"/>
          <a:extLst>
            <a:ext uri="{FF2B5EF4-FFF2-40B4-BE49-F238E27FC236}">
              <a16:creationId xmlns:a16="http://schemas.microsoft.com/office/drawing/2014/main" id="{00000000-0008-0000-0C00-0000A3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64" name="Rectángulo redondeado 163">
          <a:hlinkClick xmlns:r="http://schemas.openxmlformats.org/officeDocument/2006/relationships" r:id="rId20"/>
          <a:extLst>
            <a:ext uri="{FF2B5EF4-FFF2-40B4-BE49-F238E27FC236}">
              <a16:creationId xmlns:a16="http://schemas.microsoft.com/office/drawing/2014/main" id="{00000000-0008-0000-0C00-0000A4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65" name="Rectángulo redondeado 164">
          <a:hlinkClick xmlns:r="http://schemas.openxmlformats.org/officeDocument/2006/relationships" r:id="rId21"/>
          <a:extLst>
            <a:ext uri="{FF2B5EF4-FFF2-40B4-BE49-F238E27FC236}">
              <a16:creationId xmlns:a16="http://schemas.microsoft.com/office/drawing/2014/main" id="{00000000-0008-0000-0C00-0000A5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0D00-00000D000000}"/>
            </a:ext>
          </a:extLst>
        </xdr:cNvPr>
        <xdr:cNvSpPr/>
      </xdr:nvSpPr>
      <xdr:spPr>
        <a:xfrm>
          <a:off x="2280458" y="266007"/>
          <a:ext cx="609601" cy="31357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145433</xdr:rowOff>
    </xdr:to>
    <xdr:pic>
      <xdr:nvPicPr>
        <xdr:cNvPr id="105" name="Imagen 104">
          <a:extLst>
            <a:ext uri="{FF2B5EF4-FFF2-40B4-BE49-F238E27FC236}">
              <a16:creationId xmlns:a16="http://schemas.microsoft.com/office/drawing/2014/main" id="{00000000-0008-0000-0D00-00006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6" name="CuadroTexto 105">
          <a:extLst>
            <a:ext uri="{FF2B5EF4-FFF2-40B4-BE49-F238E27FC236}">
              <a16:creationId xmlns:a16="http://schemas.microsoft.com/office/drawing/2014/main" id="{00000000-0008-0000-0D00-00006A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7" name="Rectángulo redondeado 106">
          <a:hlinkClick xmlns:r="http://schemas.openxmlformats.org/officeDocument/2006/relationships" r:id="rId3"/>
          <a:extLst>
            <a:ext uri="{FF2B5EF4-FFF2-40B4-BE49-F238E27FC236}">
              <a16:creationId xmlns:a16="http://schemas.microsoft.com/office/drawing/2014/main" id="{00000000-0008-0000-0D00-00006B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08" name="Rectángulo redondeado 107">
          <a:hlinkClick xmlns:r="http://schemas.openxmlformats.org/officeDocument/2006/relationships" r:id="rId4"/>
          <a:extLst>
            <a:ext uri="{FF2B5EF4-FFF2-40B4-BE49-F238E27FC236}">
              <a16:creationId xmlns:a16="http://schemas.microsoft.com/office/drawing/2014/main" id="{00000000-0008-0000-0D00-00006C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153716</xdr:rowOff>
    </xdr:from>
    <xdr:to>
      <xdr:col>1</xdr:col>
      <xdr:colOff>165884</xdr:colOff>
      <xdr:row>14</xdr:row>
      <xdr:rowOff>125739</xdr:rowOff>
    </xdr:to>
    <xdr:sp macro="[0]!Rectánguloredondeado3_Haga_clic_en" textlink="">
      <xdr:nvSpPr>
        <xdr:cNvPr id="109" name="Rectángulo redondeado 108">
          <a:hlinkClick xmlns:r="http://schemas.openxmlformats.org/officeDocument/2006/relationships" r:id="rId5"/>
          <a:extLst>
            <a:ext uri="{FF2B5EF4-FFF2-40B4-BE49-F238E27FC236}">
              <a16:creationId xmlns:a16="http://schemas.microsoft.com/office/drawing/2014/main" id="{00000000-0008-0000-0D00-00006D000000}"/>
            </a:ext>
          </a:extLst>
        </xdr:cNvPr>
        <xdr:cNvSpPr/>
      </xdr:nvSpPr>
      <xdr:spPr>
        <a:xfrm>
          <a:off x="3959" y="2520820"/>
          <a:ext cx="2246108" cy="3775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0" name="Rectángulo redondeado 109">
          <a:hlinkClick xmlns:r="http://schemas.openxmlformats.org/officeDocument/2006/relationships" r:id="rId6"/>
          <a:extLst>
            <a:ext uri="{FF2B5EF4-FFF2-40B4-BE49-F238E27FC236}">
              <a16:creationId xmlns:a16="http://schemas.microsoft.com/office/drawing/2014/main" id="{00000000-0008-0000-0D00-00006E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1" name="Rectángulo redondeado 110">
          <a:hlinkClick xmlns:r="http://schemas.openxmlformats.org/officeDocument/2006/relationships" r:id="rId7"/>
          <a:extLst>
            <a:ext uri="{FF2B5EF4-FFF2-40B4-BE49-F238E27FC236}">
              <a16:creationId xmlns:a16="http://schemas.microsoft.com/office/drawing/2014/main" id="{00000000-0008-0000-0D00-00006F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2" name="Rectángulo redondeado 111">
          <a:hlinkClick xmlns:r="http://schemas.openxmlformats.org/officeDocument/2006/relationships" r:id="rId8"/>
          <a:extLst>
            <a:ext uri="{FF2B5EF4-FFF2-40B4-BE49-F238E27FC236}">
              <a16:creationId xmlns:a16="http://schemas.microsoft.com/office/drawing/2014/main" id="{00000000-0008-0000-0D00-000070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3" name="Rectángulo redondeado 112">
          <a:hlinkClick xmlns:r="http://schemas.openxmlformats.org/officeDocument/2006/relationships" r:id="rId9"/>
          <a:extLst>
            <a:ext uri="{FF2B5EF4-FFF2-40B4-BE49-F238E27FC236}">
              <a16:creationId xmlns:a16="http://schemas.microsoft.com/office/drawing/2014/main" id="{00000000-0008-0000-0D00-000071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4" name="Rectángulo redondeado 113">
          <a:hlinkClick xmlns:r="http://schemas.openxmlformats.org/officeDocument/2006/relationships" r:id="rId10"/>
          <a:extLst>
            <a:ext uri="{FF2B5EF4-FFF2-40B4-BE49-F238E27FC236}">
              <a16:creationId xmlns:a16="http://schemas.microsoft.com/office/drawing/2014/main" id="{00000000-0008-0000-0D00-000072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5" name="Rectángulo redondeado 114">
          <a:hlinkClick xmlns:r="http://schemas.openxmlformats.org/officeDocument/2006/relationships" r:id="rId11"/>
          <a:extLst>
            <a:ext uri="{FF2B5EF4-FFF2-40B4-BE49-F238E27FC236}">
              <a16:creationId xmlns:a16="http://schemas.microsoft.com/office/drawing/2014/main" id="{00000000-0008-0000-0D00-000073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6" name="Rectángulo redondeado 115">
          <a:hlinkClick xmlns:r="http://schemas.openxmlformats.org/officeDocument/2006/relationships" r:id="rId12"/>
          <a:extLst>
            <a:ext uri="{FF2B5EF4-FFF2-40B4-BE49-F238E27FC236}">
              <a16:creationId xmlns:a16="http://schemas.microsoft.com/office/drawing/2014/main" id="{00000000-0008-0000-0D00-000074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7" name="Rectángulo redondeado 116">
          <a:hlinkClick xmlns:r="http://schemas.openxmlformats.org/officeDocument/2006/relationships" r:id="rId13"/>
          <a:extLst>
            <a:ext uri="{FF2B5EF4-FFF2-40B4-BE49-F238E27FC236}">
              <a16:creationId xmlns:a16="http://schemas.microsoft.com/office/drawing/2014/main" id="{00000000-0008-0000-0D00-000075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18" name="Rectángulo redondeado 117">
          <a:hlinkClick xmlns:r="http://schemas.openxmlformats.org/officeDocument/2006/relationships" r:id="rId14"/>
          <a:extLst>
            <a:ext uri="{FF2B5EF4-FFF2-40B4-BE49-F238E27FC236}">
              <a16:creationId xmlns:a16="http://schemas.microsoft.com/office/drawing/2014/main" id="{00000000-0008-0000-0D00-000076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19" name="Rectángulo redondeado 118">
          <a:hlinkClick xmlns:r="http://schemas.openxmlformats.org/officeDocument/2006/relationships" r:id="rId15"/>
          <a:extLst>
            <a:ext uri="{FF2B5EF4-FFF2-40B4-BE49-F238E27FC236}">
              <a16:creationId xmlns:a16="http://schemas.microsoft.com/office/drawing/2014/main" id="{00000000-0008-0000-0D00-000077000000}"/>
            </a:ext>
          </a:extLst>
        </xdr:cNvPr>
        <xdr:cNvSpPr/>
      </xdr:nvSpPr>
      <xdr:spPr>
        <a:xfrm>
          <a:off x="0" y="6338105"/>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0" name="Rectángulo redondeado 119">
          <a:hlinkClick xmlns:r="http://schemas.openxmlformats.org/officeDocument/2006/relationships" r:id="rId16"/>
          <a:extLst>
            <a:ext uri="{FF2B5EF4-FFF2-40B4-BE49-F238E27FC236}">
              <a16:creationId xmlns:a16="http://schemas.microsoft.com/office/drawing/2014/main" id="{00000000-0008-0000-0D00-000078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1" name="Rectángulo redondeado 120">
          <a:hlinkClick xmlns:r="http://schemas.openxmlformats.org/officeDocument/2006/relationships" r:id="rId17"/>
          <a:extLst>
            <a:ext uri="{FF2B5EF4-FFF2-40B4-BE49-F238E27FC236}">
              <a16:creationId xmlns:a16="http://schemas.microsoft.com/office/drawing/2014/main" id="{00000000-0008-0000-0D00-000079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2" name="Rectángulo redondeado 121">
          <a:hlinkClick xmlns:r="http://schemas.openxmlformats.org/officeDocument/2006/relationships" r:id="rId18"/>
          <a:extLst>
            <a:ext uri="{FF2B5EF4-FFF2-40B4-BE49-F238E27FC236}">
              <a16:creationId xmlns:a16="http://schemas.microsoft.com/office/drawing/2014/main" id="{00000000-0008-0000-0D00-00007A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3" name="Rectángulo redondeado 122">
          <a:hlinkClick xmlns:r="http://schemas.openxmlformats.org/officeDocument/2006/relationships" r:id="rId19"/>
          <a:extLst>
            <a:ext uri="{FF2B5EF4-FFF2-40B4-BE49-F238E27FC236}">
              <a16:creationId xmlns:a16="http://schemas.microsoft.com/office/drawing/2014/main" id="{00000000-0008-0000-0D00-00007B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4" name="Rectángulo redondeado 123">
          <a:hlinkClick xmlns:r="http://schemas.openxmlformats.org/officeDocument/2006/relationships" r:id="rId20"/>
          <a:extLst>
            <a:ext uri="{FF2B5EF4-FFF2-40B4-BE49-F238E27FC236}">
              <a16:creationId xmlns:a16="http://schemas.microsoft.com/office/drawing/2014/main" id="{00000000-0008-0000-0D00-00007C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5" name="Rectángulo redondeado 124">
          <a:hlinkClick xmlns:r="http://schemas.openxmlformats.org/officeDocument/2006/relationships" r:id="rId21"/>
          <a:extLst>
            <a:ext uri="{FF2B5EF4-FFF2-40B4-BE49-F238E27FC236}">
              <a16:creationId xmlns:a16="http://schemas.microsoft.com/office/drawing/2014/main" id="{00000000-0008-0000-0D00-00007D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0E00-00000D000000}"/>
            </a:ext>
          </a:extLst>
        </xdr:cNvPr>
        <xdr:cNvSpPr/>
      </xdr:nvSpPr>
      <xdr:spPr>
        <a:xfrm>
          <a:off x="2280458" y="266007"/>
          <a:ext cx="609601" cy="30595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145433</xdr:rowOff>
    </xdr:to>
    <xdr:pic>
      <xdr:nvPicPr>
        <xdr:cNvPr id="103" name="Imagen 102">
          <a:extLst>
            <a:ext uri="{FF2B5EF4-FFF2-40B4-BE49-F238E27FC236}">
              <a16:creationId xmlns:a16="http://schemas.microsoft.com/office/drawing/2014/main" id="{00000000-0008-0000-0E00-00006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4" name="CuadroTexto 103">
          <a:extLst>
            <a:ext uri="{FF2B5EF4-FFF2-40B4-BE49-F238E27FC236}">
              <a16:creationId xmlns:a16="http://schemas.microsoft.com/office/drawing/2014/main" id="{00000000-0008-0000-0E00-000068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5" name="Rectángulo redondeado 104">
          <a:hlinkClick xmlns:r="http://schemas.openxmlformats.org/officeDocument/2006/relationships" r:id="rId3"/>
          <a:extLst>
            <a:ext uri="{FF2B5EF4-FFF2-40B4-BE49-F238E27FC236}">
              <a16:creationId xmlns:a16="http://schemas.microsoft.com/office/drawing/2014/main" id="{00000000-0008-0000-0E00-000069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06" name="Rectángulo redondeado 105">
          <a:hlinkClick xmlns:r="http://schemas.openxmlformats.org/officeDocument/2006/relationships" r:id="rId4"/>
          <a:extLst>
            <a:ext uri="{FF2B5EF4-FFF2-40B4-BE49-F238E27FC236}">
              <a16:creationId xmlns:a16="http://schemas.microsoft.com/office/drawing/2014/main" id="{00000000-0008-0000-0E00-00006A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07" name="Rectángulo redondeado 106">
          <a:hlinkClick xmlns:r="http://schemas.openxmlformats.org/officeDocument/2006/relationships" r:id="rId5"/>
          <a:extLst>
            <a:ext uri="{FF2B5EF4-FFF2-40B4-BE49-F238E27FC236}">
              <a16:creationId xmlns:a16="http://schemas.microsoft.com/office/drawing/2014/main" id="{00000000-0008-0000-0E00-00006B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08" name="Rectángulo redondeado 107">
          <a:hlinkClick xmlns:r="http://schemas.openxmlformats.org/officeDocument/2006/relationships" r:id="rId6"/>
          <a:extLst>
            <a:ext uri="{FF2B5EF4-FFF2-40B4-BE49-F238E27FC236}">
              <a16:creationId xmlns:a16="http://schemas.microsoft.com/office/drawing/2014/main" id="{00000000-0008-0000-0E00-00006C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09" name="Rectángulo redondeado 108">
          <a:hlinkClick xmlns:r="http://schemas.openxmlformats.org/officeDocument/2006/relationships" r:id="rId7"/>
          <a:extLst>
            <a:ext uri="{FF2B5EF4-FFF2-40B4-BE49-F238E27FC236}">
              <a16:creationId xmlns:a16="http://schemas.microsoft.com/office/drawing/2014/main" id="{00000000-0008-0000-0E00-00006D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0" name="Rectángulo redondeado 109">
          <a:hlinkClick xmlns:r="http://schemas.openxmlformats.org/officeDocument/2006/relationships" r:id="rId8"/>
          <a:extLst>
            <a:ext uri="{FF2B5EF4-FFF2-40B4-BE49-F238E27FC236}">
              <a16:creationId xmlns:a16="http://schemas.microsoft.com/office/drawing/2014/main" id="{00000000-0008-0000-0E00-00006E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1" name="Rectángulo redondeado 110">
          <a:hlinkClick xmlns:r="http://schemas.openxmlformats.org/officeDocument/2006/relationships" r:id="rId9"/>
          <a:extLst>
            <a:ext uri="{FF2B5EF4-FFF2-40B4-BE49-F238E27FC236}">
              <a16:creationId xmlns:a16="http://schemas.microsoft.com/office/drawing/2014/main" id="{00000000-0008-0000-0E00-00006F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2" name="Rectángulo redondeado 111">
          <a:hlinkClick xmlns:r="http://schemas.openxmlformats.org/officeDocument/2006/relationships" r:id="rId10"/>
          <a:extLst>
            <a:ext uri="{FF2B5EF4-FFF2-40B4-BE49-F238E27FC236}">
              <a16:creationId xmlns:a16="http://schemas.microsoft.com/office/drawing/2014/main" id="{00000000-0008-0000-0E00-000070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3" name="Rectángulo redondeado 112">
          <a:hlinkClick xmlns:r="http://schemas.openxmlformats.org/officeDocument/2006/relationships" r:id="rId11"/>
          <a:extLst>
            <a:ext uri="{FF2B5EF4-FFF2-40B4-BE49-F238E27FC236}">
              <a16:creationId xmlns:a16="http://schemas.microsoft.com/office/drawing/2014/main" id="{00000000-0008-0000-0E00-000071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4" name="Rectángulo redondeado 113">
          <a:hlinkClick xmlns:r="http://schemas.openxmlformats.org/officeDocument/2006/relationships" r:id="rId12"/>
          <a:extLst>
            <a:ext uri="{FF2B5EF4-FFF2-40B4-BE49-F238E27FC236}">
              <a16:creationId xmlns:a16="http://schemas.microsoft.com/office/drawing/2014/main" id="{00000000-0008-0000-0E00-000072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5" name="Rectángulo redondeado 114">
          <a:hlinkClick xmlns:r="http://schemas.openxmlformats.org/officeDocument/2006/relationships" r:id="rId13"/>
          <a:extLst>
            <a:ext uri="{FF2B5EF4-FFF2-40B4-BE49-F238E27FC236}">
              <a16:creationId xmlns:a16="http://schemas.microsoft.com/office/drawing/2014/main" id="{00000000-0008-0000-0E00-000073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16" name="Rectángulo redondeado 115">
          <a:hlinkClick xmlns:r="http://schemas.openxmlformats.org/officeDocument/2006/relationships" r:id="rId14"/>
          <a:extLst>
            <a:ext uri="{FF2B5EF4-FFF2-40B4-BE49-F238E27FC236}">
              <a16:creationId xmlns:a16="http://schemas.microsoft.com/office/drawing/2014/main" id="{00000000-0008-0000-0E00-000074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17" name="Rectángulo redondeado 116">
          <a:hlinkClick xmlns:r="http://schemas.openxmlformats.org/officeDocument/2006/relationships" r:id="rId15"/>
          <a:extLst>
            <a:ext uri="{FF2B5EF4-FFF2-40B4-BE49-F238E27FC236}">
              <a16:creationId xmlns:a16="http://schemas.microsoft.com/office/drawing/2014/main" id="{00000000-0008-0000-0E00-000075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18" name="Rectángulo redondeado 117">
          <a:hlinkClick xmlns:r="http://schemas.openxmlformats.org/officeDocument/2006/relationships" r:id="rId16"/>
          <a:extLst>
            <a:ext uri="{FF2B5EF4-FFF2-40B4-BE49-F238E27FC236}">
              <a16:creationId xmlns:a16="http://schemas.microsoft.com/office/drawing/2014/main" id="{00000000-0008-0000-0E00-000076000000}"/>
            </a:ext>
          </a:extLst>
        </xdr:cNvPr>
        <xdr:cNvSpPr/>
      </xdr:nvSpPr>
      <xdr:spPr>
        <a:xfrm>
          <a:off x="0" y="6735433"/>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19" name="Rectángulo redondeado 118">
          <a:hlinkClick xmlns:r="http://schemas.openxmlformats.org/officeDocument/2006/relationships" r:id="rId17"/>
          <a:extLst>
            <a:ext uri="{FF2B5EF4-FFF2-40B4-BE49-F238E27FC236}">
              <a16:creationId xmlns:a16="http://schemas.microsoft.com/office/drawing/2014/main" id="{00000000-0008-0000-0E00-000077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0" name="Rectángulo redondeado 119">
          <a:hlinkClick xmlns:r="http://schemas.openxmlformats.org/officeDocument/2006/relationships" r:id="rId18"/>
          <a:extLst>
            <a:ext uri="{FF2B5EF4-FFF2-40B4-BE49-F238E27FC236}">
              <a16:creationId xmlns:a16="http://schemas.microsoft.com/office/drawing/2014/main" id="{00000000-0008-0000-0E00-000078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1" name="Rectángulo redondeado 120">
          <a:hlinkClick xmlns:r="http://schemas.openxmlformats.org/officeDocument/2006/relationships" r:id="rId19"/>
          <a:extLst>
            <a:ext uri="{FF2B5EF4-FFF2-40B4-BE49-F238E27FC236}">
              <a16:creationId xmlns:a16="http://schemas.microsoft.com/office/drawing/2014/main" id="{00000000-0008-0000-0E00-000079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2" name="Rectángulo redondeado 121">
          <a:hlinkClick xmlns:r="http://schemas.openxmlformats.org/officeDocument/2006/relationships" r:id="rId20"/>
          <a:extLst>
            <a:ext uri="{FF2B5EF4-FFF2-40B4-BE49-F238E27FC236}">
              <a16:creationId xmlns:a16="http://schemas.microsoft.com/office/drawing/2014/main" id="{00000000-0008-0000-0E00-00007A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3" name="Rectángulo redondeado 122">
          <a:hlinkClick xmlns:r="http://schemas.openxmlformats.org/officeDocument/2006/relationships" r:id="rId21"/>
          <a:extLst>
            <a:ext uri="{FF2B5EF4-FFF2-40B4-BE49-F238E27FC236}">
              <a16:creationId xmlns:a16="http://schemas.microsoft.com/office/drawing/2014/main" id="{00000000-0008-0000-0E00-00007B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0F00-00000D000000}"/>
            </a:ext>
          </a:extLst>
        </xdr:cNvPr>
        <xdr:cNvSpPr/>
      </xdr:nvSpPr>
      <xdr:spPr>
        <a:xfrm>
          <a:off x="2280458" y="266007"/>
          <a:ext cx="609601" cy="30595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xdr:from>
      <xdr:col>11</xdr:col>
      <xdr:colOff>838200</xdr:colOff>
      <xdr:row>5</xdr:row>
      <xdr:rowOff>7620</xdr:rowOff>
    </xdr:from>
    <xdr:to>
      <xdr:col>13</xdr:col>
      <xdr:colOff>7620</xdr:colOff>
      <xdr:row>7</xdr:row>
      <xdr:rowOff>0</xdr:rowOff>
    </xdr:to>
    <xdr:sp macro="" textlink="">
      <xdr:nvSpPr>
        <xdr:cNvPr id="20" name="Corchetes 19">
          <a:extLst>
            <a:ext uri="{FF2B5EF4-FFF2-40B4-BE49-F238E27FC236}">
              <a16:creationId xmlns:a16="http://schemas.microsoft.com/office/drawing/2014/main" id="{00000000-0008-0000-0F00-000014000000}"/>
            </a:ext>
          </a:extLst>
        </xdr:cNvPr>
        <xdr:cNvSpPr/>
      </xdr:nvSpPr>
      <xdr:spPr>
        <a:xfrm>
          <a:off x="8526780" y="1089660"/>
          <a:ext cx="228600" cy="3429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14</xdr:col>
      <xdr:colOff>22860</xdr:colOff>
      <xdr:row>4</xdr:row>
      <xdr:rowOff>167640</xdr:rowOff>
    </xdr:from>
    <xdr:to>
      <xdr:col>15</xdr:col>
      <xdr:colOff>7620</xdr:colOff>
      <xdr:row>6</xdr:row>
      <xdr:rowOff>160020</xdr:rowOff>
    </xdr:to>
    <xdr:sp macro="" textlink="">
      <xdr:nvSpPr>
        <xdr:cNvPr id="21" name="Corchetes 20">
          <a:extLst>
            <a:ext uri="{FF2B5EF4-FFF2-40B4-BE49-F238E27FC236}">
              <a16:creationId xmlns:a16="http://schemas.microsoft.com/office/drawing/2014/main" id="{00000000-0008-0000-0F00-000015000000}"/>
            </a:ext>
          </a:extLst>
        </xdr:cNvPr>
        <xdr:cNvSpPr/>
      </xdr:nvSpPr>
      <xdr:spPr>
        <a:xfrm>
          <a:off x="8991600" y="1074420"/>
          <a:ext cx="403860" cy="3429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12</xdr:col>
      <xdr:colOff>205740</xdr:colOff>
      <xdr:row>7</xdr:row>
      <xdr:rowOff>30480</xdr:rowOff>
    </xdr:from>
    <xdr:to>
      <xdr:col>14</xdr:col>
      <xdr:colOff>60960</xdr:colOff>
      <xdr:row>9</xdr:row>
      <xdr:rowOff>22860</xdr:rowOff>
    </xdr:to>
    <xdr:sp macro="" textlink="">
      <xdr:nvSpPr>
        <xdr:cNvPr id="22" name="Corchetes 21">
          <a:extLst>
            <a:ext uri="{FF2B5EF4-FFF2-40B4-BE49-F238E27FC236}">
              <a16:creationId xmlns:a16="http://schemas.microsoft.com/office/drawing/2014/main" id="{00000000-0008-0000-0F00-000016000000}"/>
            </a:ext>
          </a:extLst>
        </xdr:cNvPr>
        <xdr:cNvSpPr/>
      </xdr:nvSpPr>
      <xdr:spPr>
        <a:xfrm>
          <a:off x="8732520" y="1463040"/>
          <a:ext cx="297180" cy="3429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editAs="oneCell">
    <xdr:from>
      <xdr:col>2</xdr:col>
      <xdr:colOff>68580</xdr:colOff>
      <xdr:row>5</xdr:row>
      <xdr:rowOff>167640</xdr:rowOff>
    </xdr:from>
    <xdr:to>
      <xdr:col>3</xdr:col>
      <xdr:colOff>640080</xdr:colOff>
      <xdr:row>10</xdr:row>
      <xdr:rowOff>60960</xdr:rowOff>
    </xdr:to>
    <xdr:pic>
      <xdr:nvPicPr>
        <xdr:cNvPr id="23" name="Imagen 22">
          <a:extLst>
            <a:ext uri="{FF2B5EF4-FFF2-40B4-BE49-F238E27FC236}">
              <a16:creationId xmlns:a16="http://schemas.microsoft.com/office/drawing/2014/main" id="{00000000-0008-0000-0F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5460" y="1249680"/>
          <a:ext cx="136398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601980</xdr:colOff>
      <xdr:row>6</xdr:row>
      <xdr:rowOff>0</xdr:rowOff>
    </xdr:from>
    <xdr:to>
      <xdr:col>5</xdr:col>
      <xdr:colOff>381000</xdr:colOff>
      <xdr:row>10</xdr:row>
      <xdr:rowOff>83820</xdr:rowOff>
    </xdr:to>
    <xdr:pic>
      <xdr:nvPicPr>
        <xdr:cNvPr id="24" name="Imagen 23">
          <a:extLst>
            <a:ext uri="{FF2B5EF4-FFF2-40B4-BE49-F238E27FC236}">
              <a16:creationId xmlns:a16="http://schemas.microsoft.com/office/drawing/2014/main" id="{00000000-0008-0000-0F00-00001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62300" y="1257300"/>
          <a:ext cx="136398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730056</xdr:colOff>
      <xdr:row>20</xdr:row>
      <xdr:rowOff>39664</xdr:rowOff>
    </xdr:from>
    <xdr:to>
      <xdr:col>5</xdr:col>
      <xdr:colOff>562416</xdr:colOff>
      <xdr:row>24</xdr:row>
      <xdr:rowOff>77764</xdr:rowOff>
    </xdr:to>
    <xdr:pic>
      <xdr:nvPicPr>
        <xdr:cNvPr id="25" name="Imagen 24">
          <a:extLst>
            <a:ext uri="{FF2B5EF4-FFF2-40B4-BE49-F238E27FC236}">
              <a16:creationId xmlns:a16="http://schemas.microsoft.com/office/drawing/2014/main" id="{00000000-0008-0000-0F00-00001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32460" y="3996202"/>
          <a:ext cx="1346591" cy="819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143742</xdr:colOff>
      <xdr:row>19</xdr:row>
      <xdr:rowOff>141752</xdr:rowOff>
    </xdr:from>
    <xdr:to>
      <xdr:col>4</xdr:col>
      <xdr:colOff>11467</xdr:colOff>
      <xdr:row>24</xdr:row>
      <xdr:rowOff>80792</xdr:rowOff>
    </xdr:to>
    <xdr:pic>
      <xdr:nvPicPr>
        <xdr:cNvPr id="26" name="Imagen 25">
          <a:extLst>
            <a:ext uri="{FF2B5EF4-FFF2-40B4-BE49-F238E27FC236}">
              <a16:creationId xmlns:a16="http://schemas.microsoft.com/office/drawing/2014/main" id="{00000000-0008-0000-0F00-00001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89030" y="3902906"/>
          <a:ext cx="1381956" cy="915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26</xdr:row>
      <xdr:rowOff>91440</xdr:rowOff>
    </xdr:from>
    <xdr:to>
      <xdr:col>3</xdr:col>
      <xdr:colOff>739140</xdr:colOff>
      <xdr:row>31</xdr:row>
      <xdr:rowOff>38100</xdr:rowOff>
    </xdr:to>
    <xdr:pic>
      <xdr:nvPicPr>
        <xdr:cNvPr id="27" name="Imagen 26">
          <a:extLst>
            <a:ext uri="{FF2B5EF4-FFF2-40B4-BE49-F238E27FC236}">
              <a16:creationId xmlns:a16="http://schemas.microsoft.com/office/drawing/2014/main" id="{00000000-0008-0000-0F00-00001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1180" y="5349240"/>
          <a:ext cx="141732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784860</xdr:colOff>
      <xdr:row>26</xdr:row>
      <xdr:rowOff>60960</xdr:rowOff>
    </xdr:from>
    <xdr:to>
      <xdr:col>5</xdr:col>
      <xdr:colOff>617220</xdr:colOff>
      <xdr:row>31</xdr:row>
      <xdr:rowOff>22860</xdr:rowOff>
    </xdr:to>
    <xdr:pic>
      <xdr:nvPicPr>
        <xdr:cNvPr id="28" name="Imagen 27">
          <a:extLst>
            <a:ext uri="{FF2B5EF4-FFF2-40B4-BE49-F238E27FC236}">
              <a16:creationId xmlns:a16="http://schemas.microsoft.com/office/drawing/2014/main" id="{00000000-0008-0000-0F00-00001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45180" y="5318760"/>
          <a:ext cx="141732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30480</xdr:colOff>
      <xdr:row>39</xdr:row>
      <xdr:rowOff>106680</xdr:rowOff>
    </xdr:from>
    <xdr:to>
      <xdr:col>3</xdr:col>
      <xdr:colOff>655320</xdr:colOff>
      <xdr:row>43</xdr:row>
      <xdr:rowOff>160020</xdr:rowOff>
    </xdr:to>
    <xdr:pic>
      <xdr:nvPicPr>
        <xdr:cNvPr id="29" name="Imagen 28">
          <a:extLst>
            <a:ext uri="{FF2B5EF4-FFF2-40B4-BE49-F238E27FC236}">
              <a16:creationId xmlns:a16="http://schemas.microsoft.com/office/drawing/2014/main" id="{00000000-0008-0000-0F00-00001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37360" y="8008620"/>
          <a:ext cx="141732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624840</xdr:colOff>
      <xdr:row>39</xdr:row>
      <xdr:rowOff>76200</xdr:rowOff>
    </xdr:from>
    <xdr:to>
      <xdr:col>5</xdr:col>
      <xdr:colOff>457200</xdr:colOff>
      <xdr:row>44</xdr:row>
      <xdr:rowOff>53340</xdr:rowOff>
    </xdr:to>
    <xdr:pic>
      <xdr:nvPicPr>
        <xdr:cNvPr id="30" name="Imagen 29">
          <a:extLst>
            <a:ext uri="{FF2B5EF4-FFF2-40B4-BE49-F238E27FC236}">
              <a16:creationId xmlns:a16="http://schemas.microsoft.com/office/drawing/2014/main" id="{00000000-0008-0000-0F00-00001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85160" y="7978140"/>
          <a:ext cx="141732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641909</xdr:colOff>
      <xdr:row>0</xdr:row>
      <xdr:rowOff>111331</xdr:rowOff>
    </xdr:from>
    <xdr:to>
      <xdr:col>0</xdr:col>
      <xdr:colOff>1490098</xdr:colOff>
      <xdr:row>4</xdr:row>
      <xdr:rowOff>126383</xdr:rowOff>
    </xdr:to>
    <xdr:pic>
      <xdr:nvPicPr>
        <xdr:cNvPr id="47" name="Imagen 46">
          <a:extLst>
            <a:ext uri="{FF2B5EF4-FFF2-40B4-BE49-F238E27FC236}">
              <a16:creationId xmlns:a16="http://schemas.microsoft.com/office/drawing/2014/main" id="{00000000-0008-0000-0F00-00002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48" name="CuadroTexto 47">
          <a:extLst>
            <a:ext uri="{FF2B5EF4-FFF2-40B4-BE49-F238E27FC236}">
              <a16:creationId xmlns:a16="http://schemas.microsoft.com/office/drawing/2014/main" id="{00000000-0008-0000-0F00-000030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49" name="Rectángulo redondeado 48">
          <a:hlinkClick xmlns:r="http://schemas.openxmlformats.org/officeDocument/2006/relationships" r:id="rId11"/>
          <a:extLst>
            <a:ext uri="{FF2B5EF4-FFF2-40B4-BE49-F238E27FC236}">
              <a16:creationId xmlns:a16="http://schemas.microsoft.com/office/drawing/2014/main" id="{00000000-0008-0000-0F00-000031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50" name="Rectángulo redondeado 49">
          <a:hlinkClick xmlns:r="http://schemas.openxmlformats.org/officeDocument/2006/relationships" r:id="rId12"/>
          <a:extLst>
            <a:ext uri="{FF2B5EF4-FFF2-40B4-BE49-F238E27FC236}">
              <a16:creationId xmlns:a16="http://schemas.microsoft.com/office/drawing/2014/main" id="{00000000-0008-0000-0F00-000032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51" name="Rectángulo redondeado 50">
          <a:hlinkClick xmlns:r="http://schemas.openxmlformats.org/officeDocument/2006/relationships" r:id="rId13"/>
          <a:extLst>
            <a:ext uri="{FF2B5EF4-FFF2-40B4-BE49-F238E27FC236}">
              <a16:creationId xmlns:a16="http://schemas.microsoft.com/office/drawing/2014/main" id="{00000000-0008-0000-0F00-000033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52" name="Rectángulo redondeado 51">
          <a:hlinkClick xmlns:r="http://schemas.openxmlformats.org/officeDocument/2006/relationships" r:id="rId14"/>
          <a:extLst>
            <a:ext uri="{FF2B5EF4-FFF2-40B4-BE49-F238E27FC236}">
              <a16:creationId xmlns:a16="http://schemas.microsoft.com/office/drawing/2014/main" id="{00000000-0008-0000-0F00-000034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53" name="Rectángulo redondeado 52">
          <a:hlinkClick xmlns:r="http://schemas.openxmlformats.org/officeDocument/2006/relationships" r:id="rId15"/>
          <a:extLst>
            <a:ext uri="{FF2B5EF4-FFF2-40B4-BE49-F238E27FC236}">
              <a16:creationId xmlns:a16="http://schemas.microsoft.com/office/drawing/2014/main" id="{00000000-0008-0000-0F00-000035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54" name="Rectángulo redondeado 53">
          <a:hlinkClick xmlns:r="http://schemas.openxmlformats.org/officeDocument/2006/relationships" r:id="rId16"/>
          <a:extLst>
            <a:ext uri="{FF2B5EF4-FFF2-40B4-BE49-F238E27FC236}">
              <a16:creationId xmlns:a16="http://schemas.microsoft.com/office/drawing/2014/main" id="{00000000-0008-0000-0F00-000036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55" name="Rectángulo redondeado 54">
          <a:hlinkClick xmlns:r="http://schemas.openxmlformats.org/officeDocument/2006/relationships" r:id="rId17"/>
          <a:extLst>
            <a:ext uri="{FF2B5EF4-FFF2-40B4-BE49-F238E27FC236}">
              <a16:creationId xmlns:a16="http://schemas.microsoft.com/office/drawing/2014/main" id="{00000000-0008-0000-0F00-000037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56" name="Rectángulo redondeado 55">
          <a:hlinkClick xmlns:r="http://schemas.openxmlformats.org/officeDocument/2006/relationships" r:id="rId18"/>
          <a:extLst>
            <a:ext uri="{FF2B5EF4-FFF2-40B4-BE49-F238E27FC236}">
              <a16:creationId xmlns:a16="http://schemas.microsoft.com/office/drawing/2014/main" id="{00000000-0008-0000-0F00-000038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57" name="Rectángulo redondeado 56">
          <a:hlinkClick xmlns:r="http://schemas.openxmlformats.org/officeDocument/2006/relationships" r:id="rId19"/>
          <a:extLst>
            <a:ext uri="{FF2B5EF4-FFF2-40B4-BE49-F238E27FC236}">
              <a16:creationId xmlns:a16="http://schemas.microsoft.com/office/drawing/2014/main" id="{00000000-0008-0000-0F00-000039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58" name="Rectángulo redondeado 57">
          <a:hlinkClick xmlns:r="http://schemas.openxmlformats.org/officeDocument/2006/relationships" r:id="rId20"/>
          <a:extLst>
            <a:ext uri="{FF2B5EF4-FFF2-40B4-BE49-F238E27FC236}">
              <a16:creationId xmlns:a16="http://schemas.microsoft.com/office/drawing/2014/main" id="{00000000-0008-0000-0F00-00003A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59" name="Rectángulo redondeado 58">
          <a:hlinkClick xmlns:r="http://schemas.openxmlformats.org/officeDocument/2006/relationships" r:id="rId21"/>
          <a:extLst>
            <a:ext uri="{FF2B5EF4-FFF2-40B4-BE49-F238E27FC236}">
              <a16:creationId xmlns:a16="http://schemas.microsoft.com/office/drawing/2014/main" id="{00000000-0008-0000-0F00-00003B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60" name="Rectángulo redondeado 59">
          <a:hlinkClick xmlns:r="http://schemas.openxmlformats.org/officeDocument/2006/relationships" r:id="rId22"/>
          <a:extLst>
            <a:ext uri="{FF2B5EF4-FFF2-40B4-BE49-F238E27FC236}">
              <a16:creationId xmlns:a16="http://schemas.microsoft.com/office/drawing/2014/main" id="{00000000-0008-0000-0F00-00003C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61" name="Rectángulo redondeado 60">
          <a:hlinkClick xmlns:r="http://schemas.openxmlformats.org/officeDocument/2006/relationships" r:id="rId23"/>
          <a:extLst>
            <a:ext uri="{FF2B5EF4-FFF2-40B4-BE49-F238E27FC236}">
              <a16:creationId xmlns:a16="http://schemas.microsoft.com/office/drawing/2014/main" id="{00000000-0008-0000-0F00-00003D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62" name="Rectángulo redondeado 61">
          <a:hlinkClick xmlns:r="http://schemas.openxmlformats.org/officeDocument/2006/relationships" r:id="rId24"/>
          <a:extLst>
            <a:ext uri="{FF2B5EF4-FFF2-40B4-BE49-F238E27FC236}">
              <a16:creationId xmlns:a16="http://schemas.microsoft.com/office/drawing/2014/main" id="{00000000-0008-0000-0F00-00003E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63" name="Rectángulo redondeado 62">
          <a:hlinkClick xmlns:r="http://schemas.openxmlformats.org/officeDocument/2006/relationships" r:id="rId25"/>
          <a:extLst>
            <a:ext uri="{FF2B5EF4-FFF2-40B4-BE49-F238E27FC236}">
              <a16:creationId xmlns:a16="http://schemas.microsoft.com/office/drawing/2014/main" id="{00000000-0008-0000-0F00-00003F000000}"/>
            </a:ext>
          </a:extLst>
        </xdr:cNvPr>
        <xdr:cNvSpPr/>
      </xdr:nvSpPr>
      <xdr:spPr>
        <a:xfrm>
          <a:off x="0" y="7122028"/>
          <a:ext cx="2247900" cy="365394"/>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64" name="Rectángulo redondeado 63">
          <a:hlinkClick xmlns:r="http://schemas.openxmlformats.org/officeDocument/2006/relationships" r:id="rId26"/>
          <a:extLst>
            <a:ext uri="{FF2B5EF4-FFF2-40B4-BE49-F238E27FC236}">
              <a16:creationId xmlns:a16="http://schemas.microsoft.com/office/drawing/2014/main" id="{00000000-0008-0000-0F00-000040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65" name="Rectángulo redondeado 64">
          <a:hlinkClick xmlns:r="http://schemas.openxmlformats.org/officeDocument/2006/relationships" r:id="rId27"/>
          <a:extLst>
            <a:ext uri="{FF2B5EF4-FFF2-40B4-BE49-F238E27FC236}">
              <a16:creationId xmlns:a16="http://schemas.microsoft.com/office/drawing/2014/main" id="{00000000-0008-0000-0F00-000041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66" name="Rectángulo redondeado 65">
          <a:hlinkClick xmlns:r="http://schemas.openxmlformats.org/officeDocument/2006/relationships" r:id="rId28"/>
          <a:extLst>
            <a:ext uri="{FF2B5EF4-FFF2-40B4-BE49-F238E27FC236}">
              <a16:creationId xmlns:a16="http://schemas.microsoft.com/office/drawing/2014/main" id="{00000000-0008-0000-0F00-000042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67" name="Rectángulo redondeado 66">
          <a:hlinkClick xmlns:r="http://schemas.openxmlformats.org/officeDocument/2006/relationships" r:id="rId29"/>
          <a:extLst>
            <a:ext uri="{FF2B5EF4-FFF2-40B4-BE49-F238E27FC236}">
              <a16:creationId xmlns:a16="http://schemas.microsoft.com/office/drawing/2014/main" id="{00000000-0008-0000-0F00-000043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1000-00000D000000}"/>
            </a:ext>
          </a:extLst>
        </xdr:cNvPr>
        <xdr:cNvSpPr/>
      </xdr:nvSpPr>
      <xdr:spPr>
        <a:xfrm>
          <a:off x="2280458" y="266007"/>
          <a:ext cx="609601" cy="305955"/>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xdr:from>
      <xdr:col>12</xdr:col>
      <xdr:colOff>822960</xdr:colOff>
      <xdr:row>6</xdr:row>
      <xdr:rowOff>38100</xdr:rowOff>
    </xdr:from>
    <xdr:to>
      <xdr:col>14</xdr:col>
      <xdr:colOff>53340</xdr:colOff>
      <xdr:row>8</xdr:row>
      <xdr:rowOff>30480</xdr:rowOff>
    </xdr:to>
    <xdr:sp macro="" textlink="">
      <xdr:nvSpPr>
        <xdr:cNvPr id="51" name="Corchetes 50">
          <a:extLst>
            <a:ext uri="{FF2B5EF4-FFF2-40B4-BE49-F238E27FC236}">
              <a16:creationId xmlns:a16="http://schemas.microsoft.com/office/drawing/2014/main" id="{00000000-0008-0000-1000-000033000000}"/>
            </a:ext>
          </a:extLst>
        </xdr:cNvPr>
        <xdr:cNvSpPr/>
      </xdr:nvSpPr>
      <xdr:spPr>
        <a:xfrm>
          <a:off x="11157585" y="1028700"/>
          <a:ext cx="306705"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xdr:col>
      <xdr:colOff>449580</xdr:colOff>
      <xdr:row>7</xdr:row>
      <xdr:rowOff>152400</xdr:rowOff>
    </xdr:from>
    <xdr:to>
      <xdr:col>3</xdr:col>
      <xdr:colOff>647700</xdr:colOff>
      <xdr:row>9</xdr:row>
      <xdr:rowOff>114300</xdr:rowOff>
    </xdr:to>
    <xdr:sp macro="" textlink="">
      <xdr:nvSpPr>
        <xdr:cNvPr id="52" name="Corchetes 51">
          <a:extLst>
            <a:ext uri="{FF2B5EF4-FFF2-40B4-BE49-F238E27FC236}">
              <a16:creationId xmlns:a16="http://schemas.microsoft.com/office/drawing/2014/main" id="{00000000-0008-0000-1000-000034000000}"/>
            </a:ext>
          </a:extLst>
        </xdr:cNvPr>
        <xdr:cNvSpPr/>
      </xdr:nvSpPr>
      <xdr:spPr>
        <a:xfrm>
          <a:off x="2964180" y="1333500"/>
          <a:ext cx="198120" cy="3429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xdr:col>
      <xdr:colOff>358140</xdr:colOff>
      <xdr:row>17</xdr:row>
      <xdr:rowOff>167640</xdr:rowOff>
    </xdr:from>
    <xdr:to>
      <xdr:col>3</xdr:col>
      <xdr:colOff>556260</xdr:colOff>
      <xdr:row>19</xdr:row>
      <xdr:rowOff>129540</xdr:rowOff>
    </xdr:to>
    <xdr:sp macro="" textlink="">
      <xdr:nvSpPr>
        <xdr:cNvPr id="53" name="Corchetes 52">
          <a:extLst>
            <a:ext uri="{FF2B5EF4-FFF2-40B4-BE49-F238E27FC236}">
              <a16:creationId xmlns:a16="http://schemas.microsoft.com/office/drawing/2014/main" id="{00000000-0008-0000-1000-000035000000}"/>
            </a:ext>
          </a:extLst>
        </xdr:cNvPr>
        <xdr:cNvSpPr/>
      </xdr:nvSpPr>
      <xdr:spPr>
        <a:xfrm>
          <a:off x="2872740" y="3587115"/>
          <a:ext cx="198120" cy="3429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editAs="oneCell">
    <xdr:from>
      <xdr:col>3</xdr:col>
      <xdr:colOff>76200</xdr:colOff>
      <xdr:row>7</xdr:row>
      <xdr:rowOff>144780</xdr:rowOff>
    </xdr:from>
    <xdr:to>
      <xdr:col>4</xdr:col>
      <xdr:colOff>432435</xdr:colOff>
      <xdr:row>10</xdr:row>
      <xdr:rowOff>142875</xdr:rowOff>
    </xdr:to>
    <xdr:pic>
      <xdr:nvPicPr>
        <xdr:cNvPr id="54" name="Imagen 53">
          <a:extLst>
            <a:ext uri="{FF2B5EF4-FFF2-40B4-BE49-F238E27FC236}">
              <a16:creationId xmlns:a16="http://schemas.microsoft.com/office/drawing/2014/main" id="{00000000-0008-0000-10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90800" y="1325880"/>
          <a:ext cx="139446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144780</xdr:rowOff>
    </xdr:from>
    <xdr:to>
      <xdr:col>4</xdr:col>
      <xdr:colOff>356235</xdr:colOff>
      <xdr:row>20</xdr:row>
      <xdr:rowOff>152401</xdr:rowOff>
    </xdr:to>
    <xdr:pic>
      <xdr:nvPicPr>
        <xdr:cNvPr id="55" name="Imagen 54">
          <a:extLst>
            <a:ext uri="{FF2B5EF4-FFF2-40B4-BE49-F238E27FC236}">
              <a16:creationId xmlns:a16="http://schemas.microsoft.com/office/drawing/2014/main" id="{00000000-0008-0000-1000-00003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14600" y="3564255"/>
          <a:ext cx="139446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800100</xdr:colOff>
      <xdr:row>26</xdr:row>
      <xdr:rowOff>160020</xdr:rowOff>
    </xdr:from>
    <xdr:to>
      <xdr:col>4</xdr:col>
      <xdr:colOff>455295</xdr:colOff>
      <xdr:row>28</xdr:row>
      <xdr:rowOff>167640</xdr:rowOff>
    </xdr:to>
    <xdr:pic>
      <xdr:nvPicPr>
        <xdr:cNvPr id="56" name="Imagen 55">
          <a:extLst>
            <a:ext uri="{FF2B5EF4-FFF2-40B4-BE49-F238E27FC236}">
              <a16:creationId xmlns:a16="http://schemas.microsoft.com/office/drawing/2014/main" id="{00000000-0008-0000-1000-00003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76500" y="5665470"/>
          <a:ext cx="1493520"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34</xdr:row>
      <xdr:rowOff>167640</xdr:rowOff>
    </xdr:from>
    <xdr:to>
      <xdr:col>4</xdr:col>
      <xdr:colOff>752475</xdr:colOff>
      <xdr:row>38</xdr:row>
      <xdr:rowOff>1</xdr:rowOff>
    </xdr:to>
    <xdr:pic>
      <xdr:nvPicPr>
        <xdr:cNvPr id="57" name="Imagen 56">
          <a:extLst>
            <a:ext uri="{FF2B5EF4-FFF2-40B4-BE49-F238E27FC236}">
              <a16:creationId xmlns:a16="http://schemas.microsoft.com/office/drawing/2014/main" id="{00000000-0008-0000-1000-00003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7197090"/>
          <a:ext cx="2400300"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53340</xdr:colOff>
      <xdr:row>35</xdr:row>
      <xdr:rowOff>15240</xdr:rowOff>
    </xdr:from>
    <xdr:to>
      <xdr:col>4</xdr:col>
      <xdr:colOff>304800</xdr:colOff>
      <xdr:row>37</xdr:row>
      <xdr:rowOff>7620</xdr:rowOff>
    </xdr:to>
    <xdr:sp macro="" textlink="">
      <xdr:nvSpPr>
        <xdr:cNvPr id="58" name="Corchetes 57">
          <a:extLst>
            <a:ext uri="{FF2B5EF4-FFF2-40B4-BE49-F238E27FC236}">
              <a16:creationId xmlns:a16="http://schemas.microsoft.com/office/drawing/2014/main" id="{00000000-0008-0000-1000-00003A000000}"/>
            </a:ext>
          </a:extLst>
        </xdr:cNvPr>
        <xdr:cNvSpPr/>
      </xdr:nvSpPr>
      <xdr:spPr>
        <a:xfrm>
          <a:off x="3406140" y="7235190"/>
          <a:ext cx="251460"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xdr:col>
      <xdr:colOff>373380</xdr:colOff>
      <xdr:row>27</xdr:row>
      <xdr:rowOff>7620</xdr:rowOff>
    </xdr:from>
    <xdr:to>
      <xdr:col>3</xdr:col>
      <xdr:colOff>632460</xdr:colOff>
      <xdr:row>29</xdr:row>
      <xdr:rowOff>0</xdr:rowOff>
    </xdr:to>
    <xdr:sp macro="" textlink="">
      <xdr:nvSpPr>
        <xdr:cNvPr id="59" name="Corchetes 58">
          <a:extLst>
            <a:ext uri="{FF2B5EF4-FFF2-40B4-BE49-F238E27FC236}">
              <a16:creationId xmlns:a16="http://schemas.microsoft.com/office/drawing/2014/main" id="{00000000-0008-0000-1000-00003B000000}"/>
            </a:ext>
          </a:extLst>
        </xdr:cNvPr>
        <xdr:cNvSpPr/>
      </xdr:nvSpPr>
      <xdr:spPr>
        <a:xfrm>
          <a:off x="2887980" y="5703570"/>
          <a:ext cx="259080"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2</xdr:col>
      <xdr:colOff>533400</xdr:colOff>
      <xdr:row>35</xdr:row>
      <xdr:rowOff>7620</xdr:rowOff>
    </xdr:from>
    <xdr:to>
      <xdr:col>2</xdr:col>
      <xdr:colOff>845820</xdr:colOff>
      <xdr:row>37</xdr:row>
      <xdr:rowOff>0</xdr:rowOff>
    </xdr:to>
    <xdr:sp macro="" textlink="">
      <xdr:nvSpPr>
        <xdr:cNvPr id="60" name="Corchetes 59">
          <a:extLst>
            <a:ext uri="{FF2B5EF4-FFF2-40B4-BE49-F238E27FC236}">
              <a16:creationId xmlns:a16="http://schemas.microsoft.com/office/drawing/2014/main" id="{00000000-0008-0000-1000-00003C000000}"/>
            </a:ext>
          </a:extLst>
        </xdr:cNvPr>
        <xdr:cNvSpPr/>
      </xdr:nvSpPr>
      <xdr:spPr>
        <a:xfrm>
          <a:off x="2209800" y="7227570"/>
          <a:ext cx="302895"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editAs="oneCell">
    <xdr:from>
      <xdr:col>0</xdr:col>
      <xdr:colOff>641909</xdr:colOff>
      <xdr:row>0</xdr:row>
      <xdr:rowOff>111331</xdr:rowOff>
    </xdr:from>
    <xdr:to>
      <xdr:col>0</xdr:col>
      <xdr:colOff>1490098</xdr:colOff>
      <xdr:row>4</xdr:row>
      <xdr:rowOff>145433</xdr:rowOff>
    </xdr:to>
    <xdr:pic>
      <xdr:nvPicPr>
        <xdr:cNvPr id="61" name="Imagen 60">
          <a:extLst>
            <a:ext uri="{FF2B5EF4-FFF2-40B4-BE49-F238E27FC236}">
              <a16:creationId xmlns:a16="http://schemas.microsoft.com/office/drawing/2014/main" id="{00000000-0008-0000-1000-00003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62" name="CuadroTexto 61">
          <a:extLst>
            <a:ext uri="{FF2B5EF4-FFF2-40B4-BE49-F238E27FC236}">
              <a16:creationId xmlns:a16="http://schemas.microsoft.com/office/drawing/2014/main" id="{00000000-0008-0000-1000-00003E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63" name="Rectángulo redondeado 62">
          <a:hlinkClick xmlns:r="http://schemas.openxmlformats.org/officeDocument/2006/relationships" r:id="rId7"/>
          <a:extLst>
            <a:ext uri="{FF2B5EF4-FFF2-40B4-BE49-F238E27FC236}">
              <a16:creationId xmlns:a16="http://schemas.microsoft.com/office/drawing/2014/main" id="{00000000-0008-0000-1000-00003F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64" name="Rectángulo redondeado 63">
          <a:hlinkClick xmlns:r="http://schemas.openxmlformats.org/officeDocument/2006/relationships" r:id="rId8"/>
          <a:extLst>
            <a:ext uri="{FF2B5EF4-FFF2-40B4-BE49-F238E27FC236}">
              <a16:creationId xmlns:a16="http://schemas.microsoft.com/office/drawing/2014/main" id="{00000000-0008-0000-1000-000040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65" name="Rectángulo redondeado 64">
          <a:hlinkClick xmlns:r="http://schemas.openxmlformats.org/officeDocument/2006/relationships" r:id="rId9"/>
          <a:extLst>
            <a:ext uri="{FF2B5EF4-FFF2-40B4-BE49-F238E27FC236}">
              <a16:creationId xmlns:a16="http://schemas.microsoft.com/office/drawing/2014/main" id="{00000000-0008-0000-1000-000041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66" name="Rectángulo redondeado 65">
          <a:hlinkClick xmlns:r="http://schemas.openxmlformats.org/officeDocument/2006/relationships" r:id="rId10"/>
          <a:extLst>
            <a:ext uri="{FF2B5EF4-FFF2-40B4-BE49-F238E27FC236}">
              <a16:creationId xmlns:a16="http://schemas.microsoft.com/office/drawing/2014/main" id="{00000000-0008-0000-1000-000042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67" name="Rectángulo redondeado 66">
          <a:hlinkClick xmlns:r="http://schemas.openxmlformats.org/officeDocument/2006/relationships" r:id="rId11"/>
          <a:extLst>
            <a:ext uri="{FF2B5EF4-FFF2-40B4-BE49-F238E27FC236}">
              <a16:creationId xmlns:a16="http://schemas.microsoft.com/office/drawing/2014/main" id="{00000000-0008-0000-1000-000043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68" name="Rectángulo redondeado 67">
          <a:hlinkClick xmlns:r="http://schemas.openxmlformats.org/officeDocument/2006/relationships" r:id="rId12"/>
          <a:extLst>
            <a:ext uri="{FF2B5EF4-FFF2-40B4-BE49-F238E27FC236}">
              <a16:creationId xmlns:a16="http://schemas.microsoft.com/office/drawing/2014/main" id="{00000000-0008-0000-1000-000044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69" name="Rectángulo redondeado 68">
          <a:hlinkClick xmlns:r="http://schemas.openxmlformats.org/officeDocument/2006/relationships" r:id="rId13"/>
          <a:extLst>
            <a:ext uri="{FF2B5EF4-FFF2-40B4-BE49-F238E27FC236}">
              <a16:creationId xmlns:a16="http://schemas.microsoft.com/office/drawing/2014/main" id="{00000000-0008-0000-1000-000045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70" name="Rectángulo redondeado 69">
          <a:hlinkClick xmlns:r="http://schemas.openxmlformats.org/officeDocument/2006/relationships" r:id="rId14"/>
          <a:extLst>
            <a:ext uri="{FF2B5EF4-FFF2-40B4-BE49-F238E27FC236}">
              <a16:creationId xmlns:a16="http://schemas.microsoft.com/office/drawing/2014/main" id="{00000000-0008-0000-1000-000046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71" name="Rectángulo redondeado 70">
          <a:hlinkClick xmlns:r="http://schemas.openxmlformats.org/officeDocument/2006/relationships" r:id="rId15"/>
          <a:extLst>
            <a:ext uri="{FF2B5EF4-FFF2-40B4-BE49-F238E27FC236}">
              <a16:creationId xmlns:a16="http://schemas.microsoft.com/office/drawing/2014/main" id="{00000000-0008-0000-1000-000047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72" name="Rectángulo redondeado 71">
          <a:hlinkClick xmlns:r="http://schemas.openxmlformats.org/officeDocument/2006/relationships" r:id="rId16"/>
          <a:extLst>
            <a:ext uri="{FF2B5EF4-FFF2-40B4-BE49-F238E27FC236}">
              <a16:creationId xmlns:a16="http://schemas.microsoft.com/office/drawing/2014/main" id="{00000000-0008-0000-1000-000048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73" name="Rectángulo redondeado 72">
          <a:hlinkClick xmlns:r="http://schemas.openxmlformats.org/officeDocument/2006/relationships" r:id="rId17"/>
          <a:extLst>
            <a:ext uri="{FF2B5EF4-FFF2-40B4-BE49-F238E27FC236}">
              <a16:creationId xmlns:a16="http://schemas.microsoft.com/office/drawing/2014/main" id="{00000000-0008-0000-1000-000049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74" name="Rectángulo redondeado 73">
          <a:hlinkClick xmlns:r="http://schemas.openxmlformats.org/officeDocument/2006/relationships" r:id="rId18"/>
          <a:extLst>
            <a:ext uri="{FF2B5EF4-FFF2-40B4-BE49-F238E27FC236}">
              <a16:creationId xmlns:a16="http://schemas.microsoft.com/office/drawing/2014/main" id="{00000000-0008-0000-1000-00004A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75" name="Rectángulo redondeado 74">
          <a:hlinkClick xmlns:r="http://schemas.openxmlformats.org/officeDocument/2006/relationships" r:id="rId19"/>
          <a:extLst>
            <a:ext uri="{FF2B5EF4-FFF2-40B4-BE49-F238E27FC236}">
              <a16:creationId xmlns:a16="http://schemas.microsoft.com/office/drawing/2014/main" id="{00000000-0008-0000-1000-00004B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76" name="Rectángulo redondeado 75">
          <a:hlinkClick xmlns:r="http://schemas.openxmlformats.org/officeDocument/2006/relationships" r:id="rId20"/>
          <a:extLst>
            <a:ext uri="{FF2B5EF4-FFF2-40B4-BE49-F238E27FC236}">
              <a16:creationId xmlns:a16="http://schemas.microsoft.com/office/drawing/2014/main" id="{00000000-0008-0000-1000-00004C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77" name="Rectángulo redondeado 76">
          <a:hlinkClick xmlns:r="http://schemas.openxmlformats.org/officeDocument/2006/relationships" r:id="rId21"/>
          <a:extLst>
            <a:ext uri="{FF2B5EF4-FFF2-40B4-BE49-F238E27FC236}">
              <a16:creationId xmlns:a16="http://schemas.microsoft.com/office/drawing/2014/main" id="{00000000-0008-0000-1000-00004D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8194</xdr:colOff>
      <xdr:row>38</xdr:row>
      <xdr:rowOff>157399</xdr:rowOff>
    </xdr:from>
    <xdr:to>
      <xdr:col>1</xdr:col>
      <xdr:colOff>170119</xdr:colOff>
      <xdr:row>40</xdr:row>
      <xdr:rowOff>141792</xdr:rowOff>
    </xdr:to>
    <xdr:sp macro="[0]!Rectánguloredondeado3_Haga_clic_en" textlink="">
      <xdr:nvSpPr>
        <xdr:cNvPr id="78" name="Rectángulo redondeado 77">
          <a:hlinkClick xmlns:r="http://schemas.openxmlformats.org/officeDocument/2006/relationships" r:id="rId22"/>
          <a:extLst>
            <a:ext uri="{FF2B5EF4-FFF2-40B4-BE49-F238E27FC236}">
              <a16:creationId xmlns:a16="http://schemas.microsoft.com/office/drawing/2014/main" id="{00000000-0008-0000-1000-00004E000000}"/>
            </a:ext>
          </a:extLst>
        </xdr:cNvPr>
        <xdr:cNvSpPr/>
      </xdr:nvSpPr>
      <xdr:spPr>
        <a:xfrm>
          <a:off x="8194" y="7244818"/>
          <a:ext cx="2308635" cy="35310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79" name="Rectángulo redondeado 78">
          <a:hlinkClick xmlns:r="http://schemas.openxmlformats.org/officeDocument/2006/relationships" r:id="rId23"/>
          <a:extLst>
            <a:ext uri="{FF2B5EF4-FFF2-40B4-BE49-F238E27FC236}">
              <a16:creationId xmlns:a16="http://schemas.microsoft.com/office/drawing/2014/main" id="{00000000-0008-0000-1000-00004F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80" name="Rectángulo redondeado 79">
          <a:hlinkClick xmlns:r="http://schemas.openxmlformats.org/officeDocument/2006/relationships" r:id="rId24"/>
          <a:extLst>
            <a:ext uri="{FF2B5EF4-FFF2-40B4-BE49-F238E27FC236}">
              <a16:creationId xmlns:a16="http://schemas.microsoft.com/office/drawing/2014/main" id="{00000000-0008-0000-1000-000050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81" name="Rectángulo redondeado 80">
          <a:hlinkClick xmlns:r="http://schemas.openxmlformats.org/officeDocument/2006/relationships" r:id="rId25"/>
          <a:extLst>
            <a:ext uri="{FF2B5EF4-FFF2-40B4-BE49-F238E27FC236}">
              <a16:creationId xmlns:a16="http://schemas.microsoft.com/office/drawing/2014/main" id="{00000000-0008-0000-1000-000051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1100-00000D000000}"/>
            </a:ext>
          </a:extLst>
        </xdr:cNvPr>
        <xdr:cNvSpPr/>
      </xdr:nvSpPr>
      <xdr:spPr>
        <a:xfrm>
          <a:off x="2217593" y="273627"/>
          <a:ext cx="609601" cy="315480"/>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xdr:from>
      <xdr:col>14</xdr:col>
      <xdr:colOff>30480</xdr:colOff>
      <xdr:row>3</xdr:row>
      <xdr:rowOff>160020</xdr:rowOff>
    </xdr:from>
    <xdr:to>
      <xdr:col>14</xdr:col>
      <xdr:colOff>342900</xdr:colOff>
      <xdr:row>7</xdr:row>
      <xdr:rowOff>114300</xdr:rowOff>
    </xdr:to>
    <xdr:sp macro="" textlink="">
      <xdr:nvSpPr>
        <xdr:cNvPr id="37" name="Corchetes 36">
          <a:extLst>
            <a:ext uri="{FF2B5EF4-FFF2-40B4-BE49-F238E27FC236}">
              <a16:creationId xmlns:a16="http://schemas.microsoft.com/office/drawing/2014/main" id="{00000000-0008-0000-1100-000025000000}"/>
            </a:ext>
          </a:extLst>
        </xdr:cNvPr>
        <xdr:cNvSpPr/>
      </xdr:nvSpPr>
      <xdr:spPr>
        <a:xfrm>
          <a:off x="10974705" y="160020"/>
          <a:ext cx="312420" cy="7162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17</xdr:col>
      <xdr:colOff>99060</xdr:colOff>
      <xdr:row>4</xdr:row>
      <xdr:rowOff>83820</xdr:rowOff>
    </xdr:from>
    <xdr:to>
      <xdr:col>19</xdr:col>
      <xdr:colOff>0</xdr:colOff>
      <xdr:row>6</xdr:row>
      <xdr:rowOff>121920</xdr:rowOff>
    </xdr:to>
    <xdr:sp macro="" textlink="">
      <xdr:nvSpPr>
        <xdr:cNvPr id="38" name="Corchetes 37">
          <a:extLst>
            <a:ext uri="{FF2B5EF4-FFF2-40B4-BE49-F238E27FC236}">
              <a16:creationId xmlns:a16="http://schemas.microsoft.com/office/drawing/2014/main" id="{00000000-0008-0000-1100-000026000000}"/>
            </a:ext>
          </a:extLst>
        </xdr:cNvPr>
        <xdr:cNvSpPr/>
      </xdr:nvSpPr>
      <xdr:spPr>
        <a:xfrm>
          <a:off x="11729085" y="274320"/>
          <a:ext cx="310515" cy="41910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editAs="oneCell">
    <xdr:from>
      <xdr:col>3</xdr:col>
      <xdr:colOff>137160</xdr:colOff>
      <xdr:row>15</xdr:row>
      <xdr:rowOff>22860</xdr:rowOff>
    </xdr:from>
    <xdr:to>
      <xdr:col>6</xdr:col>
      <xdr:colOff>245745</xdr:colOff>
      <xdr:row>19</xdr:row>
      <xdr:rowOff>20955</xdr:rowOff>
    </xdr:to>
    <xdr:pic>
      <xdr:nvPicPr>
        <xdr:cNvPr id="39" name="Imagen 38">
          <a:extLst>
            <a:ext uri="{FF2B5EF4-FFF2-40B4-BE49-F238E27FC236}">
              <a16:creationId xmlns:a16="http://schemas.microsoft.com/office/drawing/2014/main" id="{00000000-0008-0000-11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85110" y="2280285"/>
          <a:ext cx="267081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236220</xdr:colOff>
      <xdr:row>23</xdr:row>
      <xdr:rowOff>15240</xdr:rowOff>
    </xdr:from>
    <xdr:to>
      <xdr:col>7</xdr:col>
      <xdr:colOff>421005</xdr:colOff>
      <xdr:row>28</xdr:row>
      <xdr:rowOff>13335</xdr:rowOff>
    </xdr:to>
    <xdr:pic>
      <xdr:nvPicPr>
        <xdr:cNvPr id="40" name="Imagen 39">
          <a:extLst>
            <a:ext uri="{FF2B5EF4-FFF2-40B4-BE49-F238E27FC236}">
              <a16:creationId xmlns:a16="http://schemas.microsoft.com/office/drawing/2014/main" id="{00000000-0008-0000-1100-00002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84170" y="3796665"/>
          <a:ext cx="3509010" cy="960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190500</xdr:colOff>
      <xdr:row>43</xdr:row>
      <xdr:rowOff>45720</xdr:rowOff>
    </xdr:from>
    <xdr:to>
      <xdr:col>6</xdr:col>
      <xdr:colOff>245745</xdr:colOff>
      <xdr:row>48</xdr:row>
      <xdr:rowOff>53340</xdr:rowOff>
    </xdr:to>
    <xdr:pic>
      <xdr:nvPicPr>
        <xdr:cNvPr id="41" name="Imagen 40">
          <a:extLst>
            <a:ext uri="{FF2B5EF4-FFF2-40B4-BE49-F238E27FC236}">
              <a16:creationId xmlns:a16="http://schemas.microsoft.com/office/drawing/2014/main" id="{00000000-0008-0000-1100-00002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8450" y="7579995"/>
          <a:ext cx="2617470" cy="960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297180</xdr:colOff>
      <xdr:row>51</xdr:row>
      <xdr:rowOff>167640</xdr:rowOff>
    </xdr:from>
    <xdr:to>
      <xdr:col>6</xdr:col>
      <xdr:colOff>352425</xdr:colOff>
      <xdr:row>57</xdr:row>
      <xdr:rowOff>0</xdr:rowOff>
    </xdr:to>
    <xdr:pic>
      <xdr:nvPicPr>
        <xdr:cNvPr id="42" name="Imagen 41">
          <a:extLst>
            <a:ext uri="{FF2B5EF4-FFF2-40B4-BE49-F238E27FC236}">
              <a16:creationId xmlns:a16="http://schemas.microsoft.com/office/drawing/2014/main" id="{00000000-0008-0000-1100-00002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45130" y="9225915"/>
          <a:ext cx="2617470"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845820</xdr:colOff>
      <xdr:row>67</xdr:row>
      <xdr:rowOff>30480</xdr:rowOff>
    </xdr:from>
    <xdr:to>
      <xdr:col>6</xdr:col>
      <xdr:colOff>407670</xdr:colOff>
      <xdr:row>71</xdr:row>
      <xdr:rowOff>38100</xdr:rowOff>
    </xdr:to>
    <xdr:pic>
      <xdr:nvPicPr>
        <xdr:cNvPr id="43" name="Imagen 42">
          <a:extLst>
            <a:ext uri="{FF2B5EF4-FFF2-40B4-BE49-F238E27FC236}">
              <a16:creationId xmlns:a16="http://schemas.microsoft.com/office/drawing/2014/main" id="{00000000-0008-0000-1100-00002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22220" y="12127230"/>
          <a:ext cx="297180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641909</xdr:colOff>
      <xdr:row>0</xdr:row>
      <xdr:rowOff>111331</xdr:rowOff>
    </xdr:from>
    <xdr:to>
      <xdr:col>0</xdr:col>
      <xdr:colOff>1490098</xdr:colOff>
      <xdr:row>4</xdr:row>
      <xdr:rowOff>145433</xdr:rowOff>
    </xdr:to>
    <xdr:pic>
      <xdr:nvPicPr>
        <xdr:cNvPr id="60" name="Imagen 59">
          <a:extLst>
            <a:ext uri="{FF2B5EF4-FFF2-40B4-BE49-F238E27FC236}">
              <a16:creationId xmlns:a16="http://schemas.microsoft.com/office/drawing/2014/main" id="{00000000-0008-0000-1100-00003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61" name="CuadroTexto 60">
          <a:extLst>
            <a:ext uri="{FF2B5EF4-FFF2-40B4-BE49-F238E27FC236}">
              <a16:creationId xmlns:a16="http://schemas.microsoft.com/office/drawing/2014/main" id="{00000000-0008-0000-1100-00003D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62" name="Rectángulo redondeado 61">
          <a:hlinkClick xmlns:r="http://schemas.openxmlformats.org/officeDocument/2006/relationships" r:id="rId8"/>
          <a:extLst>
            <a:ext uri="{FF2B5EF4-FFF2-40B4-BE49-F238E27FC236}">
              <a16:creationId xmlns:a16="http://schemas.microsoft.com/office/drawing/2014/main" id="{00000000-0008-0000-1100-00003E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63" name="Rectángulo redondeado 62">
          <a:hlinkClick xmlns:r="http://schemas.openxmlformats.org/officeDocument/2006/relationships" r:id="rId9"/>
          <a:extLst>
            <a:ext uri="{FF2B5EF4-FFF2-40B4-BE49-F238E27FC236}">
              <a16:creationId xmlns:a16="http://schemas.microsoft.com/office/drawing/2014/main" id="{00000000-0008-0000-1100-00003F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64" name="Rectángulo redondeado 63">
          <a:hlinkClick xmlns:r="http://schemas.openxmlformats.org/officeDocument/2006/relationships" r:id="rId10"/>
          <a:extLst>
            <a:ext uri="{FF2B5EF4-FFF2-40B4-BE49-F238E27FC236}">
              <a16:creationId xmlns:a16="http://schemas.microsoft.com/office/drawing/2014/main" id="{00000000-0008-0000-1100-000040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65" name="Rectángulo redondeado 64">
          <a:hlinkClick xmlns:r="http://schemas.openxmlformats.org/officeDocument/2006/relationships" r:id="rId11"/>
          <a:extLst>
            <a:ext uri="{FF2B5EF4-FFF2-40B4-BE49-F238E27FC236}">
              <a16:creationId xmlns:a16="http://schemas.microsoft.com/office/drawing/2014/main" id="{00000000-0008-0000-1100-000041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66" name="Rectángulo redondeado 65">
          <a:hlinkClick xmlns:r="http://schemas.openxmlformats.org/officeDocument/2006/relationships" r:id="rId12"/>
          <a:extLst>
            <a:ext uri="{FF2B5EF4-FFF2-40B4-BE49-F238E27FC236}">
              <a16:creationId xmlns:a16="http://schemas.microsoft.com/office/drawing/2014/main" id="{00000000-0008-0000-1100-000042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67" name="Rectángulo redondeado 66">
          <a:hlinkClick xmlns:r="http://schemas.openxmlformats.org/officeDocument/2006/relationships" r:id="rId13"/>
          <a:extLst>
            <a:ext uri="{FF2B5EF4-FFF2-40B4-BE49-F238E27FC236}">
              <a16:creationId xmlns:a16="http://schemas.microsoft.com/office/drawing/2014/main" id="{00000000-0008-0000-1100-000043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68" name="Rectángulo redondeado 67">
          <a:hlinkClick xmlns:r="http://schemas.openxmlformats.org/officeDocument/2006/relationships" r:id="rId14"/>
          <a:extLst>
            <a:ext uri="{FF2B5EF4-FFF2-40B4-BE49-F238E27FC236}">
              <a16:creationId xmlns:a16="http://schemas.microsoft.com/office/drawing/2014/main" id="{00000000-0008-0000-1100-000044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69" name="Rectángulo redondeado 68">
          <a:hlinkClick xmlns:r="http://schemas.openxmlformats.org/officeDocument/2006/relationships" r:id="rId15"/>
          <a:extLst>
            <a:ext uri="{FF2B5EF4-FFF2-40B4-BE49-F238E27FC236}">
              <a16:creationId xmlns:a16="http://schemas.microsoft.com/office/drawing/2014/main" id="{00000000-0008-0000-1100-000045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70" name="Rectángulo redondeado 69">
          <a:hlinkClick xmlns:r="http://schemas.openxmlformats.org/officeDocument/2006/relationships" r:id="rId16"/>
          <a:extLst>
            <a:ext uri="{FF2B5EF4-FFF2-40B4-BE49-F238E27FC236}">
              <a16:creationId xmlns:a16="http://schemas.microsoft.com/office/drawing/2014/main" id="{00000000-0008-0000-1100-000046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71" name="Rectángulo redondeado 70">
          <a:hlinkClick xmlns:r="http://schemas.openxmlformats.org/officeDocument/2006/relationships" r:id="rId17"/>
          <a:extLst>
            <a:ext uri="{FF2B5EF4-FFF2-40B4-BE49-F238E27FC236}">
              <a16:creationId xmlns:a16="http://schemas.microsoft.com/office/drawing/2014/main" id="{00000000-0008-0000-1100-000047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72" name="Rectángulo redondeado 71">
          <a:hlinkClick xmlns:r="http://schemas.openxmlformats.org/officeDocument/2006/relationships" r:id="rId18"/>
          <a:extLst>
            <a:ext uri="{FF2B5EF4-FFF2-40B4-BE49-F238E27FC236}">
              <a16:creationId xmlns:a16="http://schemas.microsoft.com/office/drawing/2014/main" id="{00000000-0008-0000-1100-000048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73" name="Rectángulo redondeado 72">
          <a:hlinkClick xmlns:r="http://schemas.openxmlformats.org/officeDocument/2006/relationships" r:id="rId19"/>
          <a:extLst>
            <a:ext uri="{FF2B5EF4-FFF2-40B4-BE49-F238E27FC236}">
              <a16:creationId xmlns:a16="http://schemas.microsoft.com/office/drawing/2014/main" id="{00000000-0008-0000-1100-000049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74" name="Rectángulo redondeado 73">
          <a:hlinkClick xmlns:r="http://schemas.openxmlformats.org/officeDocument/2006/relationships" r:id="rId20"/>
          <a:extLst>
            <a:ext uri="{FF2B5EF4-FFF2-40B4-BE49-F238E27FC236}">
              <a16:creationId xmlns:a16="http://schemas.microsoft.com/office/drawing/2014/main" id="{00000000-0008-0000-1100-00004A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75" name="Rectángulo redondeado 74">
          <a:hlinkClick xmlns:r="http://schemas.openxmlformats.org/officeDocument/2006/relationships" r:id="rId21"/>
          <a:extLst>
            <a:ext uri="{FF2B5EF4-FFF2-40B4-BE49-F238E27FC236}">
              <a16:creationId xmlns:a16="http://schemas.microsoft.com/office/drawing/2014/main" id="{00000000-0008-0000-1100-00004B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76" name="Rectángulo redondeado 75">
          <a:hlinkClick xmlns:r="http://schemas.openxmlformats.org/officeDocument/2006/relationships" r:id="rId22"/>
          <a:extLst>
            <a:ext uri="{FF2B5EF4-FFF2-40B4-BE49-F238E27FC236}">
              <a16:creationId xmlns:a16="http://schemas.microsoft.com/office/drawing/2014/main" id="{00000000-0008-0000-1100-00004C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77" name="Rectángulo redondeado 76">
          <a:hlinkClick xmlns:r="http://schemas.openxmlformats.org/officeDocument/2006/relationships" r:id="rId23"/>
          <a:extLst>
            <a:ext uri="{FF2B5EF4-FFF2-40B4-BE49-F238E27FC236}">
              <a16:creationId xmlns:a16="http://schemas.microsoft.com/office/drawing/2014/main" id="{00000000-0008-0000-1100-00004D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78" name="Rectángulo redondeado 77">
          <a:hlinkClick xmlns:r="http://schemas.openxmlformats.org/officeDocument/2006/relationships" r:id="rId24"/>
          <a:extLst>
            <a:ext uri="{FF2B5EF4-FFF2-40B4-BE49-F238E27FC236}">
              <a16:creationId xmlns:a16="http://schemas.microsoft.com/office/drawing/2014/main" id="{00000000-0008-0000-1100-00004E000000}"/>
            </a:ext>
          </a:extLst>
        </xdr:cNvPr>
        <xdr:cNvSpPr/>
      </xdr:nvSpPr>
      <xdr:spPr>
        <a:xfrm>
          <a:off x="0" y="7877938"/>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79" name="Rectángulo redondeado 78">
          <a:hlinkClick xmlns:r="http://schemas.openxmlformats.org/officeDocument/2006/relationships" r:id="rId25"/>
          <a:extLst>
            <a:ext uri="{FF2B5EF4-FFF2-40B4-BE49-F238E27FC236}">
              <a16:creationId xmlns:a16="http://schemas.microsoft.com/office/drawing/2014/main" id="{00000000-0008-0000-1100-00004F000000}"/>
            </a:ext>
          </a:extLst>
        </xdr:cNvPr>
        <xdr:cNvSpPr/>
      </xdr:nvSpPr>
      <xdr:spPr>
        <a:xfrm>
          <a:off x="0" y="82628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80" name="Rectángulo redondeado 79">
          <a:hlinkClick xmlns:r="http://schemas.openxmlformats.org/officeDocument/2006/relationships" r:id="rId26"/>
          <a:extLst>
            <a:ext uri="{FF2B5EF4-FFF2-40B4-BE49-F238E27FC236}">
              <a16:creationId xmlns:a16="http://schemas.microsoft.com/office/drawing/2014/main" id="{00000000-0008-0000-1100-000050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1"/>
          <a:extLst>
            <a:ext uri="{FF2B5EF4-FFF2-40B4-BE49-F238E27FC236}">
              <a16:creationId xmlns:a16="http://schemas.microsoft.com/office/drawing/2014/main" id="{00000000-0008-0000-1200-00000D000000}"/>
            </a:ext>
          </a:extLst>
        </xdr:cNvPr>
        <xdr:cNvSpPr/>
      </xdr:nvSpPr>
      <xdr:spPr>
        <a:xfrm>
          <a:off x="2217593" y="273627"/>
          <a:ext cx="609601" cy="315480"/>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2</xdr:col>
      <xdr:colOff>792480</xdr:colOff>
      <xdr:row>15</xdr:row>
      <xdr:rowOff>0</xdr:rowOff>
    </xdr:from>
    <xdr:to>
      <xdr:col>5</xdr:col>
      <xdr:colOff>249555</xdr:colOff>
      <xdr:row>19</xdr:row>
      <xdr:rowOff>5715</xdr:rowOff>
    </xdr:to>
    <xdr:pic>
      <xdr:nvPicPr>
        <xdr:cNvPr id="39" name="Imagen 38">
          <a:extLst>
            <a:ext uri="{FF2B5EF4-FFF2-40B4-BE49-F238E27FC236}">
              <a16:creationId xmlns:a16="http://schemas.microsoft.com/office/drawing/2014/main" id="{00000000-0008-0000-12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9355" y="2247900"/>
          <a:ext cx="2047875" cy="77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525780</xdr:colOff>
      <xdr:row>24</xdr:row>
      <xdr:rowOff>167640</xdr:rowOff>
    </xdr:from>
    <xdr:to>
      <xdr:col>4</xdr:col>
      <xdr:colOff>11430</xdr:colOff>
      <xdr:row>28</xdr:row>
      <xdr:rowOff>982</xdr:rowOff>
    </xdr:to>
    <xdr:pic>
      <xdr:nvPicPr>
        <xdr:cNvPr id="40" name="Imagen 39">
          <a:extLst>
            <a:ext uri="{FF2B5EF4-FFF2-40B4-BE49-F238E27FC236}">
              <a16:creationId xmlns:a16="http://schemas.microsoft.com/office/drawing/2014/main" id="{00000000-0008-0000-1200-00002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3980" y="4149090"/>
          <a:ext cx="2047875" cy="601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533400</xdr:colOff>
      <xdr:row>25</xdr:row>
      <xdr:rowOff>0</xdr:rowOff>
    </xdr:from>
    <xdr:to>
      <xdr:col>6</xdr:col>
      <xdr:colOff>38100</xdr:colOff>
      <xdr:row>28</xdr:row>
      <xdr:rowOff>15241</xdr:rowOff>
    </xdr:to>
    <xdr:pic>
      <xdr:nvPicPr>
        <xdr:cNvPr id="41" name="Imagen 40">
          <a:extLst>
            <a:ext uri="{FF2B5EF4-FFF2-40B4-BE49-F238E27FC236}">
              <a16:creationId xmlns:a16="http://schemas.microsoft.com/office/drawing/2014/main" id="{00000000-0008-0000-1200-00002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4171950"/>
          <a:ext cx="2066925"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487680</xdr:colOff>
      <xdr:row>25</xdr:row>
      <xdr:rowOff>0</xdr:rowOff>
    </xdr:from>
    <xdr:to>
      <xdr:col>7</xdr:col>
      <xdr:colOff>1017270</xdr:colOff>
      <xdr:row>28</xdr:row>
      <xdr:rowOff>15241</xdr:rowOff>
    </xdr:to>
    <xdr:pic>
      <xdr:nvPicPr>
        <xdr:cNvPr id="42" name="Imagen 41">
          <a:extLst>
            <a:ext uri="{FF2B5EF4-FFF2-40B4-BE49-F238E27FC236}">
              <a16:creationId xmlns:a16="http://schemas.microsoft.com/office/drawing/2014/main" id="{00000000-0008-0000-1200-00002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35830" y="4171950"/>
          <a:ext cx="2053590"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701040</xdr:colOff>
      <xdr:row>45</xdr:row>
      <xdr:rowOff>0</xdr:rowOff>
    </xdr:from>
    <xdr:to>
      <xdr:col>5</xdr:col>
      <xdr:colOff>186690</xdr:colOff>
      <xdr:row>48</xdr:row>
      <xdr:rowOff>7619</xdr:rowOff>
    </xdr:to>
    <xdr:pic>
      <xdr:nvPicPr>
        <xdr:cNvPr id="43" name="Imagen 42">
          <a:extLst>
            <a:ext uri="{FF2B5EF4-FFF2-40B4-BE49-F238E27FC236}">
              <a16:creationId xmlns:a16="http://schemas.microsoft.com/office/drawing/2014/main" id="{00000000-0008-0000-1200-00002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67915" y="7924800"/>
          <a:ext cx="2047875"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807720</xdr:colOff>
      <xdr:row>53</xdr:row>
      <xdr:rowOff>15240</xdr:rowOff>
    </xdr:from>
    <xdr:to>
      <xdr:col>3</xdr:col>
      <xdr:colOff>986790</xdr:colOff>
      <xdr:row>56</xdr:row>
      <xdr:rowOff>22859</xdr:rowOff>
    </xdr:to>
    <xdr:pic>
      <xdr:nvPicPr>
        <xdr:cNvPr id="44" name="Imagen 43">
          <a:extLst>
            <a:ext uri="{FF2B5EF4-FFF2-40B4-BE49-F238E27FC236}">
              <a16:creationId xmlns:a16="http://schemas.microsoft.com/office/drawing/2014/main" id="{00000000-0008-0000-12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5920" y="9483090"/>
          <a:ext cx="1750695"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838200</xdr:colOff>
      <xdr:row>53</xdr:row>
      <xdr:rowOff>15240</xdr:rowOff>
    </xdr:from>
    <xdr:to>
      <xdr:col>6</xdr:col>
      <xdr:colOff>45720</xdr:colOff>
      <xdr:row>56</xdr:row>
      <xdr:rowOff>22859</xdr:rowOff>
    </xdr:to>
    <xdr:pic>
      <xdr:nvPicPr>
        <xdr:cNvPr id="45" name="Imagen 44">
          <a:extLst>
            <a:ext uri="{FF2B5EF4-FFF2-40B4-BE49-F238E27FC236}">
              <a16:creationId xmlns:a16="http://schemas.microsoft.com/office/drawing/2014/main" id="{00000000-0008-0000-1200-00002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343275" y="9483090"/>
          <a:ext cx="1769745"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792480</xdr:colOff>
      <xdr:row>53</xdr:row>
      <xdr:rowOff>15240</xdr:rowOff>
    </xdr:from>
    <xdr:to>
      <xdr:col>7</xdr:col>
      <xdr:colOff>996315</xdr:colOff>
      <xdr:row>56</xdr:row>
      <xdr:rowOff>22859</xdr:rowOff>
    </xdr:to>
    <xdr:pic>
      <xdr:nvPicPr>
        <xdr:cNvPr id="46" name="Imagen 45">
          <a:extLst>
            <a:ext uri="{FF2B5EF4-FFF2-40B4-BE49-F238E27FC236}">
              <a16:creationId xmlns:a16="http://schemas.microsoft.com/office/drawing/2014/main" id="{00000000-0008-0000-1200-00002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040630" y="9483090"/>
          <a:ext cx="175641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830580</xdr:colOff>
      <xdr:row>60</xdr:row>
      <xdr:rowOff>30480</xdr:rowOff>
    </xdr:from>
    <xdr:to>
      <xdr:col>5</xdr:col>
      <xdr:colOff>120015</xdr:colOff>
      <xdr:row>63</xdr:row>
      <xdr:rowOff>28574</xdr:rowOff>
    </xdr:to>
    <xdr:pic>
      <xdr:nvPicPr>
        <xdr:cNvPr id="47" name="Imagen 46">
          <a:extLst>
            <a:ext uri="{FF2B5EF4-FFF2-40B4-BE49-F238E27FC236}">
              <a16:creationId xmlns:a16="http://schemas.microsoft.com/office/drawing/2014/main" id="{00000000-0008-0000-1200-00002F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97455" y="10831830"/>
          <a:ext cx="1918335"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845820</xdr:colOff>
      <xdr:row>76</xdr:row>
      <xdr:rowOff>15240</xdr:rowOff>
    </xdr:from>
    <xdr:to>
      <xdr:col>5</xdr:col>
      <xdr:colOff>125730</xdr:colOff>
      <xdr:row>79</xdr:row>
      <xdr:rowOff>30479</xdr:rowOff>
    </xdr:to>
    <xdr:pic>
      <xdr:nvPicPr>
        <xdr:cNvPr id="48" name="Imagen 47">
          <a:extLst>
            <a:ext uri="{FF2B5EF4-FFF2-40B4-BE49-F238E27FC236}">
              <a16:creationId xmlns:a16="http://schemas.microsoft.com/office/drawing/2014/main" id="{00000000-0008-0000-1200-00003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3170" y="13826490"/>
          <a:ext cx="1927860"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xdr:colOff>
      <xdr:row>84</xdr:row>
      <xdr:rowOff>7620</xdr:rowOff>
    </xdr:from>
    <xdr:to>
      <xdr:col>5</xdr:col>
      <xdr:colOff>140970</xdr:colOff>
      <xdr:row>87</xdr:row>
      <xdr:rowOff>22859</xdr:rowOff>
    </xdr:to>
    <xdr:pic>
      <xdr:nvPicPr>
        <xdr:cNvPr id="49" name="Imagen 48">
          <a:extLst>
            <a:ext uri="{FF2B5EF4-FFF2-40B4-BE49-F238E27FC236}">
              <a16:creationId xmlns:a16="http://schemas.microsoft.com/office/drawing/2014/main" id="{00000000-0008-0000-1200-00003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2695" y="15342870"/>
          <a:ext cx="1933575"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641909</xdr:colOff>
      <xdr:row>0</xdr:row>
      <xdr:rowOff>111331</xdr:rowOff>
    </xdr:from>
    <xdr:to>
      <xdr:col>0</xdr:col>
      <xdr:colOff>1490098</xdr:colOff>
      <xdr:row>4</xdr:row>
      <xdr:rowOff>145433</xdr:rowOff>
    </xdr:to>
    <xdr:pic>
      <xdr:nvPicPr>
        <xdr:cNvPr id="131" name="Imagen 130">
          <a:extLst>
            <a:ext uri="{FF2B5EF4-FFF2-40B4-BE49-F238E27FC236}">
              <a16:creationId xmlns:a16="http://schemas.microsoft.com/office/drawing/2014/main" id="{00000000-0008-0000-1200-000083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32" name="CuadroTexto 131">
          <a:extLst>
            <a:ext uri="{FF2B5EF4-FFF2-40B4-BE49-F238E27FC236}">
              <a16:creationId xmlns:a16="http://schemas.microsoft.com/office/drawing/2014/main" id="{00000000-0008-0000-1200-000084000000}"/>
            </a:ext>
          </a:extLst>
        </xdr:cNvPr>
        <xdr:cNvSpPr txBox="1"/>
      </xdr:nvSpPr>
      <xdr:spPr>
        <a:xfrm>
          <a:off x="120711" y="971880"/>
          <a:ext cx="1817687" cy="68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33" name="Rectángulo redondeado 132">
          <a:hlinkClick xmlns:r="http://schemas.openxmlformats.org/officeDocument/2006/relationships" r:id="rId14"/>
          <a:extLst>
            <a:ext uri="{FF2B5EF4-FFF2-40B4-BE49-F238E27FC236}">
              <a16:creationId xmlns:a16="http://schemas.microsoft.com/office/drawing/2014/main" id="{00000000-0008-0000-1200-000085000000}"/>
            </a:ext>
          </a:extLst>
        </xdr:cNvPr>
        <xdr:cNvSpPr/>
      </xdr:nvSpPr>
      <xdr:spPr>
        <a:xfrm>
          <a:off x="0" y="17216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34" name="Rectángulo redondeado 133">
          <a:hlinkClick xmlns:r="http://schemas.openxmlformats.org/officeDocument/2006/relationships" r:id="rId15"/>
          <a:extLst>
            <a:ext uri="{FF2B5EF4-FFF2-40B4-BE49-F238E27FC236}">
              <a16:creationId xmlns:a16="http://schemas.microsoft.com/office/drawing/2014/main" id="{00000000-0008-0000-1200-000086000000}"/>
            </a:ext>
          </a:extLst>
        </xdr:cNvPr>
        <xdr:cNvSpPr/>
      </xdr:nvSpPr>
      <xdr:spPr>
        <a:xfrm>
          <a:off x="0" y="21054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35" name="Rectángulo redondeado 134">
          <a:hlinkClick xmlns:r="http://schemas.openxmlformats.org/officeDocument/2006/relationships" r:id="rId16"/>
          <a:extLst>
            <a:ext uri="{FF2B5EF4-FFF2-40B4-BE49-F238E27FC236}">
              <a16:creationId xmlns:a16="http://schemas.microsoft.com/office/drawing/2014/main" id="{00000000-0008-0000-1200-000087000000}"/>
            </a:ext>
          </a:extLst>
        </xdr:cNvPr>
        <xdr:cNvSpPr/>
      </xdr:nvSpPr>
      <xdr:spPr>
        <a:xfrm>
          <a:off x="3959" y="247800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36" name="Rectángulo redondeado 135">
          <a:hlinkClick xmlns:r="http://schemas.openxmlformats.org/officeDocument/2006/relationships" r:id="rId17"/>
          <a:extLst>
            <a:ext uri="{FF2B5EF4-FFF2-40B4-BE49-F238E27FC236}">
              <a16:creationId xmlns:a16="http://schemas.microsoft.com/office/drawing/2014/main" id="{00000000-0008-0000-1200-000088000000}"/>
            </a:ext>
          </a:extLst>
        </xdr:cNvPr>
        <xdr:cNvSpPr/>
      </xdr:nvSpPr>
      <xdr:spPr>
        <a:xfrm>
          <a:off x="0" y="2872487"/>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37" name="Rectángulo redondeado 136">
          <a:hlinkClick xmlns:r="http://schemas.openxmlformats.org/officeDocument/2006/relationships" r:id="rId18"/>
          <a:extLst>
            <a:ext uri="{FF2B5EF4-FFF2-40B4-BE49-F238E27FC236}">
              <a16:creationId xmlns:a16="http://schemas.microsoft.com/office/drawing/2014/main" id="{00000000-0008-0000-1200-000089000000}"/>
            </a:ext>
          </a:extLst>
        </xdr:cNvPr>
        <xdr:cNvSpPr/>
      </xdr:nvSpPr>
      <xdr:spPr>
        <a:xfrm>
          <a:off x="0" y="325460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38" name="Rectángulo redondeado 137">
          <a:hlinkClick xmlns:r="http://schemas.openxmlformats.org/officeDocument/2006/relationships" r:id="rId19"/>
          <a:extLst>
            <a:ext uri="{FF2B5EF4-FFF2-40B4-BE49-F238E27FC236}">
              <a16:creationId xmlns:a16="http://schemas.microsoft.com/office/drawing/2014/main" id="{00000000-0008-0000-1200-00008A000000}"/>
            </a:ext>
          </a:extLst>
        </xdr:cNvPr>
        <xdr:cNvSpPr/>
      </xdr:nvSpPr>
      <xdr:spPr>
        <a:xfrm>
          <a:off x="0" y="3636713"/>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39" name="Rectángulo redondeado 138">
          <a:hlinkClick xmlns:r="http://schemas.openxmlformats.org/officeDocument/2006/relationships" r:id="rId20"/>
          <a:extLst>
            <a:ext uri="{FF2B5EF4-FFF2-40B4-BE49-F238E27FC236}">
              <a16:creationId xmlns:a16="http://schemas.microsoft.com/office/drawing/2014/main" id="{00000000-0008-0000-1200-00008B000000}"/>
            </a:ext>
          </a:extLst>
        </xdr:cNvPr>
        <xdr:cNvSpPr/>
      </xdr:nvSpPr>
      <xdr:spPr>
        <a:xfrm>
          <a:off x="0" y="4031197"/>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40" name="Rectángulo redondeado 139">
          <a:hlinkClick xmlns:r="http://schemas.openxmlformats.org/officeDocument/2006/relationships" r:id="rId21"/>
          <a:extLst>
            <a:ext uri="{FF2B5EF4-FFF2-40B4-BE49-F238E27FC236}">
              <a16:creationId xmlns:a16="http://schemas.microsoft.com/office/drawing/2014/main" id="{00000000-0008-0000-1200-00008C000000}"/>
            </a:ext>
          </a:extLst>
        </xdr:cNvPr>
        <xdr:cNvSpPr/>
      </xdr:nvSpPr>
      <xdr:spPr>
        <a:xfrm>
          <a:off x="0" y="4416155"/>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41" name="Rectángulo redondeado 140">
          <a:hlinkClick xmlns:r="http://schemas.openxmlformats.org/officeDocument/2006/relationships" r:id="rId22"/>
          <a:extLst>
            <a:ext uri="{FF2B5EF4-FFF2-40B4-BE49-F238E27FC236}">
              <a16:creationId xmlns:a16="http://schemas.microsoft.com/office/drawing/2014/main" id="{00000000-0008-0000-1200-00008D000000}"/>
            </a:ext>
          </a:extLst>
        </xdr:cNvPr>
        <xdr:cNvSpPr/>
      </xdr:nvSpPr>
      <xdr:spPr>
        <a:xfrm>
          <a:off x="3959" y="4798269"/>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42" name="Rectángulo redondeado 141">
          <a:hlinkClick xmlns:r="http://schemas.openxmlformats.org/officeDocument/2006/relationships" r:id="rId23"/>
          <a:extLst>
            <a:ext uri="{FF2B5EF4-FFF2-40B4-BE49-F238E27FC236}">
              <a16:creationId xmlns:a16="http://schemas.microsoft.com/office/drawing/2014/main" id="{00000000-0008-0000-1200-00008E000000}"/>
            </a:ext>
          </a:extLst>
        </xdr:cNvPr>
        <xdr:cNvSpPr/>
      </xdr:nvSpPr>
      <xdr:spPr>
        <a:xfrm>
          <a:off x="0" y="51803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43" name="Rectángulo redondeado 142">
          <a:hlinkClick xmlns:r="http://schemas.openxmlformats.org/officeDocument/2006/relationships" r:id="rId24"/>
          <a:extLst>
            <a:ext uri="{FF2B5EF4-FFF2-40B4-BE49-F238E27FC236}">
              <a16:creationId xmlns:a16="http://schemas.microsoft.com/office/drawing/2014/main" id="{00000000-0008-0000-1200-00008F000000}"/>
            </a:ext>
          </a:extLst>
        </xdr:cNvPr>
        <xdr:cNvSpPr/>
      </xdr:nvSpPr>
      <xdr:spPr>
        <a:xfrm>
          <a:off x="0" y="5565342"/>
          <a:ext cx="2247900" cy="35586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44" name="Rectángulo redondeado 143">
          <a:hlinkClick xmlns:r="http://schemas.openxmlformats.org/officeDocument/2006/relationships" r:id="rId25"/>
          <a:extLst>
            <a:ext uri="{FF2B5EF4-FFF2-40B4-BE49-F238E27FC236}">
              <a16:creationId xmlns:a16="http://schemas.microsoft.com/office/drawing/2014/main" id="{00000000-0008-0000-1200-000090000000}"/>
            </a:ext>
          </a:extLst>
        </xdr:cNvPr>
        <xdr:cNvSpPr/>
      </xdr:nvSpPr>
      <xdr:spPr>
        <a:xfrm>
          <a:off x="16329" y="594077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45" name="Rectángulo redondeado 144">
          <a:hlinkClick xmlns:r="http://schemas.openxmlformats.org/officeDocument/2006/relationships" r:id="rId26"/>
          <a:extLst>
            <a:ext uri="{FF2B5EF4-FFF2-40B4-BE49-F238E27FC236}">
              <a16:creationId xmlns:a16="http://schemas.microsoft.com/office/drawing/2014/main" id="{00000000-0008-0000-1200-000091000000}"/>
            </a:ext>
          </a:extLst>
        </xdr:cNvPr>
        <xdr:cNvSpPr/>
      </xdr:nvSpPr>
      <xdr:spPr>
        <a:xfrm>
          <a:off x="0" y="63381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46" name="Rectángulo redondeado 145">
          <a:hlinkClick xmlns:r="http://schemas.openxmlformats.org/officeDocument/2006/relationships" r:id="rId27"/>
          <a:extLst>
            <a:ext uri="{FF2B5EF4-FFF2-40B4-BE49-F238E27FC236}">
              <a16:creationId xmlns:a16="http://schemas.microsoft.com/office/drawing/2014/main" id="{00000000-0008-0000-1200-000092000000}"/>
            </a:ext>
          </a:extLst>
        </xdr:cNvPr>
        <xdr:cNvSpPr/>
      </xdr:nvSpPr>
      <xdr:spPr>
        <a:xfrm>
          <a:off x="0" y="673543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47" name="Rectángulo redondeado 146">
          <a:hlinkClick xmlns:r="http://schemas.openxmlformats.org/officeDocument/2006/relationships" r:id="rId28"/>
          <a:extLst>
            <a:ext uri="{FF2B5EF4-FFF2-40B4-BE49-F238E27FC236}">
              <a16:creationId xmlns:a16="http://schemas.microsoft.com/office/drawing/2014/main" id="{00000000-0008-0000-1200-000093000000}"/>
            </a:ext>
          </a:extLst>
        </xdr:cNvPr>
        <xdr:cNvSpPr/>
      </xdr:nvSpPr>
      <xdr:spPr>
        <a:xfrm>
          <a:off x="0" y="7122028"/>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48" name="Rectángulo redondeado 147">
          <a:hlinkClick xmlns:r="http://schemas.openxmlformats.org/officeDocument/2006/relationships" r:id="rId29"/>
          <a:extLst>
            <a:ext uri="{FF2B5EF4-FFF2-40B4-BE49-F238E27FC236}">
              <a16:creationId xmlns:a16="http://schemas.microsoft.com/office/drawing/2014/main" id="{00000000-0008-0000-1200-000094000000}"/>
            </a:ext>
          </a:extLst>
        </xdr:cNvPr>
        <xdr:cNvSpPr/>
      </xdr:nvSpPr>
      <xdr:spPr>
        <a:xfrm>
          <a:off x="0" y="74929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49" name="Rectángulo redondeado 148">
          <a:hlinkClick xmlns:r="http://schemas.openxmlformats.org/officeDocument/2006/relationships" r:id="rId30"/>
          <a:extLst>
            <a:ext uri="{FF2B5EF4-FFF2-40B4-BE49-F238E27FC236}">
              <a16:creationId xmlns:a16="http://schemas.microsoft.com/office/drawing/2014/main" id="{00000000-0008-0000-1200-000095000000}"/>
            </a:ext>
          </a:extLst>
        </xdr:cNvPr>
        <xdr:cNvSpPr/>
      </xdr:nvSpPr>
      <xdr:spPr>
        <a:xfrm>
          <a:off x="0" y="787793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50" name="Rectángulo redondeado 149">
          <a:hlinkClick xmlns:r="http://schemas.openxmlformats.org/officeDocument/2006/relationships" r:id="rId31"/>
          <a:extLst>
            <a:ext uri="{FF2B5EF4-FFF2-40B4-BE49-F238E27FC236}">
              <a16:creationId xmlns:a16="http://schemas.microsoft.com/office/drawing/2014/main" id="{00000000-0008-0000-1200-000096000000}"/>
            </a:ext>
          </a:extLst>
        </xdr:cNvPr>
        <xdr:cNvSpPr/>
      </xdr:nvSpPr>
      <xdr:spPr>
        <a:xfrm>
          <a:off x="0" y="8262897"/>
          <a:ext cx="2247900" cy="36539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51" name="Rectángulo redondeado 150">
          <a:hlinkClick xmlns:r="http://schemas.openxmlformats.org/officeDocument/2006/relationships" r:id="rId32"/>
          <a:extLst>
            <a:ext uri="{FF2B5EF4-FFF2-40B4-BE49-F238E27FC236}">
              <a16:creationId xmlns:a16="http://schemas.microsoft.com/office/drawing/2014/main" id="{00000000-0008-0000-1200-000097000000}"/>
            </a:ext>
          </a:extLst>
        </xdr:cNvPr>
        <xdr:cNvSpPr/>
      </xdr:nvSpPr>
      <xdr:spPr>
        <a:xfrm>
          <a:off x="0" y="86478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124691</xdr:colOff>
      <xdr:row>1</xdr:row>
      <xdr:rowOff>103909</xdr:rowOff>
    </xdr:from>
    <xdr:to>
      <xdr:col>1</xdr:col>
      <xdr:colOff>734292</xdr:colOff>
      <xdr:row>3</xdr:row>
      <xdr:rowOff>1155</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100-00000E000000}"/>
            </a:ext>
          </a:extLst>
        </xdr:cNvPr>
        <xdr:cNvSpPr/>
      </xdr:nvSpPr>
      <xdr:spPr>
        <a:xfrm>
          <a:off x="2272146" y="284018"/>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151148</xdr:rowOff>
    </xdr:to>
    <xdr:pic>
      <xdr:nvPicPr>
        <xdr:cNvPr id="49" name="Imagen 48">
          <a:extLst>
            <a:ext uri="{FF2B5EF4-FFF2-40B4-BE49-F238E27FC236}">
              <a16:creationId xmlns:a16="http://schemas.microsoft.com/office/drawing/2014/main" id="{D2EADF50-A360-4351-BB7A-ABA429500A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50" name="CuadroTexto 49">
          <a:extLst>
            <a:ext uri="{FF2B5EF4-FFF2-40B4-BE49-F238E27FC236}">
              <a16:creationId xmlns:a16="http://schemas.microsoft.com/office/drawing/2014/main" id="{AE48E2F4-CD24-4F6D-8A6A-AC7FF6102DBD}"/>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51" name="Rectángulo redondeado 109">
          <a:hlinkClick xmlns:r="http://schemas.openxmlformats.org/officeDocument/2006/relationships" r:id="rId3"/>
          <a:extLst>
            <a:ext uri="{FF2B5EF4-FFF2-40B4-BE49-F238E27FC236}">
              <a16:creationId xmlns:a16="http://schemas.microsoft.com/office/drawing/2014/main" id="{967DB7B0-813C-4FC5-B80E-173734E662C4}"/>
            </a:ext>
          </a:extLst>
        </xdr:cNvPr>
        <xdr:cNvSpPr/>
      </xdr:nvSpPr>
      <xdr:spPr>
        <a:xfrm>
          <a:off x="0" y="1757861"/>
          <a:ext cx="2310765" cy="33778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52" name="Rectángulo redondeado 110">
          <a:hlinkClick xmlns:r="http://schemas.openxmlformats.org/officeDocument/2006/relationships" r:id="rId4"/>
          <a:extLst>
            <a:ext uri="{FF2B5EF4-FFF2-40B4-BE49-F238E27FC236}">
              <a16:creationId xmlns:a16="http://schemas.microsoft.com/office/drawing/2014/main" id="{F81D6930-D123-4BC8-B073-4BB0A662079B}"/>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53" name="Rectángulo redondeado 111">
          <a:hlinkClick xmlns:r="http://schemas.openxmlformats.org/officeDocument/2006/relationships" r:id="rId5"/>
          <a:extLst>
            <a:ext uri="{FF2B5EF4-FFF2-40B4-BE49-F238E27FC236}">
              <a16:creationId xmlns:a16="http://schemas.microsoft.com/office/drawing/2014/main" id="{3B48C769-6756-4D49-9F14-F8FEF1CEC3C5}"/>
            </a:ext>
          </a:extLst>
        </xdr:cNvPr>
        <xdr:cNvSpPr/>
      </xdr:nvSpPr>
      <xdr:spPr>
        <a:xfrm>
          <a:off x="3959" y="248181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54" name="Rectángulo redondeado 112">
          <a:hlinkClick xmlns:r="http://schemas.openxmlformats.org/officeDocument/2006/relationships" r:id="rId6"/>
          <a:extLst>
            <a:ext uri="{FF2B5EF4-FFF2-40B4-BE49-F238E27FC236}">
              <a16:creationId xmlns:a16="http://schemas.microsoft.com/office/drawing/2014/main" id="{689E367F-ECC8-4208-A777-5AE1B88EE58C}"/>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55" name="Rectángulo redondeado 113">
          <a:hlinkClick xmlns:r="http://schemas.openxmlformats.org/officeDocument/2006/relationships" r:id="rId7"/>
          <a:extLst>
            <a:ext uri="{FF2B5EF4-FFF2-40B4-BE49-F238E27FC236}">
              <a16:creationId xmlns:a16="http://schemas.microsoft.com/office/drawing/2014/main" id="{E527320E-69D8-4491-8782-30EC16534849}"/>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56" name="Rectángulo redondeado 114">
          <a:hlinkClick xmlns:r="http://schemas.openxmlformats.org/officeDocument/2006/relationships" r:id="rId8"/>
          <a:extLst>
            <a:ext uri="{FF2B5EF4-FFF2-40B4-BE49-F238E27FC236}">
              <a16:creationId xmlns:a16="http://schemas.microsoft.com/office/drawing/2014/main" id="{B8004783-5E88-41F5-B079-FAE39EAFED8B}"/>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57" name="Rectángulo redondeado 115">
          <a:hlinkClick xmlns:r="http://schemas.openxmlformats.org/officeDocument/2006/relationships" r:id="rId9"/>
          <a:extLst>
            <a:ext uri="{FF2B5EF4-FFF2-40B4-BE49-F238E27FC236}">
              <a16:creationId xmlns:a16="http://schemas.microsoft.com/office/drawing/2014/main" id="{BF831568-48F8-4B40-BA1E-D15AD9D4F791}"/>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58" name="Rectángulo redondeado 116">
          <a:hlinkClick xmlns:r="http://schemas.openxmlformats.org/officeDocument/2006/relationships" r:id="rId10"/>
          <a:extLst>
            <a:ext uri="{FF2B5EF4-FFF2-40B4-BE49-F238E27FC236}">
              <a16:creationId xmlns:a16="http://schemas.microsoft.com/office/drawing/2014/main" id="{BFA413A5-25D3-4AF0-94A7-6D2ABD1CEBB2}"/>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59" name="Rectángulo redondeado 117">
          <a:hlinkClick xmlns:r="http://schemas.openxmlformats.org/officeDocument/2006/relationships" r:id="rId11"/>
          <a:extLst>
            <a:ext uri="{FF2B5EF4-FFF2-40B4-BE49-F238E27FC236}">
              <a16:creationId xmlns:a16="http://schemas.microsoft.com/office/drawing/2014/main" id="{56FE023A-029F-44E1-BE99-51647B0B6BEF}"/>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60" name="Rectángulo redondeado 118">
          <a:hlinkClick xmlns:r="http://schemas.openxmlformats.org/officeDocument/2006/relationships" r:id="rId12"/>
          <a:extLst>
            <a:ext uri="{FF2B5EF4-FFF2-40B4-BE49-F238E27FC236}">
              <a16:creationId xmlns:a16="http://schemas.microsoft.com/office/drawing/2014/main" id="{2742B65C-C1A5-4FC5-B944-75B97A289B7D}"/>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61" name="Rectángulo redondeado 119">
          <a:hlinkClick xmlns:r="http://schemas.openxmlformats.org/officeDocument/2006/relationships" r:id="rId13"/>
          <a:extLst>
            <a:ext uri="{FF2B5EF4-FFF2-40B4-BE49-F238E27FC236}">
              <a16:creationId xmlns:a16="http://schemas.microsoft.com/office/drawing/2014/main" id="{9486C464-690C-48A1-964D-34749CDC0190}"/>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62" name="Rectángulo redondeado 120">
          <a:hlinkClick xmlns:r="http://schemas.openxmlformats.org/officeDocument/2006/relationships" r:id="rId14"/>
          <a:extLst>
            <a:ext uri="{FF2B5EF4-FFF2-40B4-BE49-F238E27FC236}">
              <a16:creationId xmlns:a16="http://schemas.microsoft.com/office/drawing/2014/main" id="{D09CAC71-8D66-4A5B-A6B4-65A6BD87116C}"/>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63" name="Rectángulo redondeado 121">
          <a:hlinkClick xmlns:r="http://schemas.openxmlformats.org/officeDocument/2006/relationships" r:id="rId15"/>
          <a:extLst>
            <a:ext uri="{FF2B5EF4-FFF2-40B4-BE49-F238E27FC236}">
              <a16:creationId xmlns:a16="http://schemas.microsoft.com/office/drawing/2014/main" id="{5D0A4D81-8F05-4AF6-A73D-19AA5D9E2714}"/>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64" name="Rectángulo redondeado 122">
          <a:hlinkClick xmlns:r="http://schemas.openxmlformats.org/officeDocument/2006/relationships" r:id="rId16"/>
          <a:extLst>
            <a:ext uri="{FF2B5EF4-FFF2-40B4-BE49-F238E27FC236}">
              <a16:creationId xmlns:a16="http://schemas.microsoft.com/office/drawing/2014/main" id="{7D17E56A-2DDE-4E1B-80F8-9A4C6F016A2A}"/>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65" name="Rectángulo redondeado 123">
          <a:hlinkClick xmlns:r="http://schemas.openxmlformats.org/officeDocument/2006/relationships" r:id="rId17"/>
          <a:extLst>
            <a:ext uri="{FF2B5EF4-FFF2-40B4-BE49-F238E27FC236}">
              <a16:creationId xmlns:a16="http://schemas.microsoft.com/office/drawing/2014/main" id="{27E54919-8771-427D-83AE-1715C75D8617}"/>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66" name="Rectángulo redondeado 124">
          <a:hlinkClick xmlns:r="http://schemas.openxmlformats.org/officeDocument/2006/relationships" r:id="rId18"/>
          <a:extLst>
            <a:ext uri="{FF2B5EF4-FFF2-40B4-BE49-F238E27FC236}">
              <a16:creationId xmlns:a16="http://schemas.microsoft.com/office/drawing/2014/main" id="{63162BBF-72AD-4CE7-B19E-C29EC3329118}"/>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67" name="Rectángulo redondeado 125">
          <a:hlinkClick xmlns:r="http://schemas.openxmlformats.org/officeDocument/2006/relationships" r:id="rId19"/>
          <a:extLst>
            <a:ext uri="{FF2B5EF4-FFF2-40B4-BE49-F238E27FC236}">
              <a16:creationId xmlns:a16="http://schemas.microsoft.com/office/drawing/2014/main" id="{905195EB-32BD-404F-889F-B92FFD63E55F}"/>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68" name="Rectángulo redondeado 126">
          <a:hlinkClick xmlns:r="http://schemas.openxmlformats.org/officeDocument/2006/relationships" r:id="rId20"/>
          <a:extLst>
            <a:ext uri="{FF2B5EF4-FFF2-40B4-BE49-F238E27FC236}">
              <a16:creationId xmlns:a16="http://schemas.microsoft.com/office/drawing/2014/main" id="{391485F7-6476-43FA-979B-670A584C2F08}"/>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69" name="Rectángulo redondeado 127">
          <a:hlinkClick xmlns:r="http://schemas.openxmlformats.org/officeDocument/2006/relationships" r:id="rId21"/>
          <a:extLst>
            <a:ext uri="{FF2B5EF4-FFF2-40B4-BE49-F238E27FC236}">
              <a16:creationId xmlns:a16="http://schemas.microsoft.com/office/drawing/2014/main" id="{9BC6C31E-ECC1-4D30-8335-A1DC257961BB}"/>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641909</xdr:colOff>
      <xdr:row>0</xdr:row>
      <xdr:rowOff>111331</xdr:rowOff>
    </xdr:from>
    <xdr:to>
      <xdr:col>0</xdr:col>
      <xdr:colOff>1490098</xdr:colOff>
      <xdr:row>4</xdr:row>
      <xdr:rowOff>145433</xdr:rowOff>
    </xdr:to>
    <xdr:pic>
      <xdr:nvPicPr>
        <xdr:cNvPr id="3" name="Imagen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909" y="111331"/>
          <a:ext cx="848189" cy="825790"/>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4" name="CuadroTexto 3">
          <a:extLst>
            <a:ext uri="{FF2B5EF4-FFF2-40B4-BE49-F238E27FC236}">
              <a16:creationId xmlns:a16="http://schemas.microsoft.com/office/drawing/2014/main" id="{00000000-0008-0000-1300-000004000000}"/>
            </a:ext>
          </a:extLst>
        </xdr:cNvPr>
        <xdr:cNvSpPr txBox="1"/>
      </xdr:nvSpPr>
      <xdr:spPr>
        <a:xfrm>
          <a:off x="120711" y="953943"/>
          <a:ext cx="1817687" cy="666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6" name="Rectángulo redondeado 5">
          <a:hlinkClick xmlns:r="http://schemas.openxmlformats.org/officeDocument/2006/relationships" r:id="rId2"/>
          <a:extLst>
            <a:ext uri="{FF2B5EF4-FFF2-40B4-BE49-F238E27FC236}">
              <a16:creationId xmlns:a16="http://schemas.microsoft.com/office/drawing/2014/main" id="{00000000-0008-0000-1300-000006000000}"/>
            </a:ext>
          </a:extLst>
        </xdr:cNvPr>
        <xdr:cNvSpPr/>
      </xdr:nvSpPr>
      <xdr:spPr>
        <a:xfrm>
          <a:off x="0" y="1760887"/>
          <a:ext cx="2249021" cy="36422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1</xdr:col>
      <xdr:colOff>131618</xdr:colOff>
      <xdr:row>1</xdr:row>
      <xdr:rowOff>83127</xdr:rowOff>
    </xdr:from>
    <xdr:to>
      <xdr:col>1</xdr:col>
      <xdr:colOff>741219</xdr:colOff>
      <xdr:row>2</xdr:row>
      <xdr:rowOff>160482</xdr:rowOff>
    </xdr:to>
    <xdr:sp macro="[0]!Rectánguloredondeado3_Haga_clic_en" textlink="">
      <xdr:nvSpPr>
        <xdr:cNvPr id="13" name="Rectángulo redondeado 1">
          <a:hlinkClick xmlns:r="http://schemas.openxmlformats.org/officeDocument/2006/relationships" r:id="rId3"/>
          <a:extLst>
            <a:ext uri="{FF2B5EF4-FFF2-40B4-BE49-F238E27FC236}">
              <a16:creationId xmlns:a16="http://schemas.microsoft.com/office/drawing/2014/main" id="{00000000-0008-0000-1300-00000D000000}"/>
            </a:ext>
          </a:extLst>
        </xdr:cNvPr>
        <xdr:cNvSpPr/>
      </xdr:nvSpPr>
      <xdr:spPr>
        <a:xfrm>
          <a:off x="2217593" y="273627"/>
          <a:ext cx="609601" cy="315480"/>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xdr:from>
      <xdr:col>2</xdr:col>
      <xdr:colOff>389659</xdr:colOff>
      <xdr:row>4</xdr:row>
      <xdr:rowOff>86590</xdr:rowOff>
    </xdr:from>
    <xdr:to>
      <xdr:col>11</xdr:col>
      <xdr:colOff>1399886</xdr:colOff>
      <xdr:row>11</xdr:row>
      <xdr:rowOff>86590</xdr:rowOff>
    </xdr:to>
    <xdr:sp macro="" textlink="">
      <xdr:nvSpPr>
        <xdr:cNvPr id="32" name="CuadroTexto 31">
          <a:extLst>
            <a:ext uri="{FF2B5EF4-FFF2-40B4-BE49-F238E27FC236}">
              <a16:creationId xmlns:a16="http://schemas.microsoft.com/office/drawing/2014/main" id="{00000000-0008-0000-1300-000020000000}"/>
            </a:ext>
          </a:extLst>
        </xdr:cNvPr>
        <xdr:cNvSpPr txBox="1"/>
      </xdr:nvSpPr>
      <xdr:spPr>
        <a:xfrm>
          <a:off x="3247159" y="894772"/>
          <a:ext cx="9351818" cy="132772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GT" sz="1600" b="1"/>
            <a:t>Ejemplo 1: </a:t>
          </a:r>
        </a:p>
        <a:p>
          <a:r>
            <a:rPr lang="es-GT" sz="1600" b="1"/>
            <a:t>La siguiente tabla refleja la cantidad de estudiantes según la calificación obtenida del curso Estadistica 1, de dos universidades, se le pide determinar ¿Infuye el tipo de universidad en la calificación obtenida? Con un margen de error del 0.05%</a:t>
          </a:r>
        </a:p>
      </xdr:txBody>
    </xdr:sp>
    <xdr:clientData/>
  </xdr:twoCellAnchor>
  <xdr:twoCellAnchor>
    <xdr:from>
      <xdr:col>3</xdr:col>
      <xdr:colOff>274204</xdr:colOff>
      <xdr:row>20</xdr:row>
      <xdr:rowOff>14431</xdr:rowOff>
    </xdr:from>
    <xdr:to>
      <xdr:col>7</xdr:col>
      <xdr:colOff>736022</xdr:colOff>
      <xdr:row>22</xdr:row>
      <xdr:rowOff>202045</xdr:rowOff>
    </xdr:to>
    <xdr:sp macro="" textlink="">
      <xdr:nvSpPr>
        <xdr:cNvPr id="33" name="CuadroTexto 32">
          <a:extLst>
            <a:ext uri="{FF2B5EF4-FFF2-40B4-BE49-F238E27FC236}">
              <a16:creationId xmlns:a16="http://schemas.microsoft.com/office/drawing/2014/main" id="{00000000-0008-0000-1300-000021000000}"/>
            </a:ext>
          </a:extLst>
        </xdr:cNvPr>
        <xdr:cNvSpPr txBox="1"/>
      </xdr:nvSpPr>
      <xdr:spPr>
        <a:xfrm>
          <a:off x="3896590" y="3896590"/>
          <a:ext cx="5267614" cy="5628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400" b="1"/>
            <a:t>5-</a:t>
          </a:r>
          <a:r>
            <a:rPr lang="es-GT" sz="1400" b="1">
              <a:solidFill>
                <a:schemeClr val="dk1"/>
              </a:solidFill>
              <a:effectLst/>
              <a:latin typeface="+mn-lt"/>
              <a:ea typeface="+mn-ea"/>
              <a:cs typeface="+mn-cs"/>
            </a:rPr>
            <a:t>--&gt;</a:t>
          </a:r>
          <a:r>
            <a:rPr lang="es-GT" sz="1400" b="1" baseline="0">
              <a:solidFill>
                <a:schemeClr val="dk1"/>
              </a:solidFill>
              <a:effectLst/>
              <a:latin typeface="+mn-lt"/>
              <a:ea typeface="+mn-ea"/>
              <a:cs typeface="+mn-cs"/>
            </a:rPr>
            <a:t> ft </a:t>
          </a:r>
          <a:r>
            <a:rPr lang="es-GT" sz="1400" b="1"/>
            <a:t>= 7.37                        20 --&gt; ft = 17.63                11</a:t>
          </a:r>
          <a:r>
            <a:rPr lang="es-GT" sz="1400" b="1">
              <a:solidFill>
                <a:schemeClr val="dk1"/>
              </a:solidFill>
              <a:effectLst/>
              <a:latin typeface="+mn-lt"/>
              <a:ea typeface="+mn-ea"/>
              <a:cs typeface="+mn-cs"/>
            </a:rPr>
            <a:t>--&gt;ft</a:t>
          </a:r>
          <a:r>
            <a:rPr lang="es-GT" sz="1400" b="1"/>
            <a:t> = 12.68             </a:t>
          </a:r>
        </a:p>
        <a:p>
          <a:r>
            <a:rPr lang="es-GT" sz="1400" b="1"/>
            <a:t>3-</a:t>
          </a:r>
          <a:r>
            <a:rPr lang="es-GT" sz="1400" b="1">
              <a:solidFill>
                <a:schemeClr val="dk1"/>
              </a:solidFill>
              <a:effectLst/>
              <a:latin typeface="+mn-lt"/>
              <a:ea typeface="+mn-ea"/>
              <a:cs typeface="+mn-cs"/>
            </a:rPr>
            <a:t>--&gt;</a:t>
          </a:r>
          <a:r>
            <a:rPr lang="es-GT" sz="1400" b="1"/>
            <a:t>ft = 7.05                         32 </a:t>
          </a:r>
          <a:r>
            <a:rPr lang="es-GT" sz="1400" b="1">
              <a:solidFill>
                <a:schemeClr val="dk1"/>
              </a:solidFill>
              <a:effectLst/>
              <a:latin typeface="+mn-lt"/>
              <a:ea typeface="+mn-ea"/>
              <a:cs typeface="+mn-cs"/>
            </a:rPr>
            <a:t>--&gt; f t= </a:t>
          </a:r>
          <a:r>
            <a:rPr lang="es-GT" sz="1400" b="1"/>
            <a:t>30.32               7-</a:t>
          </a:r>
          <a:r>
            <a:rPr lang="es-GT" sz="1400" b="1">
              <a:solidFill>
                <a:schemeClr val="dk1"/>
              </a:solidFill>
              <a:effectLst/>
              <a:latin typeface="+mn-lt"/>
              <a:ea typeface="+mn-ea"/>
              <a:cs typeface="+mn-cs"/>
            </a:rPr>
            <a:t>--&gt;</a:t>
          </a:r>
          <a:r>
            <a:rPr lang="es-GT" sz="1400" b="1"/>
            <a:t>ft = 2.95</a:t>
          </a:r>
        </a:p>
      </xdr:txBody>
    </xdr:sp>
    <xdr:clientData/>
  </xdr:twoCellAnchor>
  <xdr:twoCellAnchor editAs="oneCell">
    <xdr:from>
      <xdr:col>1</xdr:col>
      <xdr:colOff>519544</xdr:colOff>
      <xdr:row>27</xdr:row>
      <xdr:rowOff>115454</xdr:rowOff>
    </xdr:from>
    <xdr:to>
      <xdr:col>11</xdr:col>
      <xdr:colOff>1140603</xdr:colOff>
      <xdr:row>41</xdr:row>
      <xdr:rowOff>0</xdr:rowOff>
    </xdr:to>
    <xdr:pic>
      <xdr:nvPicPr>
        <xdr:cNvPr id="34" name="Imagen 33">
          <a:extLst>
            <a:ext uri="{FF2B5EF4-FFF2-40B4-BE49-F238E27FC236}">
              <a16:creationId xmlns:a16="http://schemas.microsoft.com/office/drawing/2014/main" id="{00000000-0008-0000-1300-000022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8681" b="29062"/>
        <a:stretch/>
      </xdr:blipFill>
      <xdr:spPr>
        <a:xfrm>
          <a:off x="2612158" y="5339772"/>
          <a:ext cx="9597650" cy="2511137"/>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7</xdr:col>
      <xdr:colOff>779318</xdr:colOff>
      <xdr:row>28</xdr:row>
      <xdr:rowOff>144318</xdr:rowOff>
    </xdr:from>
    <xdr:to>
      <xdr:col>8</xdr:col>
      <xdr:colOff>476250</xdr:colOff>
      <xdr:row>33</xdr:row>
      <xdr:rowOff>0</xdr:rowOff>
    </xdr:to>
    <xdr:sp macro="" textlink="">
      <xdr:nvSpPr>
        <xdr:cNvPr id="35" name="Rectángulo redondeado 34">
          <a:extLst>
            <a:ext uri="{FF2B5EF4-FFF2-40B4-BE49-F238E27FC236}">
              <a16:creationId xmlns:a16="http://schemas.microsoft.com/office/drawing/2014/main" id="{00000000-0008-0000-1300-000023000000}"/>
            </a:ext>
          </a:extLst>
        </xdr:cNvPr>
        <xdr:cNvSpPr/>
      </xdr:nvSpPr>
      <xdr:spPr>
        <a:xfrm>
          <a:off x="9207500" y="5556250"/>
          <a:ext cx="490682" cy="7937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40" name="Rectángulo redondeado 39">
          <a:hlinkClick xmlns:r="http://schemas.openxmlformats.org/officeDocument/2006/relationships" r:id="rId5"/>
          <a:extLst>
            <a:ext uri="{FF2B5EF4-FFF2-40B4-BE49-F238E27FC236}">
              <a16:creationId xmlns:a16="http://schemas.microsoft.com/office/drawing/2014/main" id="{00000000-0008-0000-1300-000028000000}"/>
            </a:ext>
          </a:extLst>
        </xdr:cNvPr>
        <xdr:cNvSpPr/>
      </xdr:nvSpPr>
      <xdr:spPr>
        <a:xfrm>
          <a:off x="0" y="2060636"/>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41" name="Rectángulo redondeado 40">
          <a:hlinkClick xmlns:r="http://schemas.openxmlformats.org/officeDocument/2006/relationships" r:id="rId6"/>
          <a:extLst>
            <a:ext uri="{FF2B5EF4-FFF2-40B4-BE49-F238E27FC236}">
              <a16:creationId xmlns:a16="http://schemas.microsoft.com/office/drawing/2014/main" id="{00000000-0008-0000-1300-000029000000}"/>
            </a:ext>
          </a:extLst>
        </xdr:cNvPr>
        <xdr:cNvSpPr/>
      </xdr:nvSpPr>
      <xdr:spPr>
        <a:xfrm>
          <a:off x="3959" y="2423328"/>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42" name="Rectángulo redondeado 41">
          <a:hlinkClick xmlns:r="http://schemas.openxmlformats.org/officeDocument/2006/relationships" r:id="rId7"/>
          <a:extLst>
            <a:ext uri="{FF2B5EF4-FFF2-40B4-BE49-F238E27FC236}">
              <a16:creationId xmlns:a16="http://schemas.microsoft.com/office/drawing/2014/main" id="{00000000-0008-0000-1300-00002A000000}"/>
            </a:ext>
          </a:extLst>
        </xdr:cNvPr>
        <xdr:cNvSpPr/>
      </xdr:nvSpPr>
      <xdr:spPr>
        <a:xfrm>
          <a:off x="0" y="2810760"/>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43" name="Rectángulo redondeado 42">
          <a:hlinkClick xmlns:r="http://schemas.openxmlformats.org/officeDocument/2006/relationships" r:id="rId8"/>
          <a:extLst>
            <a:ext uri="{FF2B5EF4-FFF2-40B4-BE49-F238E27FC236}">
              <a16:creationId xmlns:a16="http://schemas.microsoft.com/office/drawing/2014/main" id="{00000000-0008-0000-1300-00002B000000}"/>
            </a:ext>
          </a:extLst>
        </xdr:cNvPr>
        <xdr:cNvSpPr/>
      </xdr:nvSpPr>
      <xdr:spPr>
        <a:xfrm>
          <a:off x="0" y="3185822"/>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44" name="Rectángulo redondeado 43">
          <a:hlinkClick xmlns:r="http://schemas.openxmlformats.org/officeDocument/2006/relationships" r:id="rId9"/>
          <a:extLst>
            <a:ext uri="{FF2B5EF4-FFF2-40B4-BE49-F238E27FC236}">
              <a16:creationId xmlns:a16="http://schemas.microsoft.com/office/drawing/2014/main" id="{00000000-0008-0000-1300-00002C000000}"/>
            </a:ext>
          </a:extLst>
        </xdr:cNvPr>
        <xdr:cNvSpPr/>
      </xdr:nvSpPr>
      <xdr:spPr>
        <a:xfrm>
          <a:off x="0" y="3560884"/>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45" name="Rectángulo redondeado 44">
          <a:hlinkClick xmlns:r="http://schemas.openxmlformats.org/officeDocument/2006/relationships" r:id="rId10"/>
          <a:extLst>
            <a:ext uri="{FF2B5EF4-FFF2-40B4-BE49-F238E27FC236}">
              <a16:creationId xmlns:a16="http://schemas.microsoft.com/office/drawing/2014/main" id="{00000000-0008-0000-1300-00002D000000}"/>
            </a:ext>
          </a:extLst>
        </xdr:cNvPr>
        <xdr:cNvSpPr/>
      </xdr:nvSpPr>
      <xdr:spPr>
        <a:xfrm>
          <a:off x="0" y="3948317"/>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46" name="Rectángulo redondeado 45">
          <a:hlinkClick xmlns:r="http://schemas.openxmlformats.org/officeDocument/2006/relationships" r:id="rId11"/>
          <a:extLst>
            <a:ext uri="{FF2B5EF4-FFF2-40B4-BE49-F238E27FC236}">
              <a16:creationId xmlns:a16="http://schemas.microsoft.com/office/drawing/2014/main" id="{00000000-0008-0000-1300-00002E000000}"/>
            </a:ext>
          </a:extLst>
        </xdr:cNvPr>
        <xdr:cNvSpPr/>
      </xdr:nvSpPr>
      <xdr:spPr>
        <a:xfrm>
          <a:off x="0" y="4323379"/>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47" name="Rectángulo redondeado 46">
          <a:hlinkClick xmlns:r="http://schemas.openxmlformats.org/officeDocument/2006/relationships" r:id="rId12"/>
          <a:extLst>
            <a:ext uri="{FF2B5EF4-FFF2-40B4-BE49-F238E27FC236}">
              <a16:creationId xmlns:a16="http://schemas.microsoft.com/office/drawing/2014/main" id="{00000000-0008-0000-1300-00002F000000}"/>
            </a:ext>
          </a:extLst>
        </xdr:cNvPr>
        <xdr:cNvSpPr/>
      </xdr:nvSpPr>
      <xdr:spPr>
        <a:xfrm>
          <a:off x="3959" y="4698442"/>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48" name="Rectángulo redondeado 47">
          <a:hlinkClick xmlns:r="http://schemas.openxmlformats.org/officeDocument/2006/relationships" r:id="rId13"/>
          <a:extLst>
            <a:ext uri="{FF2B5EF4-FFF2-40B4-BE49-F238E27FC236}">
              <a16:creationId xmlns:a16="http://schemas.microsoft.com/office/drawing/2014/main" id="{00000000-0008-0000-1300-000030000000}"/>
            </a:ext>
          </a:extLst>
        </xdr:cNvPr>
        <xdr:cNvSpPr/>
      </xdr:nvSpPr>
      <xdr:spPr>
        <a:xfrm>
          <a:off x="0" y="5073505"/>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49" name="Rectángulo redondeado 48">
          <a:hlinkClick xmlns:r="http://schemas.openxmlformats.org/officeDocument/2006/relationships" r:id="rId14"/>
          <a:extLst>
            <a:ext uri="{FF2B5EF4-FFF2-40B4-BE49-F238E27FC236}">
              <a16:creationId xmlns:a16="http://schemas.microsoft.com/office/drawing/2014/main" id="{00000000-0008-0000-1300-000031000000}"/>
            </a:ext>
          </a:extLst>
        </xdr:cNvPr>
        <xdr:cNvSpPr/>
      </xdr:nvSpPr>
      <xdr:spPr>
        <a:xfrm>
          <a:off x="0" y="5448568"/>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50" name="Rectángulo redondeado 49">
          <a:hlinkClick xmlns:r="http://schemas.openxmlformats.org/officeDocument/2006/relationships" r:id="rId15"/>
          <a:extLst>
            <a:ext uri="{FF2B5EF4-FFF2-40B4-BE49-F238E27FC236}">
              <a16:creationId xmlns:a16="http://schemas.microsoft.com/office/drawing/2014/main" id="{00000000-0008-0000-1300-000032000000}"/>
            </a:ext>
          </a:extLst>
        </xdr:cNvPr>
        <xdr:cNvSpPr/>
      </xdr:nvSpPr>
      <xdr:spPr>
        <a:xfrm>
          <a:off x="16329" y="5823631"/>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51" name="Rectángulo redondeado 50">
          <a:hlinkClick xmlns:r="http://schemas.openxmlformats.org/officeDocument/2006/relationships" r:id="rId16"/>
          <a:extLst>
            <a:ext uri="{FF2B5EF4-FFF2-40B4-BE49-F238E27FC236}">
              <a16:creationId xmlns:a16="http://schemas.microsoft.com/office/drawing/2014/main" id="{00000000-0008-0000-1300-000033000000}"/>
            </a:ext>
          </a:extLst>
        </xdr:cNvPr>
        <xdr:cNvSpPr/>
      </xdr:nvSpPr>
      <xdr:spPr>
        <a:xfrm>
          <a:off x="0" y="6211064"/>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52" name="Rectángulo redondeado 51">
          <a:hlinkClick xmlns:r="http://schemas.openxmlformats.org/officeDocument/2006/relationships" r:id="rId17"/>
          <a:extLst>
            <a:ext uri="{FF2B5EF4-FFF2-40B4-BE49-F238E27FC236}">
              <a16:creationId xmlns:a16="http://schemas.microsoft.com/office/drawing/2014/main" id="{00000000-0008-0000-1300-000034000000}"/>
            </a:ext>
          </a:extLst>
        </xdr:cNvPr>
        <xdr:cNvSpPr/>
      </xdr:nvSpPr>
      <xdr:spPr>
        <a:xfrm>
          <a:off x="0" y="6598496"/>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53" name="Rectángulo redondeado 52">
          <a:hlinkClick xmlns:r="http://schemas.openxmlformats.org/officeDocument/2006/relationships" r:id="rId18"/>
          <a:extLst>
            <a:ext uri="{FF2B5EF4-FFF2-40B4-BE49-F238E27FC236}">
              <a16:creationId xmlns:a16="http://schemas.microsoft.com/office/drawing/2014/main" id="{00000000-0008-0000-1300-000035000000}"/>
            </a:ext>
          </a:extLst>
        </xdr:cNvPr>
        <xdr:cNvSpPr/>
      </xdr:nvSpPr>
      <xdr:spPr>
        <a:xfrm>
          <a:off x="0" y="7246974"/>
          <a:ext cx="2249021" cy="376599"/>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54" name="Rectángulo redondeado 53">
          <a:hlinkClick xmlns:r="http://schemas.openxmlformats.org/officeDocument/2006/relationships" r:id="rId19"/>
          <a:extLst>
            <a:ext uri="{FF2B5EF4-FFF2-40B4-BE49-F238E27FC236}">
              <a16:creationId xmlns:a16="http://schemas.microsoft.com/office/drawing/2014/main" id="{00000000-0008-0000-1300-000036000000}"/>
            </a:ext>
          </a:extLst>
        </xdr:cNvPr>
        <xdr:cNvSpPr/>
      </xdr:nvSpPr>
      <xdr:spPr>
        <a:xfrm>
          <a:off x="0" y="7336250"/>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55" name="Rectángulo redondeado 54">
          <a:hlinkClick xmlns:r="http://schemas.openxmlformats.org/officeDocument/2006/relationships" r:id="rId20"/>
          <a:extLst>
            <a:ext uri="{FF2B5EF4-FFF2-40B4-BE49-F238E27FC236}">
              <a16:creationId xmlns:a16="http://schemas.microsoft.com/office/drawing/2014/main" id="{00000000-0008-0000-1300-000037000000}"/>
            </a:ext>
          </a:extLst>
        </xdr:cNvPr>
        <xdr:cNvSpPr/>
      </xdr:nvSpPr>
      <xdr:spPr>
        <a:xfrm>
          <a:off x="0" y="7711312"/>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56" name="Rectángulo redondeado 55">
          <a:hlinkClick xmlns:r="http://schemas.openxmlformats.org/officeDocument/2006/relationships" r:id="rId21"/>
          <a:extLst>
            <a:ext uri="{FF2B5EF4-FFF2-40B4-BE49-F238E27FC236}">
              <a16:creationId xmlns:a16="http://schemas.microsoft.com/office/drawing/2014/main" id="{00000000-0008-0000-1300-000038000000}"/>
            </a:ext>
          </a:extLst>
        </xdr:cNvPr>
        <xdr:cNvSpPr/>
      </xdr:nvSpPr>
      <xdr:spPr>
        <a:xfrm>
          <a:off x="0" y="8086375"/>
          <a:ext cx="2252477" cy="355497"/>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57" name="Rectángulo redondeado 56">
          <a:hlinkClick xmlns:r="http://schemas.openxmlformats.org/officeDocument/2006/relationships" r:id="rId22"/>
          <a:extLst>
            <a:ext uri="{FF2B5EF4-FFF2-40B4-BE49-F238E27FC236}">
              <a16:creationId xmlns:a16="http://schemas.microsoft.com/office/drawing/2014/main" id="{00000000-0008-0000-1300-000039000000}"/>
            </a:ext>
          </a:extLst>
        </xdr:cNvPr>
        <xdr:cNvSpPr/>
      </xdr:nvSpPr>
      <xdr:spPr>
        <a:xfrm>
          <a:off x="0" y="8461437"/>
          <a:ext cx="2252477" cy="355497"/>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131618</xdr:colOff>
      <xdr:row>1</xdr:row>
      <xdr:rowOff>117764</xdr:rowOff>
    </xdr:from>
    <xdr:to>
      <xdr:col>1</xdr:col>
      <xdr:colOff>741219</xdr:colOff>
      <xdr:row>3</xdr:row>
      <xdr:rowOff>15010</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200-00000E000000}"/>
            </a:ext>
          </a:extLst>
        </xdr:cNvPr>
        <xdr:cNvSpPr/>
      </xdr:nvSpPr>
      <xdr:spPr>
        <a:xfrm>
          <a:off x="2279073" y="297873"/>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151148</xdr:rowOff>
    </xdr:to>
    <xdr:pic>
      <xdr:nvPicPr>
        <xdr:cNvPr id="78" name="Imagen 77">
          <a:extLst>
            <a:ext uri="{FF2B5EF4-FFF2-40B4-BE49-F238E27FC236}">
              <a16:creationId xmlns:a16="http://schemas.microsoft.com/office/drawing/2014/main" id="{F2B440EB-8093-4C98-B093-1B353F98D1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79" name="CuadroTexto 78">
          <a:extLst>
            <a:ext uri="{FF2B5EF4-FFF2-40B4-BE49-F238E27FC236}">
              <a16:creationId xmlns:a16="http://schemas.microsoft.com/office/drawing/2014/main" id="{0ED64318-5417-4903-830A-C59DF41622E5}"/>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80" name="Rectángulo redondeado 109">
          <a:hlinkClick xmlns:r="http://schemas.openxmlformats.org/officeDocument/2006/relationships" r:id="rId3"/>
          <a:extLst>
            <a:ext uri="{FF2B5EF4-FFF2-40B4-BE49-F238E27FC236}">
              <a16:creationId xmlns:a16="http://schemas.microsoft.com/office/drawing/2014/main" id="{7270C14E-791A-48B0-82B8-55F433A38E50}"/>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81" name="Rectángulo redondeado 110">
          <a:hlinkClick xmlns:r="http://schemas.openxmlformats.org/officeDocument/2006/relationships" r:id="rId4"/>
          <a:extLst>
            <a:ext uri="{FF2B5EF4-FFF2-40B4-BE49-F238E27FC236}">
              <a16:creationId xmlns:a16="http://schemas.microsoft.com/office/drawing/2014/main" id="{67A2F397-B6DD-4AB4-AB63-A1A368C05E09}"/>
            </a:ext>
          </a:extLst>
        </xdr:cNvPr>
        <xdr:cNvSpPr/>
      </xdr:nvSpPr>
      <xdr:spPr>
        <a:xfrm>
          <a:off x="0" y="2116846"/>
          <a:ext cx="2310765" cy="35777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82" name="Rectángulo redondeado 111">
          <a:hlinkClick xmlns:r="http://schemas.openxmlformats.org/officeDocument/2006/relationships" r:id="rId5"/>
          <a:extLst>
            <a:ext uri="{FF2B5EF4-FFF2-40B4-BE49-F238E27FC236}">
              <a16:creationId xmlns:a16="http://schemas.microsoft.com/office/drawing/2014/main" id="{C75AF890-B20D-4CED-A485-B3C949088857}"/>
            </a:ext>
          </a:extLst>
        </xdr:cNvPr>
        <xdr:cNvSpPr/>
      </xdr:nvSpPr>
      <xdr:spPr>
        <a:xfrm>
          <a:off x="3959" y="248181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83" name="Rectángulo redondeado 112">
          <a:hlinkClick xmlns:r="http://schemas.openxmlformats.org/officeDocument/2006/relationships" r:id="rId6"/>
          <a:extLst>
            <a:ext uri="{FF2B5EF4-FFF2-40B4-BE49-F238E27FC236}">
              <a16:creationId xmlns:a16="http://schemas.microsoft.com/office/drawing/2014/main" id="{959BA4FA-12B8-4E09-A142-FFAC516AA1DF}"/>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84" name="Rectángulo redondeado 113">
          <a:hlinkClick xmlns:r="http://schemas.openxmlformats.org/officeDocument/2006/relationships" r:id="rId7"/>
          <a:extLst>
            <a:ext uri="{FF2B5EF4-FFF2-40B4-BE49-F238E27FC236}">
              <a16:creationId xmlns:a16="http://schemas.microsoft.com/office/drawing/2014/main" id="{581FE2EC-5E34-4F14-8B82-086941B551E1}"/>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85" name="Rectángulo redondeado 114">
          <a:hlinkClick xmlns:r="http://schemas.openxmlformats.org/officeDocument/2006/relationships" r:id="rId8"/>
          <a:extLst>
            <a:ext uri="{FF2B5EF4-FFF2-40B4-BE49-F238E27FC236}">
              <a16:creationId xmlns:a16="http://schemas.microsoft.com/office/drawing/2014/main" id="{A642E28C-8503-491D-BBA1-66F924D8086A}"/>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86" name="Rectángulo redondeado 115">
          <a:hlinkClick xmlns:r="http://schemas.openxmlformats.org/officeDocument/2006/relationships" r:id="rId9"/>
          <a:extLst>
            <a:ext uri="{FF2B5EF4-FFF2-40B4-BE49-F238E27FC236}">
              <a16:creationId xmlns:a16="http://schemas.microsoft.com/office/drawing/2014/main" id="{6527162B-507E-4671-978F-F5A545017D92}"/>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87" name="Rectángulo redondeado 116">
          <a:hlinkClick xmlns:r="http://schemas.openxmlformats.org/officeDocument/2006/relationships" r:id="rId10"/>
          <a:extLst>
            <a:ext uri="{FF2B5EF4-FFF2-40B4-BE49-F238E27FC236}">
              <a16:creationId xmlns:a16="http://schemas.microsoft.com/office/drawing/2014/main" id="{09752CC3-13F3-45A2-891C-462C6BF6B46F}"/>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88" name="Rectángulo redondeado 117">
          <a:hlinkClick xmlns:r="http://schemas.openxmlformats.org/officeDocument/2006/relationships" r:id="rId11"/>
          <a:extLst>
            <a:ext uri="{FF2B5EF4-FFF2-40B4-BE49-F238E27FC236}">
              <a16:creationId xmlns:a16="http://schemas.microsoft.com/office/drawing/2014/main" id="{30CC9F6C-30B7-42E7-A859-5684C88C5CD3}"/>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89" name="Rectángulo redondeado 118">
          <a:hlinkClick xmlns:r="http://schemas.openxmlformats.org/officeDocument/2006/relationships" r:id="rId12"/>
          <a:extLst>
            <a:ext uri="{FF2B5EF4-FFF2-40B4-BE49-F238E27FC236}">
              <a16:creationId xmlns:a16="http://schemas.microsoft.com/office/drawing/2014/main" id="{74915A7D-56BB-437B-AA1E-E28305EA1419}"/>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90" name="Rectángulo redondeado 119">
          <a:hlinkClick xmlns:r="http://schemas.openxmlformats.org/officeDocument/2006/relationships" r:id="rId13"/>
          <a:extLst>
            <a:ext uri="{FF2B5EF4-FFF2-40B4-BE49-F238E27FC236}">
              <a16:creationId xmlns:a16="http://schemas.microsoft.com/office/drawing/2014/main" id="{8DB40B9E-5394-4A3B-A9B4-739A62107197}"/>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91" name="Rectángulo redondeado 120">
          <a:hlinkClick xmlns:r="http://schemas.openxmlformats.org/officeDocument/2006/relationships" r:id="rId14"/>
          <a:extLst>
            <a:ext uri="{FF2B5EF4-FFF2-40B4-BE49-F238E27FC236}">
              <a16:creationId xmlns:a16="http://schemas.microsoft.com/office/drawing/2014/main" id="{7069C2E6-2E1D-4C96-895B-268B917D9E75}"/>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92" name="Rectángulo redondeado 121">
          <a:hlinkClick xmlns:r="http://schemas.openxmlformats.org/officeDocument/2006/relationships" r:id="rId15"/>
          <a:extLst>
            <a:ext uri="{FF2B5EF4-FFF2-40B4-BE49-F238E27FC236}">
              <a16:creationId xmlns:a16="http://schemas.microsoft.com/office/drawing/2014/main" id="{3211DB1E-2D8F-44E9-8E4C-21C3E6B5A89E}"/>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93" name="Rectángulo redondeado 122">
          <a:hlinkClick xmlns:r="http://schemas.openxmlformats.org/officeDocument/2006/relationships" r:id="rId16"/>
          <a:extLst>
            <a:ext uri="{FF2B5EF4-FFF2-40B4-BE49-F238E27FC236}">
              <a16:creationId xmlns:a16="http://schemas.microsoft.com/office/drawing/2014/main" id="{5CFE70BB-0BC6-4969-BB80-1916CBC56DD4}"/>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94" name="Rectángulo redondeado 123">
          <a:hlinkClick xmlns:r="http://schemas.openxmlformats.org/officeDocument/2006/relationships" r:id="rId17"/>
          <a:extLst>
            <a:ext uri="{FF2B5EF4-FFF2-40B4-BE49-F238E27FC236}">
              <a16:creationId xmlns:a16="http://schemas.microsoft.com/office/drawing/2014/main" id="{03020DDC-02E7-4FE5-8ED3-4BFD519EBCDB}"/>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95" name="Rectángulo redondeado 124">
          <a:hlinkClick xmlns:r="http://schemas.openxmlformats.org/officeDocument/2006/relationships" r:id="rId18"/>
          <a:extLst>
            <a:ext uri="{FF2B5EF4-FFF2-40B4-BE49-F238E27FC236}">
              <a16:creationId xmlns:a16="http://schemas.microsoft.com/office/drawing/2014/main" id="{616077FF-DEEF-445C-8FCE-A801E07E551F}"/>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96" name="Rectángulo redondeado 125">
          <a:hlinkClick xmlns:r="http://schemas.openxmlformats.org/officeDocument/2006/relationships" r:id="rId19"/>
          <a:extLst>
            <a:ext uri="{FF2B5EF4-FFF2-40B4-BE49-F238E27FC236}">
              <a16:creationId xmlns:a16="http://schemas.microsoft.com/office/drawing/2014/main" id="{95AF4CD5-F74D-4DD8-8F93-512F80E1DD4C}"/>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97" name="Rectángulo redondeado 126">
          <a:hlinkClick xmlns:r="http://schemas.openxmlformats.org/officeDocument/2006/relationships" r:id="rId20"/>
          <a:extLst>
            <a:ext uri="{FF2B5EF4-FFF2-40B4-BE49-F238E27FC236}">
              <a16:creationId xmlns:a16="http://schemas.microsoft.com/office/drawing/2014/main" id="{4DBB8CD8-D321-41C9-8E36-27F44D3D49D4}"/>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98" name="Rectángulo redondeado 127">
          <a:hlinkClick xmlns:r="http://schemas.openxmlformats.org/officeDocument/2006/relationships" r:id="rId21"/>
          <a:extLst>
            <a:ext uri="{FF2B5EF4-FFF2-40B4-BE49-F238E27FC236}">
              <a16:creationId xmlns:a16="http://schemas.microsoft.com/office/drawing/2014/main" id="{C7E078AB-8955-4D52-A285-A1EABBA54E0D}"/>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138545</xdr:colOff>
      <xdr:row>1</xdr:row>
      <xdr:rowOff>145472</xdr:rowOff>
    </xdr:from>
    <xdr:to>
      <xdr:col>1</xdr:col>
      <xdr:colOff>748146</xdr:colOff>
      <xdr:row>3</xdr:row>
      <xdr:rowOff>42718</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2286000" y="325581"/>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107" name="Imagen 106">
          <a:extLst>
            <a:ext uri="{FF2B5EF4-FFF2-40B4-BE49-F238E27FC236}">
              <a16:creationId xmlns:a16="http://schemas.microsoft.com/office/drawing/2014/main" id="{BB1DD789-8E70-4995-9446-E6E38C3318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8" name="CuadroTexto 107">
          <a:extLst>
            <a:ext uri="{FF2B5EF4-FFF2-40B4-BE49-F238E27FC236}">
              <a16:creationId xmlns:a16="http://schemas.microsoft.com/office/drawing/2014/main" id="{D6ACF6CB-FBFF-48E5-BAF7-D2125F967D2E}"/>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9" name="Rectángulo redondeado 109">
          <a:hlinkClick xmlns:r="http://schemas.openxmlformats.org/officeDocument/2006/relationships" r:id="rId3"/>
          <a:extLst>
            <a:ext uri="{FF2B5EF4-FFF2-40B4-BE49-F238E27FC236}">
              <a16:creationId xmlns:a16="http://schemas.microsoft.com/office/drawing/2014/main" id="{A922AA7D-9990-43FB-91E5-FFFE0EA4BBD5}"/>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10" name="Rectángulo redondeado 110">
          <a:hlinkClick xmlns:r="http://schemas.openxmlformats.org/officeDocument/2006/relationships" r:id="rId4"/>
          <a:extLst>
            <a:ext uri="{FF2B5EF4-FFF2-40B4-BE49-F238E27FC236}">
              <a16:creationId xmlns:a16="http://schemas.microsoft.com/office/drawing/2014/main" id="{EC9922D4-2629-4792-894D-F97223084672}"/>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11" name="Rectángulo redondeado 111">
          <a:hlinkClick xmlns:r="http://schemas.openxmlformats.org/officeDocument/2006/relationships" r:id="rId5"/>
          <a:extLst>
            <a:ext uri="{FF2B5EF4-FFF2-40B4-BE49-F238E27FC236}">
              <a16:creationId xmlns:a16="http://schemas.microsoft.com/office/drawing/2014/main" id="{DF855DEA-8729-4893-885E-A6DA5786CF3B}"/>
            </a:ext>
          </a:extLst>
        </xdr:cNvPr>
        <xdr:cNvSpPr/>
      </xdr:nvSpPr>
      <xdr:spPr>
        <a:xfrm>
          <a:off x="3959" y="2481814"/>
          <a:ext cx="2310765" cy="33778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2" name="Rectángulo redondeado 112">
          <a:hlinkClick xmlns:r="http://schemas.openxmlformats.org/officeDocument/2006/relationships" r:id="rId6"/>
          <a:extLst>
            <a:ext uri="{FF2B5EF4-FFF2-40B4-BE49-F238E27FC236}">
              <a16:creationId xmlns:a16="http://schemas.microsoft.com/office/drawing/2014/main" id="{789329AF-57A6-42F5-94A4-59EDCF627576}"/>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3" name="Rectángulo redondeado 113">
          <a:hlinkClick xmlns:r="http://schemas.openxmlformats.org/officeDocument/2006/relationships" r:id="rId7"/>
          <a:extLst>
            <a:ext uri="{FF2B5EF4-FFF2-40B4-BE49-F238E27FC236}">
              <a16:creationId xmlns:a16="http://schemas.microsoft.com/office/drawing/2014/main" id="{913D94CE-9AE5-4320-A6AC-2545BE1804A9}"/>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4" name="Rectángulo redondeado 114">
          <a:hlinkClick xmlns:r="http://schemas.openxmlformats.org/officeDocument/2006/relationships" r:id="rId8"/>
          <a:extLst>
            <a:ext uri="{FF2B5EF4-FFF2-40B4-BE49-F238E27FC236}">
              <a16:creationId xmlns:a16="http://schemas.microsoft.com/office/drawing/2014/main" id="{B306C654-B7D8-4BCE-B726-9FC56AD5743B}"/>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5" name="Rectángulo redondeado 115">
          <a:hlinkClick xmlns:r="http://schemas.openxmlformats.org/officeDocument/2006/relationships" r:id="rId9"/>
          <a:extLst>
            <a:ext uri="{FF2B5EF4-FFF2-40B4-BE49-F238E27FC236}">
              <a16:creationId xmlns:a16="http://schemas.microsoft.com/office/drawing/2014/main" id="{86C66375-9C3A-4F3C-A14B-CD749526FB8E}"/>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6" name="Rectángulo redondeado 116">
          <a:hlinkClick xmlns:r="http://schemas.openxmlformats.org/officeDocument/2006/relationships" r:id="rId10"/>
          <a:extLst>
            <a:ext uri="{FF2B5EF4-FFF2-40B4-BE49-F238E27FC236}">
              <a16:creationId xmlns:a16="http://schemas.microsoft.com/office/drawing/2014/main" id="{92C7CE57-FB0A-4F51-8767-92D53BCBB306}"/>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7" name="Rectángulo redondeado 117">
          <a:hlinkClick xmlns:r="http://schemas.openxmlformats.org/officeDocument/2006/relationships" r:id="rId11"/>
          <a:extLst>
            <a:ext uri="{FF2B5EF4-FFF2-40B4-BE49-F238E27FC236}">
              <a16:creationId xmlns:a16="http://schemas.microsoft.com/office/drawing/2014/main" id="{7D7248E1-BD4A-4188-8222-8DC1AD038F3E}"/>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8" name="Rectángulo redondeado 118">
          <a:hlinkClick xmlns:r="http://schemas.openxmlformats.org/officeDocument/2006/relationships" r:id="rId12"/>
          <a:extLst>
            <a:ext uri="{FF2B5EF4-FFF2-40B4-BE49-F238E27FC236}">
              <a16:creationId xmlns:a16="http://schemas.microsoft.com/office/drawing/2014/main" id="{CC16F998-3F8D-47B3-8391-AE2D69E4BB42}"/>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9" name="Rectángulo redondeado 119">
          <a:hlinkClick xmlns:r="http://schemas.openxmlformats.org/officeDocument/2006/relationships" r:id="rId13"/>
          <a:extLst>
            <a:ext uri="{FF2B5EF4-FFF2-40B4-BE49-F238E27FC236}">
              <a16:creationId xmlns:a16="http://schemas.microsoft.com/office/drawing/2014/main" id="{D15D42AB-35B2-4486-82FC-460CCB49448D}"/>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20" name="Rectángulo redondeado 120">
          <a:hlinkClick xmlns:r="http://schemas.openxmlformats.org/officeDocument/2006/relationships" r:id="rId14"/>
          <a:extLst>
            <a:ext uri="{FF2B5EF4-FFF2-40B4-BE49-F238E27FC236}">
              <a16:creationId xmlns:a16="http://schemas.microsoft.com/office/drawing/2014/main" id="{CAA5CCFD-18F7-4271-8420-D483CFA1E0A0}"/>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21" name="Rectángulo redondeado 121">
          <a:hlinkClick xmlns:r="http://schemas.openxmlformats.org/officeDocument/2006/relationships" r:id="rId15"/>
          <a:extLst>
            <a:ext uri="{FF2B5EF4-FFF2-40B4-BE49-F238E27FC236}">
              <a16:creationId xmlns:a16="http://schemas.microsoft.com/office/drawing/2014/main" id="{06C2FEDB-B9F9-4770-884C-D266F9C754C8}"/>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2" name="Rectángulo redondeado 122">
          <a:hlinkClick xmlns:r="http://schemas.openxmlformats.org/officeDocument/2006/relationships" r:id="rId16"/>
          <a:extLst>
            <a:ext uri="{FF2B5EF4-FFF2-40B4-BE49-F238E27FC236}">
              <a16:creationId xmlns:a16="http://schemas.microsoft.com/office/drawing/2014/main" id="{49E11C4F-44CD-43DC-822E-20313C28D6BC}"/>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3" name="Rectángulo redondeado 123">
          <a:hlinkClick xmlns:r="http://schemas.openxmlformats.org/officeDocument/2006/relationships" r:id="rId17"/>
          <a:extLst>
            <a:ext uri="{FF2B5EF4-FFF2-40B4-BE49-F238E27FC236}">
              <a16:creationId xmlns:a16="http://schemas.microsoft.com/office/drawing/2014/main" id="{D745BACC-EF14-4EAF-917D-3E75794CE445}"/>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4" name="Rectángulo redondeado 124">
          <a:hlinkClick xmlns:r="http://schemas.openxmlformats.org/officeDocument/2006/relationships" r:id="rId18"/>
          <a:extLst>
            <a:ext uri="{FF2B5EF4-FFF2-40B4-BE49-F238E27FC236}">
              <a16:creationId xmlns:a16="http://schemas.microsoft.com/office/drawing/2014/main" id="{A71D34B7-14AD-4755-AC14-3E091A522897}"/>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5" name="Rectángulo redondeado 125">
          <a:hlinkClick xmlns:r="http://schemas.openxmlformats.org/officeDocument/2006/relationships" r:id="rId19"/>
          <a:extLst>
            <a:ext uri="{FF2B5EF4-FFF2-40B4-BE49-F238E27FC236}">
              <a16:creationId xmlns:a16="http://schemas.microsoft.com/office/drawing/2014/main" id="{A5C75016-6286-4447-867C-1A82A0F23CD2}"/>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6" name="Rectángulo redondeado 126">
          <a:hlinkClick xmlns:r="http://schemas.openxmlformats.org/officeDocument/2006/relationships" r:id="rId20"/>
          <a:extLst>
            <a:ext uri="{FF2B5EF4-FFF2-40B4-BE49-F238E27FC236}">
              <a16:creationId xmlns:a16="http://schemas.microsoft.com/office/drawing/2014/main" id="{3CB0B5B7-363E-40EF-BA4E-D545D3FC6CC3}"/>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7" name="Rectángulo redondeado 127">
          <a:hlinkClick xmlns:r="http://schemas.openxmlformats.org/officeDocument/2006/relationships" r:id="rId21"/>
          <a:extLst>
            <a:ext uri="{FF2B5EF4-FFF2-40B4-BE49-F238E27FC236}">
              <a16:creationId xmlns:a16="http://schemas.microsoft.com/office/drawing/2014/main" id="{FA90BB4D-2427-4748-BDEF-0C1B33398AEE}"/>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117764</xdr:colOff>
      <xdr:row>1</xdr:row>
      <xdr:rowOff>124691</xdr:rowOff>
    </xdr:from>
    <xdr:to>
      <xdr:col>1</xdr:col>
      <xdr:colOff>727365</xdr:colOff>
      <xdr:row>3</xdr:row>
      <xdr:rowOff>21937</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400-00000E000000}"/>
            </a:ext>
          </a:extLst>
        </xdr:cNvPr>
        <xdr:cNvSpPr/>
      </xdr:nvSpPr>
      <xdr:spPr>
        <a:xfrm>
          <a:off x="2265219" y="304800"/>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107" name="Imagen 106">
          <a:extLst>
            <a:ext uri="{FF2B5EF4-FFF2-40B4-BE49-F238E27FC236}">
              <a16:creationId xmlns:a16="http://schemas.microsoft.com/office/drawing/2014/main" id="{5296F077-7623-423A-9CE4-7CC8B5A491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8" name="CuadroTexto 107">
          <a:extLst>
            <a:ext uri="{FF2B5EF4-FFF2-40B4-BE49-F238E27FC236}">
              <a16:creationId xmlns:a16="http://schemas.microsoft.com/office/drawing/2014/main" id="{013EB1A3-5118-4F97-BE95-66F183F163D9}"/>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9" name="Rectángulo redondeado 109">
          <a:hlinkClick xmlns:r="http://schemas.openxmlformats.org/officeDocument/2006/relationships" r:id="rId3"/>
          <a:extLst>
            <a:ext uri="{FF2B5EF4-FFF2-40B4-BE49-F238E27FC236}">
              <a16:creationId xmlns:a16="http://schemas.microsoft.com/office/drawing/2014/main" id="{AE518DE8-DEC8-471B-80DD-7A74290E6AB3}"/>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10" name="Rectángulo redondeado 110">
          <a:hlinkClick xmlns:r="http://schemas.openxmlformats.org/officeDocument/2006/relationships" r:id="rId4"/>
          <a:extLst>
            <a:ext uri="{FF2B5EF4-FFF2-40B4-BE49-F238E27FC236}">
              <a16:creationId xmlns:a16="http://schemas.microsoft.com/office/drawing/2014/main" id="{00E043D0-7C00-4012-B55D-C27FDC1262AC}"/>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156940</xdr:rowOff>
    </xdr:from>
    <xdr:to>
      <xdr:col>1</xdr:col>
      <xdr:colOff>165884</xdr:colOff>
      <xdr:row>14</xdr:row>
      <xdr:rowOff>128963</xdr:rowOff>
    </xdr:to>
    <xdr:sp macro="[0]!Rectánguloredondeado3_Haga_clic_en" textlink="">
      <xdr:nvSpPr>
        <xdr:cNvPr id="111" name="Rectángulo redondeado 111">
          <a:hlinkClick xmlns:r="http://schemas.openxmlformats.org/officeDocument/2006/relationships" r:id="rId5"/>
          <a:extLst>
            <a:ext uri="{FF2B5EF4-FFF2-40B4-BE49-F238E27FC236}">
              <a16:creationId xmlns:a16="http://schemas.microsoft.com/office/drawing/2014/main" id="{2BB9BC0F-4441-47D3-8037-EDC7CE4082DB}"/>
            </a:ext>
          </a:extLst>
        </xdr:cNvPr>
        <xdr:cNvSpPr/>
      </xdr:nvSpPr>
      <xdr:spPr>
        <a:xfrm>
          <a:off x="3959" y="2476070"/>
          <a:ext cx="2315403" cy="402719"/>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2" name="Rectángulo redondeado 112">
          <a:hlinkClick xmlns:r="http://schemas.openxmlformats.org/officeDocument/2006/relationships" r:id="rId6"/>
          <a:extLst>
            <a:ext uri="{FF2B5EF4-FFF2-40B4-BE49-F238E27FC236}">
              <a16:creationId xmlns:a16="http://schemas.microsoft.com/office/drawing/2014/main" id="{AC05C31F-DF6E-422A-B86B-094160761F88}"/>
            </a:ext>
          </a:extLst>
        </xdr:cNvPr>
        <xdr:cNvSpPr/>
      </xdr:nvSpPr>
      <xdr:spPr>
        <a:xfrm>
          <a:off x="0" y="2851532"/>
          <a:ext cx="2310765" cy="42160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3" name="Rectángulo redondeado 113">
          <a:hlinkClick xmlns:r="http://schemas.openxmlformats.org/officeDocument/2006/relationships" r:id="rId7"/>
          <a:extLst>
            <a:ext uri="{FF2B5EF4-FFF2-40B4-BE49-F238E27FC236}">
              <a16:creationId xmlns:a16="http://schemas.microsoft.com/office/drawing/2014/main" id="{7347CF90-7221-4270-8FC7-08EE2D3010E6}"/>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4" name="Rectángulo redondeado 114">
          <a:hlinkClick xmlns:r="http://schemas.openxmlformats.org/officeDocument/2006/relationships" r:id="rId8"/>
          <a:extLst>
            <a:ext uri="{FF2B5EF4-FFF2-40B4-BE49-F238E27FC236}">
              <a16:creationId xmlns:a16="http://schemas.microsoft.com/office/drawing/2014/main" id="{554CDD45-F96F-4689-8C8E-86E7670BA66E}"/>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5" name="Rectángulo redondeado 115">
          <a:hlinkClick xmlns:r="http://schemas.openxmlformats.org/officeDocument/2006/relationships" r:id="rId9"/>
          <a:extLst>
            <a:ext uri="{FF2B5EF4-FFF2-40B4-BE49-F238E27FC236}">
              <a16:creationId xmlns:a16="http://schemas.microsoft.com/office/drawing/2014/main" id="{E0689FD6-5FA7-450C-BB62-FB7E45E6CC99}"/>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6" name="Rectángulo redondeado 116">
          <a:hlinkClick xmlns:r="http://schemas.openxmlformats.org/officeDocument/2006/relationships" r:id="rId10"/>
          <a:extLst>
            <a:ext uri="{FF2B5EF4-FFF2-40B4-BE49-F238E27FC236}">
              <a16:creationId xmlns:a16="http://schemas.microsoft.com/office/drawing/2014/main" id="{738B3D08-26CA-4CCD-B2D9-76252E996F35}"/>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7" name="Rectángulo redondeado 117">
          <a:hlinkClick xmlns:r="http://schemas.openxmlformats.org/officeDocument/2006/relationships" r:id="rId11"/>
          <a:extLst>
            <a:ext uri="{FF2B5EF4-FFF2-40B4-BE49-F238E27FC236}">
              <a16:creationId xmlns:a16="http://schemas.microsoft.com/office/drawing/2014/main" id="{F253B158-A604-46D1-A510-8C0AAB9585AB}"/>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8" name="Rectángulo redondeado 118">
          <a:hlinkClick xmlns:r="http://schemas.openxmlformats.org/officeDocument/2006/relationships" r:id="rId12"/>
          <a:extLst>
            <a:ext uri="{FF2B5EF4-FFF2-40B4-BE49-F238E27FC236}">
              <a16:creationId xmlns:a16="http://schemas.microsoft.com/office/drawing/2014/main" id="{EDE44E07-B187-4DAF-A184-2686F84A6575}"/>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9" name="Rectángulo redondeado 119">
          <a:hlinkClick xmlns:r="http://schemas.openxmlformats.org/officeDocument/2006/relationships" r:id="rId13"/>
          <a:extLst>
            <a:ext uri="{FF2B5EF4-FFF2-40B4-BE49-F238E27FC236}">
              <a16:creationId xmlns:a16="http://schemas.microsoft.com/office/drawing/2014/main" id="{C4DC347F-C3B3-49F4-99AF-E9ED2D897829}"/>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20" name="Rectángulo redondeado 120">
          <a:hlinkClick xmlns:r="http://schemas.openxmlformats.org/officeDocument/2006/relationships" r:id="rId14"/>
          <a:extLst>
            <a:ext uri="{FF2B5EF4-FFF2-40B4-BE49-F238E27FC236}">
              <a16:creationId xmlns:a16="http://schemas.microsoft.com/office/drawing/2014/main" id="{20A81B18-15F9-45A6-B752-2FC80F097CEE}"/>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21" name="Rectángulo redondeado 121">
          <a:hlinkClick xmlns:r="http://schemas.openxmlformats.org/officeDocument/2006/relationships" r:id="rId15"/>
          <a:extLst>
            <a:ext uri="{FF2B5EF4-FFF2-40B4-BE49-F238E27FC236}">
              <a16:creationId xmlns:a16="http://schemas.microsoft.com/office/drawing/2014/main" id="{17AD850F-AF7C-4D6B-AC6C-9447E6114E03}"/>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2" name="Rectángulo redondeado 122">
          <a:hlinkClick xmlns:r="http://schemas.openxmlformats.org/officeDocument/2006/relationships" r:id="rId16"/>
          <a:extLst>
            <a:ext uri="{FF2B5EF4-FFF2-40B4-BE49-F238E27FC236}">
              <a16:creationId xmlns:a16="http://schemas.microsoft.com/office/drawing/2014/main" id="{19ED1A28-E46D-4D7D-AFB2-7DAD55AB8246}"/>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3" name="Rectángulo redondeado 123">
          <a:hlinkClick xmlns:r="http://schemas.openxmlformats.org/officeDocument/2006/relationships" r:id="rId17"/>
          <a:extLst>
            <a:ext uri="{FF2B5EF4-FFF2-40B4-BE49-F238E27FC236}">
              <a16:creationId xmlns:a16="http://schemas.microsoft.com/office/drawing/2014/main" id="{24E3E52B-D0EB-4A90-9D68-37A142FF6BD4}"/>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4" name="Rectángulo redondeado 124">
          <a:hlinkClick xmlns:r="http://schemas.openxmlformats.org/officeDocument/2006/relationships" r:id="rId18"/>
          <a:extLst>
            <a:ext uri="{FF2B5EF4-FFF2-40B4-BE49-F238E27FC236}">
              <a16:creationId xmlns:a16="http://schemas.microsoft.com/office/drawing/2014/main" id="{E7DD457C-D0EA-4C1F-9581-23E94674DBDA}"/>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5" name="Rectángulo redondeado 125">
          <a:hlinkClick xmlns:r="http://schemas.openxmlformats.org/officeDocument/2006/relationships" r:id="rId19"/>
          <a:extLst>
            <a:ext uri="{FF2B5EF4-FFF2-40B4-BE49-F238E27FC236}">
              <a16:creationId xmlns:a16="http://schemas.microsoft.com/office/drawing/2014/main" id="{0E1E7B44-3BF7-4039-9DA3-AAAC86942616}"/>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6" name="Rectángulo redondeado 126">
          <a:hlinkClick xmlns:r="http://schemas.openxmlformats.org/officeDocument/2006/relationships" r:id="rId20"/>
          <a:extLst>
            <a:ext uri="{FF2B5EF4-FFF2-40B4-BE49-F238E27FC236}">
              <a16:creationId xmlns:a16="http://schemas.microsoft.com/office/drawing/2014/main" id="{40339629-CBBF-471E-8527-C01A5807ABA9}"/>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7" name="Rectángulo redondeado 127">
          <a:hlinkClick xmlns:r="http://schemas.openxmlformats.org/officeDocument/2006/relationships" r:id="rId21"/>
          <a:extLst>
            <a:ext uri="{FF2B5EF4-FFF2-40B4-BE49-F238E27FC236}">
              <a16:creationId xmlns:a16="http://schemas.microsoft.com/office/drawing/2014/main" id="{E8622D91-C5D2-440D-9311-062065C92FEF}"/>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96982</xdr:colOff>
      <xdr:row>1</xdr:row>
      <xdr:rowOff>110836</xdr:rowOff>
    </xdr:from>
    <xdr:to>
      <xdr:col>1</xdr:col>
      <xdr:colOff>706583</xdr:colOff>
      <xdr:row>3</xdr:row>
      <xdr:rowOff>8082</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500-00000E000000}"/>
            </a:ext>
          </a:extLst>
        </xdr:cNvPr>
        <xdr:cNvSpPr/>
      </xdr:nvSpPr>
      <xdr:spPr>
        <a:xfrm>
          <a:off x="2244437" y="290945"/>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107" name="Imagen 106">
          <a:extLst>
            <a:ext uri="{FF2B5EF4-FFF2-40B4-BE49-F238E27FC236}">
              <a16:creationId xmlns:a16="http://schemas.microsoft.com/office/drawing/2014/main" id="{09F99AD8-DB82-4064-84F5-8E14EB91BBA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8" name="CuadroTexto 107">
          <a:extLst>
            <a:ext uri="{FF2B5EF4-FFF2-40B4-BE49-F238E27FC236}">
              <a16:creationId xmlns:a16="http://schemas.microsoft.com/office/drawing/2014/main" id="{1A755A69-23FF-4B6D-A34A-EE8C708A5CF5}"/>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9" name="Rectángulo redondeado 109">
          <a:hlinkClick xmlns:r="http://schemas.openxmlformats.org/officeDocument/2006/relationships" r:id="rId3"/>
          <a:extLst>
            <a:ext uri="{FF2B5EF4-FFF2-40B4-BE49-F238E27FC236}">
              <a16:creationId xmlns:a16="http://schemas.microsoft.com/office/drawing/2014/main" id="{4C83BBF5-3668-481A-B558-DC5357D479BB}"/>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10" name="Rectángulo redondeado 110">
          <a:hlinkClick xmlns:r="http://schemas.openxmlformats.org/officeDocument/2006/relationships" r:id="rId4"/>
          <a:extLst>
            <a:ext uri="{FF2B5EF4-FFF2-40B4-BE49-F238E27FC236}">
              <a16:creationId xmlns:a16="http://schemas.microsoft.com/office/drawing/2014/main" id="{6342BF5B-6555-4AA7-BE3A-9A9FE123504A}"/>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11" name="Rectángulo redondeado 111">
          <a:hlinkClick xmlns:r="http://schemas.openxmlformats.org/officeDocument/2006/relationships" r:id="rId5"/>
          <a:extLst>
            <a:ext uri="{FF2B5EF4-FFF2-40B4-BE49-F238E27FC236}">
              <a16:creationId xmlns:a16="http://schemas.microsoft.com/office/drawing/2014/main" id="{F43BBA8F-D069-47A5-8979-AC9728B34F31}"/>
            </a:ext>
          </a:extLst>
        </xdr:cNvPr>
        <xdr:cNvSpPr/>
      </xdr:nvSpPr>
      <xdr:spPr>
        <a:xfrm>
          <a:off x="3959" y="248181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2" name="Rectángulo redondeado 112">
          <a:hlinkClick xmlns:r="http://schemas.openxmlformats.org/officeDocument/2006/relationships" r:id="rId6"/>
          <a:extLst>
            <a:ext uri="{FF2B5EF4-FFF2-40B4-BE49-F238E27FC236}">
              <a16:creationId xmlns:a16="http://schemas.microsoft.com/office/drawing/2014/main" id="{61B00057-BDCF-4A26-99AF-99DE0B96152A}"/>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3" name="Rectángulo redondeado 113">
          <a:hlinkClick xmlns:r="http://schemas.openxmlformats.org/officeDocument/2006/relationships" r:id="rId7"/>
          <a:extLst>
            <a:ext uri="{FF2B5EF4-FFF2-40B4-BE49-F238E27FC236}">
              <a16:creationId xmlns:a16="http://schemas.microsoft.com/office/drawing/2014/main" id="{3833A062-082E-4C8D-9C4B-2B9E1EA11DE4}"/>
            </a:ext>
          </a:extLst>
        </xdr:cNvPr>
        <xdr:cNvSpPr/>
      </xdr:nvSpPr>
      <xdr:spPr>
        <a:xfrm>
          <a:off x="0" y="3292700"/>
          <a:ext cx="2310765" cy="33778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4" name="Rectángulo redondeado 114">
          <a:hlinkClick xmlns:r="http://schemas.openxmlformats.org/officeDocument/2006/relationships" r:id="rId8"/>
          <a:extLst>
            <a:ext uri="{FF2B5EF4-FFF2-40B4-BE49-F238E27FC236}">
              <a16:creationId xmlns:a16="http://schemas.microsoft.com/office/drawing/2014/main" id="{29B32C74-C8CD-49F5-87A4-2B6459B071EC}"/>
            </a:ext>
          </a:extLst>
        </xdr:cNvPr>
        <xdr:cNvSpPr/>
      </xdr:nvSpPr>
      <xdr:spPr>
        <a:xfrm>
          <a:off x="0" y="3650048"/>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5" name="Rectángulo redondeado 115">
          <a:hlinkClick xmlns:r="http://schemas.openxmlformats.org/officeDocument/2006/relationships" r:id="rId9"/>
          <a:extLst>
            <a:ext uri="{FF2B5EF4-FFF2-40B4-BE49-F238E27FC236}">
              <a16:creationId xmlns:a16="http://schemas.microsoft.com/office/drawing/2014/main" id="{47CF7CFD-20A3-4C85-A49D-5E89084E7128}"/>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6" name="Rectángulo redondeado 116">
          <a:hlinkClick xmlns:r="http://schemas.openxmlformats.org/officeDocument/2006/relationships" r:id="rId10"/>
          <a:extLst>
            <a:ext uri="{FF2B5EF4-FFF2-40B4-BE49-F238E27FC236}">
              <a16:creationId xmlns:a16="http://schemas.microsoft.com/office/drawing/2014/main" id="{D5106CBB-77EA-4C38-9490-6D7D3AC2DE60}"/>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7" name="Rectángulo redondeado 117">
          <a:hlinkClick xmlns:r="http://schemas.openxmlformats.org/officeDocument/2006/relationships" r:id="rId11"/>
          <a:extLst>
            <a:ext uri="{FF2B5EF4-FFF2-40B4-BE49-F238E27FC236}">
              <a16:creationId xmlns:a16="http://schemas.microsoft.com/office/drawing/2014/main" id="{31074BF2-2BFD-471B-86A1-4EE3C8334C05}"/>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8" name="Rectángulo redondeado 118">
          <a:hlinkClick xmlns:r="http://schemas.openxmlformats.org/officeDocument/2006/relationships" r:id="rId12"/>
          <a:extLst>
            <a:ext uri="{FF2B5EF4-FFF2-40B4-BE49-F238E27FC236}">
              <a16:creationId xmlns:a16="http://schemas.microsoft.com/office/drawing/2014/main" id="{27D30978-DD65-4707-BF22-1BF3B90F25CB}"/>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9" name="Rectángulo redondeado 119">
          <a:hlinkClick xmlns:r="http://schemas.openxmlformats.org/officeDocument/2006/relationships" r:id="rId13"/>
          <a:extLst>
            <a:ext uri="{FF2B5EF4-FFF2-40B4-BE49-F238E27FC236}">
              <a16:creationId xmlns:a16="http://schemas.microsoft.com/office/drawing/2014/main" id="{7E2951FE-1452-4086-A5F6-740239D276B0}"/>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20" name="Rectángulo redondeado 120">
          <a:hlinkClick xmlns:r="http://schemas.openxmlformats.org/officeDocument/2006/relationships" r:id="rId14"/>
          <a:extLst>
            <a:ext uri="{FF2B5EF4-FFF2-40B4-BE49-F238E27FC236}">
              <a16:creationId xmlns:a16="http://schemas.microsoft.com/office/drawing/2014/main" id="{9E8B081B-A662-48BC-9159-A50C74F07875}"/>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21" name="Rectángulo redondeado 121">
          <a:hlinkClick xmlns:r="http://schemas.openxmlformats.org/officeDocument/2006/relationships" r:id="rId15"/>
          <a:extLst>
            <a:ext uri="{FF2B5EF4-FFF2-40B4-BE49-F238E27FC236}">
              <a16:creationId xmlns:a16="http://schemas.microsoft.com/office/drawing/2014/main" id="{EFAE3C61-2E03-4F36-A7AE-E60B820656E8}"/>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2" name="Rectángulo redondeado 122">
          <a:hlinkClick xmlns:r="http://schemas.openxmlformats.org/officeDocument/2006/relationships" r:id="rId16"/>
          <a:extLst>
            <a:ext uri="{FF2B5EF4-FFF2-40B4-BE49-F238E27FC236}">
              <a16:creationId xmlns:a16="http://schemas.microsoft.com/office/drawing/2014/main" id="{D57B44F1-A7B4-4A2E-812A-55F3C90A3125}"/>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3" name="Rectángulo redondeado 123">
          <a:hlinkClick xmlns:r="http://schemas.openxmlformats.org/officeDocument/2006/relationships" r:id="rId17"/>
          <a:extLst>
            <a:ext uri="{FF2B5EF4-FFF2-40B4-BE49-F238E27FC236}">
              <a16:creationId xmlns:a16="http://schemas.microsoft.com/office/drawing/2014/main" id="{3A376ABD-FC2B-4ECE-9EFF-51772BBE21C6}"/>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4" name="Rectángulo redondeado 124">
          <a:hlinkClick xmlns:r="http://schemas.openxmlformats.org/officeDocument/2006/relationships" r:id="rId18"/>
          <a:extLst>
            <a:ext uri="{FF2B5EF4-FFF2-40B4-BE49-F238E27FC236}">
              <a16:creationId xmlns:a16="http://schemas.microsoft.com/office/drawing/2014/main" id="{68A37673-ABAF-4B96-A7C2-0E798525F965}"/>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5" name="Rectángulo redondeado 125">
          <a:hlinkClick xmlns:r="http://schemas.openxmlformats.org/officeDocument/2006/relationships" r:id="rId19"/>
          <a:extLst>
            <a:ext uri="{FF2B5EF4-FFF2-40B4-BE49-F238E27FC236}">
              <a16:creationId xmlns:a16="http://schemas.microsoft.com/office/drawing/2014/main" id="{153AE908-EE31-42DB-AE3E-202E42E310DF}"/>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6" name="Rectángulo redondeado 126">
          <a:hlinkClick xmlns:r="http://schemas.openxmlformats.org/officeDocument/2006/relationships" r:id="rId20"/>
          <a:extLst>
            <a:ext uri="{FF2B5EF4-FFF2-40B4-BE49-F238E27FC236}">
              <a16:creationId xmlns:a16="http://schemas.microsoft.com/office/drawing/2014/main" id="{38F82670-99A0-4BC6-8791-9AA604DD6A54}"/>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7" name="Rectángulo redondeado 127">
          <a:hlinkClick xmlns:r="http://schemas.openxmlformats.org/officeDocument/2006/relationships" r:id="rId21"/>
          <a:extLst>
            <a:ext uri="{FF2B5EF4-FFF2-40B4-BE49-F238E27FC236}">
              <a16:creationId xmlns:a16="http://schemas.microsoft.com/office/drawing/2014/main" id="{68F9E494-9164-4F88-94B9-01F9BBBD9A79}"/>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117764</xdr:colOff>
      <xdr:row>1</xdr:row>
      <xdr:rowOff>173181</xdr:rowOff>
    </xdr:from>
    <xdr:to>
      <xdr:col>1</xdr:col>
      <xdr:colOff>727365</xdr:colOff>
      <xdr:row>3</xdr:row>
      <xdr:rowOff>70427</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600-00000E000000}"/>
            </a:ext>
          </a:extLst>
        </xdr:cNvPr>
        <xdr:cNvSpPr/>
      </xdr:nvSpPr>
      <xdr:spPr>
        <a:xfrm>
          <a:off x="2265219" y="353290"/>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107" name="Imagen 106">
          <a:extLst>
            <a:ext uri="{FF2B5EF4-FFF2-40B4-BE49-F238E27FC236}">
              <a16:creationId xmlns:a16="http://schemas.microsoft.com/office/drawing/2014/main" id="{47D8411F-C400-4157-B0FF-FA34CCDD4C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1705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8" name="CuadroTexto 107">
          <a:extLst>
            <a:ext uri="{FF2B5EF4-FFF2-40B4-BE49-F238E27FC236}">
              <a16:creationId xmlns:a16="http://schemas.microsoft.com/office/drawing/2014/main" id="{BAE11540-DDFB-4AED-91C2-044F06425108}"/>
            </a:ext>
          </a:extLst>
        </xdr:cNvPr>
        <xdr:cNvSpPr txBox="1"/>
      </xdr:nvSpPr>
      <xdr:spPr>
        <a:xfrm>
          <a:off x="120711" y="954735"/>
          <a:ext cx="1817687" cy="73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09" name="Rectángulo redondeado 109">
          <a:hlinkClick xmlns:r="http://schemas.openxmlformats.org/officeDocument/2006/relationships" r:id="rId3"/>
          <a:extLst>
            <a:ext uri="{FF2B5EF4-FFF2-40B4-BE49-F238E27FC236}">
              <a16:creationId xmlns:a16="http://schemas.microsoft.com/office/drawing/2014/main" id="{BF2DF278-CEC2-4FE3-B5A4-0C5127F710A6}"/>
            </a:ext>
          </a:extLst>
        </xdr:cNvPr>
        <xdr:cNvSpPr/>
      </xdr:nvSpPr>
      <xdr:spPr>
        <a:xfrm>
          <a:off x="0" y="1757861"/>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10" name="Rectángulo redondeado 110">
          <a:hlinkClick xmlns:r="http://schemas.openxmlformats.org/officeDocument/2006/relationships" r:id="rId4"/>
          <a:extLst>
            <a:ext uri="{FF2B5EF4-FFF2-40B4-BE49-F238E27FC236}">
              <a16:creationId xmlns:a16="http://schemas.microsoft.com/office/drawing/2014/main" id="{0ADC12DC-C778-4F1E-95A6-86586CFA3D6E}"/>
            </a:ext>
          </a:extLst>
        </xdr:cNvPr>
        <xdr:cNvSpPr/>
      </xdr:nvSpPr>
      <xdr:spPr>
        <a:xfrm>
          <a:off x="0" y="2116846"/>
          <a:ext cx="2310765" cy="3577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11" name="Rectángulo redondeado 111">
          <a:hlinkClick xmlns:r="http://schemas.openxmlformats.org/officeDocument/2006/relationships" r:id="rId5"/>
          <a:extLst>
            <a:ext uri="{FF2B5EF4-FFF2-40B4-BE49-F238E27FC236}">
              <a16:creationId xmlns:a16="http://schemas.microsoft.com/office/drawing/2014/main" id="{762C0300-34B1-4C90-9158-16EA9028A0AF}"/>
            </a:ext>
          </a:extLst>
        </xdr:cNvPr>
        <xdr:cNvSpPr/>
      </xdr:nvSpPr>
      <xdr:spPr>
        <a:xfrm>
          <a:off x="3959" y="248181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2" name="Rectángulo redondeado 112">
          <a:hlinkClick xmlns:r="http://schemas.openxmlformats.org/officeDocument/2006/relationships" r:id="rId6"/>
          <a:extLst>
            <a:ext uri="{FF2B5EF4-FFF2-40B4-BE49-F238E27FC236}">
              <a16:creationId xmlns:a16="http://schemas.microsoft.com/office/drawing/2014/main" id="{FEFD0075-D601-44FD-8175-DFA4E492D221}"/>
            </a:ext>
          </a:extLst>
        </xdr:cNvPr>
        <xdr:cNvSpPr/>
      </xdr:nvSpPr>
      <xdr:spPr>
        <a:xfrm>
          <a:off x="0" y="2851532"/>
          <a:ext cx="2310765" cy="42160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3" name="Rectángulo redondeado 113">
          <a:hlinkClick xmlns:r="http://schemas.openxmlformats.org/officeDocument/2006/relationships" r:id="rId7"/>
          <a:extLst>
            <a:ext uri="{FF2B5EF4-FFF2-40B4-BE49-F238E27FC236}">
              <a16:creationId xmlns:a16="http://schemas.microsoft.com/office/drawing/2014/main" id="{A6ACC7AC-C6DE-4E35-9727-2EF91124762C}"/>
            </a:ext>
          </a:extLst>
        </xdr:cNvPr>
        <xdr:cNvSpPr/>
      </xdr:nvSpPr>
      <xdr:spPr>
        <a:xfrm>
          <a:off x="0" y="3292700"/>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4" name="Rectángulo redondeado 114">
          <a:hlinkClick xmlns:r="http://schemas.openxmlformats.org/officeDocument/2006/relationships" r:id="rId8"/>
          <a:extLst>
            <a:ext uri="{FF2B5EF4-FFF2-40B4-BE49-F238E27FC236}">
              <a16:creationId xmlns:a16="http://schemas.microsoft.com/office/drawing/2014/main" id="{4A72E688-6C58-43F1-B8C9-F53A994F4F34}"/>
            </a:ext>
          </a:extLst>
        </xdr:cNvPr>
        <xdr:cNvSpPr/>
      </xdr:nvSpPr>
      <xdr:spPr>
        <a:xfrm>
          <a:off x="0" y="3650048"/>
          <a:ext cx="2310765" cy="337783"/>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5" name="Rectángulo redondeado 115">
          <a:hlinkClick xmlns:r="http://schemas.openxmlformats.org/officeDocument/2006/relationships" r:id="rId9"/>
          <a:extLst>
            <a:ext uri="{FF2B5EF4-FFF2-40B4-BE49-F238E27FC236}">
              <a16:creationId xmlns:a16="http://schemas.microsoft.com/office/drawing/2014/main" id="{20298074-9FEE-4783-88F9-C43CAAC66F6B}"/>
            </a:ext>
          </a:extLst>
        </xdr:cNvPr>
        <xdr:cNvSpPr/>
      </xdr:nvSpPr>
      <xdr:spPr>
        <a:xfrm>
          <a:off x="0" y="4019767"/>
          <a:ext cx="2310765" cy="4339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6" name="Rectángulo redondeado 116">
          <a:hlinkClick xmlns:r="http://schemas.openxmlformats.org/officeDocument/2006/relationships" r:id="rId10"/>
          <a:extLst>
            <a:ext uri="{FF2B5EF4-FFF2-40B4-BE49-F238E27FC236}">
              <a16:creationId xmlns:a16="http://schemas.microsoft.com/office/drawing/2014/main" id="{B5294B34-179F-4A5B-990D-257CF32C92FE}"/>
            </a:ext>
          </a:extLst>
        </xdr:cNvPr>
        <xdr:cNvSpPr/>
      </xdr:nvSpPr>
      <xdr:spPr>
        <a:xfrm>
          <a:off x="0" y="4473305"/>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7" name="Rectángulo redondeado 117">
          <a:hlinkClick xmlns:r="http://schemas.openxmlformats.org/officeDocument/2006/relationships" r:id="rId11"/>
          <a:extLst>
            <a:ext uri="{FF2B5EF4-FFF2-40B4-BE49-F238E27FC236}">
              <a16:creationId xmlns:a16="http://schemas.microsoft.com/office/drawing/2014/main" id="{899B9ACD-AD7C-46C5-992D-6CBE4D80DAD6}"/>
            </a:ext>
          </a:extLst>
        </xdr:cNvPr>
        <xdr:cNvSpPr/>
      </xdr:nvSpPr>
      <xdr:spPr>
        <a:xfrm>
          <a:off x="3959" y="4830654"/>
          <a:ext cx="2310765" cy="33778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8" name="Rectángulo redondeado 118">
          <a:hlinkClick xmlns:r="http://schemas.openxmlformats.org/officeDocument/2006/relationships" r:id="rId12"/>
          <a:extLst>
            <a:ext uri="{FF2B5EF4-FFF2-40B4-BE49-F238E27FC236}">
              <a16:creationId xmlns:a16="http://schemas.microsoft.com/office/drawing/2014/main" id="{57D2E481-0478-48DA-B809-53CE04030E26}"/>
            </a:ext>
          </a:extLst>
        </xdr:cNvPr>
        <xdr:cNvSpPr/>
      </xdr:nvSpPr>
      <xdr:spPr>
        <a:xfrm>
          <a:off x="0" y="51880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19" name="Rectángulo redondeado 119">
          <a:hlinkClick xmlns:r="http://schemas.openxmlformats.org/officeDocument/2006/relationships" r:id="rId13"/>
          <a:extLst>
            <a:ext uri="{FF2B5EF4-FFF2-40B4-BE49-F238E27FC236}">
              <a16:creationId xmlns:a16="http://schemas.microsoft.com/office/drawing/2014/main" id="{5875B09E-02F0-4B8D-885E-C3DC136B077A}"/>
            </a:ext>
          </a:extLst>
        </xdr:cNvPr>
        <xdr:cNvSpPr/>
      </xdr:nvSpPr>
      <xdr:spPr>
        <a:xfrm>
          <a:off x="0" y="55577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20" name="Rectángulo redondeado 120">
          <a:hlinkClick xmlns:r="http://schemas.openxmlformats.org/officeDocument/2006/relationships" r:id="rId14"/>
          <a:extLst>
            <a:ext uri="{FF2B5EF4-FFF2-40B4-BE49-F238E27FC236}">
              <a16:creationId xmlns:a16="http://schemas.microsoft.com/office/drawing/2014/main" id="{ED9025D7-54DD-4D18-92C0-D2BC00A132A5}"/>
            </a:ext>
          </a:extLst>
        </xdr:cNvPr>
        <xdr:cNvSpPr/>
      </xdr:nvSpPr>
      <xdr:spPr>
        <a:xfrm>
          <a:off x="16329" y="5927441"/>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21" name="Rectángulo redondeado 121">
          <a:hlinkClick xmlns:r="http://schemas.openxmlformats.org/officeDocument/2006/relationships" r:id="rId15"/>
          <a:extLst>
            <a:ext uri="{FF2B5EF4-FFF2-40B4-BE49-F238E27FC236}">
              <a16:creationId xmlns:a16="http://schemas.microsoft.com/office/drawing/2014/main" id="{6F00A2C1-F685-4F69-825B-F601BF1953F3}"/>
            </a:ext>
          </a:extLst>
        </xdr:cNvPr>
        <xdr:cNvSpPr/>
      </xdr:nvSpPr>
      <xdr:spPr>
        <a:xfrm>
          <a:off x="0" y="630953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2" name="Rectángulo redondeado 122">
          <a:hlinkClick xmlns:r="http://schemas.openxmlformats.org/officeDocument/2006/relationships" r:id="rId16"/>
          <a:extLst>
            <a:ext uri="{FF2B5EF4-FFF2-40B4-BE49-F238E27FC236}">
              <a16:creationId xmlns:a16="http://schemas.microsoft.com/office/drawing/2014/main" id="{5CA52FDB-D946-4C90-AB95-4BE00DE2CD7B}"/>
            </a:ext>
          </a:extLst>
        </xdr:cNvPr>
        <xdr:cNvSpPr/>
      </xdr:nvSpPr>
      <xdr:spPr>
        <a:xfrm>
          <a:off x="0" y="6691618"/>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3" name="Rectángulo redondeado 123">
          <a:hlinkClick xmlns:r="http://schemas.openxmlformats.org/officeDocument/2006/relationships" r:id="rId17"/>
          <a:extLst>
            <a:ext uri="{FF2B5EF4-FFF2-40B4-BE49-F238E27FC236}">
              <a16:creationId xmlns:a16="http://schemas.microsoft.com/office/drawing/2014/main" id="{895F74D7-CF7E-4850-9294-45ABCC269041}"/>
            </a:ext>
          </a:extLst>
        </xdr:cNvPr>
        <xdr:cNvSpPr/>
      </xdr:nvSpPr>
      <xdr:spPr>
        <a:xfrm>
          <a:off x="0" y="7062973"/>
          <a:ext cx="2310765" cy="35015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4" name="Rectángulo redondeado 124">
          <a:hlinkClick xmlns:r="http://schemas.openxmlformats.org/officeDocument/2006/relationships" r:id="rId18"/>
          <a:extLst>
            <a:ext uri="{FF2B5EF4-FFF2-40B4-BE49-F238E27FC236}">
              <a16:creationId xmlns:a16="http://schemas.microsoft.com/office/drawing/2014/main" id="{01A1888A-8A7D-4CC9-AA6E-8FEC512CD2B2}"/>
            </a:ext>
          </a:extLst>
        </xdr:cNvPr>
        <xdr:cNvSpPr/>
      </xdr:nvSpPr>
      <xdr:spPr>
        <a:xfrm>
          <a:off x="0" y="7418685"/>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5" name="Rectángulo redondeado 125">
          <a:hlinkClick xmlns:r="http://schemas.openxmlformats.org/officeDocument/2006/relationships" r:id="rId19"/>
          <a:extLst>
            <a:ext uri="{FF2B5EF4-FFF2-40B4-BE49-F238E27FC236}">
              <a16:creationId xmlns:a16="http://schemas.microsoft.com/office/drawing/2014/main" id="{70BD8975-BECD-4916-BFDD-25B84D6DD88B}"/>
            </a:ext>
          </a:extLst>
        </xdr:cNvPr>
        <xdr:cNvSpPr/>
      </xdr:nvSpPr>
      <xdr:spPr>
        <a:xfrm>
          <a:off x="0" y="7788403"/>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6" name="Rectángulo redondeado 126">
          <a:hlinkClick xmlns:r="http://schemas.openxmlformats.org/officeDocument/2006/relationships" r:id="rId20"/>
          <a:extLst>
            <a:ext uri="{FF2B5EF4-FFF2-40B4-BE49-F238E27FC236}">
              <a16:creationId xmlns:a16="http://schemas.microsoft.com/office/drawing/2014/main" id="{D3D48DEE-8BA3-4212-ADDA-9999910E3B78}"/>
            </a:ext>
          </a:extLst>
        </xdr:cNvPr>
        <xdr:cNvSpPr/>
      </xdr:nvSpPr>
      <xdr:spPr>
        <a:xfrm>
          <a:off x="0" y="8158122"/>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7" name="Rectángulo redondeado 127">
          <a:hlinkClick xmlns:r="http://schemas.openxmlformats.org/officeDocument/2006/relationships" r:id="rId21"/>
          <a:extLst>
            <a:ext uri="{FF2B5EF4-FFF2-40B4-BE49-F238E27FC236}">
              <a16:creationId xmlns:a16="http://schemas.microsoft.com/office/drawing/2014/main" id="{AC096F74-38ED-47B1-A488-8688F8E75555}"/>
            </a:ext>
          </a:extLst>
        </xdr:cNvPr>
        <xdr:cNvSpPr/>
      </xdr:nvSpPr>
      <xdr:spPr>
        <a:xfrm>
          <a:off x="0" y="8527840"/>
          <a:ext cx="2310765" cy="35015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117763</xdr:colOff>
      <xdr:row>1</xdr:row>
      <xdr:rowOff>117764</xdr:rowOff>
    </xdr:from>
    <xdr:to>
      <xdr:col>1</xdr:col>
      <xdr:colOff>727364</xdr:colOff>
      <xdr:row>3</xdr:row>
      <xdr:rowOff>15010</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700-00000E000000}"/>
            </a:ext>
          </a:extLst>
        </xdr:cNvPr>
        <xdr:cNvSpPr/>
      </xdr:nvSpPr>
      <xdr:spPr>
        <a:xfrm>
          <a:off x="2265218" y="297873"/>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135908</xdr:rowOff>
    </xdr:to>
    <xdr:pic>
      <xdr:nvPicPr>
        <xdr:cNvPr id="108" name="Imagen 107">
          <a:extLst>
            <a:ext uri="{FF2B5EF4-FFF2-40B4-BE49-F238E27FC236}">
              <a16:creationId xmlns:a16="http://schemas.microsoft.com/office/drawing/2014/main" id="{00000000-0008-0000-07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109" name="CuadroTexto 108">
          <a:extLst>
            <a:ext uri="{FF2B5EF4-FFF2-40B4-BE49-F238E27FC236}">
              <a16:creationId xmlns:a16="http://schemas.microsoft.com/office/drawing/2014/main" id="{00000000-0008-0000-0700-00006D000000}"/>
            </a:ext>
          </a:extLst>
        </xdr:cNvPr>
        <xdr:cNvSpPr txBox="1"/>
      </xdr:nvSpPr>
      <xdr:spPr>
        <a:xfrm>
          <a:off x="120711" y="990930"/>
          <a:ext cx="1817687" cy="71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110" name="Rectángulo redondeado 109">
          <a:hlinkClick xmlns:r="http://schemas.openxmlformats.org/officeDocument/2006/relationships" r:id="rId3"/>
          <a:extLst>
            <a:ext uri="{FF2B5EF4-FFF2-40B4-BE49-F238E27FC236}">
              <a16:creationId xmlns:a16="http://schemas.microsoft.com/office/drawing/2014/main" id="{00000000-0008-0000-0700-00006E000000}"/>
            </a:ext>
          </a:extLst>
        </xdr:cNvPr>
        <xdr:cNvSpPr/>
      </xdr:nvSpPr>
      <xdr:spPr>
        <a:xfrm>
          <a:off x="0" y="1769291"/>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111" name="Rectángulo redondeado 110">
          <a:hlinkClick xmlns:r="http://schemas.openxmlformats.org/officeDocument/2006/relationships" r:id="rId4"/>
          <a:extLst>
            <a:ext uri="{FF2B5EF4-FFF2-40B4-BE49-F238E27FC236}">
              <a16:creationId xmlns:a16="http://schemas.microsoft.com/office/drawing/2014/main" id="{00000000-0008-0000-0700-00006F000000}"/>
            </a:ext>
          </a:extLst>
        </xdr:cNvPr>
        <xdr:cNvSpPr/>
      </xdr:nvSpPr>
      <xdr:spPr>
        <a:xfrm>
          <a:off x="0" y="216256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112" name="Rectángulo redondeado 111">
          <a:hlinkClick xmlns:r="http://schemas.openxmlformats.org/officeDocument/2006/relationships" r:id="rId5"/>
          <a:extLst>
            <a:ext uri="{FF2B5EF4-FFF2-40B4-BE49-F238E27FC236}">
              <a16:creationId xmlns:a16="http://schemas.microsoft.com/office/drawing/2014/main" id="{00000000-0008-0000-0700-000070000000}"/>
            </a:ext>
          </a:extLst>
        </xdr:cNvPr>
        <xdr:cNvSpPr/>
      </xdr:nvSpPr>
      <xdr:spPr>
        <a:xfrm>
          <a:off x="3959" y="2535154"/>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113" name="Rectángulo redondeado 112">
          <a:hlinkClick xmlns:r="http://schemas.openxmlformats.org/officeDocument/2006/relationships" r:id="rId6"/>
          <a:extLst>
            <a:ext uri="{FF2B5EF4-FFF2-40B4-BE49-F238E27FC236}">
              <a16:creationId xmlns:a16="http://schemas.microsoft.com/office/drawing/2014/main" id="{00000000-0008-0000-0700-000071000000}"/>
            </a:ext>
          </a:extLst>
        </xdr:cNvPr>
        <xdr:cNvSpPr/>
      </xdr:nvSpPr>
      <xdr:spPr>
        <a:xfrm>
          <a:off x="0" y="2920112"/>
          <a:ext cx="2247900" cy="38159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114" name="Rectángulo redondeado 113">
          <a:hlinkClick xmlns:r="http://schemas.openxmlformats.org/officeDocument/2006/relationships" r:id="rId7"/>
          <a:extLst>
            <a:ext uri="{FF2B5EF4-FFF2-40B4-BE49-F238E27FC236}">
              <a16:creationId xmlns:a16="http://schemas.microsoft.com/office/drawing/2014/main" id="{00000000-0008-0000-0700-000072000000}"/>
            </a:ext>
          </a:extLst>
        </xdr:cNvPr>
        <xdr:cNvSpPr/>
      </xdr:nvSpPr>
      <xdr:spPr>
        <a:xfrm>
          <a:off x="0" y="3321275"/>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115" name="Rectángulo redondeado 114">
          <a:hlinkClick xmlns:r="http://schemas.openxmlformats.org/officeDocument/2006/relationships" r:id="rId8"/>
          <a:extLst>
            <a:ext uri="{FF2B5EF4-FFF2-40B4-BE49-F238E27FC236}">
              <a16:creationId xmlns:a16="http://schemas.microsoft.com/office/drawing/2014/main" id="{00000000-0008-0000-0700-000073000000}"/>
            </a:ext>
          </a:extLst>
        </xdr:cNvPr>
        <xdr:cNvSpPr/>
      </xdr:nvSpPr>
      <xdr:spPr>
        <a:xfrm>
          <a:off x="0" y="3712913"/>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116" name="Rectángulo redondeado 115">
          <a:hlinkClick xmlns:r="http://schemas.openxmlformats.org/officeDocument/2006/relationships" r:id="rId9"/>
          <a:extLst>
            <a:ext uri="{FF2B5EF4-FFF2-40B4-BE49-F238E27FC236}">
              <a16:creationId xmlns:a16="http://schemas.microsoft.com/office/drawing/2014/main" id="{00000000-0008-0000-0700-000074000000}"/>
            </a:ext>
          </a:extLst>
        </xdr:cNvPr>
        <xdr:cNvSpPr/>
      </xdr:nvSpPr>
      <xdr:spPr>
        <a:xfrm>
          <a:off x="0" y="4097872"/>
          <a:ext cx="2247900" cy="374918"/>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117" name="Rectángulo redondeado 116">
          <a:hlinkClick xmlns:r="http://schemas.openxmlformats.org/officeDocument/2006/relationships" r:id="rId10"/>
          <a:extLst>
            <a:ext uri="{FF2B5EF4-FFF2-40B4-BE49-F238E27FC236}">
              <a16:creationId xmlns:a16="http://schemas.microsoft.com/office/drawing/2014/main" id="{00000000-0008-0000-0700-000075000000}"/>
            </a:ext>
          </a:extLst>
        </xdr:cNvPr>
        <xdr:cNvSpPr/>
      </xdr:nvSpPr>
      <xdr:spPr>
        <a:xfrm>
          <a:off x="0" y="4492355"/>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18" name="Rectángulo redondeado 117">
          <a:hlinkClick xmlns:r="http://schemas.openxmlformats.org/officeDocument/2006/relationships" r:id="rId11"/>
          <a:extLst>
            <a:ext uri="{FF2B5EF4-FFF2-40B4-BE49-F238E27FC236}">
              <a16:creationId xmlns:a16="http://schemas.microsoft.com/office/drawing/2014/main" id="{00000000-0008-0000-0700-000076000000}"/>
            </a:ext>
          </a:extLst>
        </xdr:cNvPr>
        <xdr:cNvSpPr/>
      </xdr:nvSpPr>
      <xdr:spPr>
        <a:xfrm>
          <a:off x="3959" y="4883994"/>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19" name="Rectángulo redondeado 118">
          <a:hlinkClick xmlns:r="http://schemas.openxmlformats.org/officeDocument/2006/relationships" r:id="rId12"/>
          <a:extLst>
            <a:ext uri="{FF2B5EF4-FFF2-40B4-BE49-F238E27FC236}">
              <a16:creationId xmlns:a16="http://schemas.microsoft.com/office/drawing/2014/main" id="{00000000-0008-0000-0700-000077000000}"/>
            </a:ext>
          </a:extLst>
        </xdr:cNvPr>
        <xdr:cNvSpPr/>
      </xdr:nvSpPr>
      <xdr:spPr>
        <a:xfrm>
          <a:off x="0" y="525658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20" name="Rectángulo redondeado 119">
          <a:hlinkClick xmlns:r="http://schemas.openxmlformats.org/officeDocument/2006/relationships" r:id="rId13"/>
          <a:extLst>
            <a:ext uri="{FF2B5EF4-FFF2-40B4-BE49-F238E27FC236}">
              <a16:creationId xmlns:a16="http://schemas.microsoft.com/office/drawing/2014/main" id="{00000000-0008-0000-0700-000078000000}"/>
            </a:ext>
          </a:extLst>
        </xdr:cNvPr>
        <xdr:cNvSpPr/>
      </xdr:nvSpPr>
      <xdr:spPr>
        <a:xfrm>
          <a:off x="0" y="5641542"/>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21" name="Rectángulo redondeado 120">
          <a:hlinkClick xmlns:r="http://schemas.openxmlformats.org/officeDocument/2006/relationships" r:id="rId14"/>
          <a:extLst>
            <a:ext uri="{FF2B5EF4-FFF2-40B4-BE49-F238E27FC236}">
              <a16:creationId xmlns:a16="http://schemas.microsoft.com/office/drawing/2014/main" id="{00000000-0008-0000-0700-000079000000}"/>
            </a:ext>
          </a:extLst>
        </xdr:cNvPr>
        <xdr:cNvSpPr/>
      </xdr:nvSpPr>
      <xdr:spPr>
        <a:xfrm>
          <a:off x="16329" y="6026501"/>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22" name="Rectángulo redondeado 121">
          <a:hlinkClick xmlns:r="http://schemas.openxmlformats.org/officeDocument/2006/relationships" r:id="rId15"/>
          <a:extLst>
            <a:ext uri="{FF2B5EF4-FFF2-40B4-BE49-F238E27FC236}">
              <a16:creationId xmlns:a16="http://schemas.microsoft.com/office/drawing/2014/main" id="{00000000-0008-0000-0700-00007A000000}"/>
            </a:ext>
          </a:extLst>
        </xdr:cNvPr>
        <xdr:cNvSpPr/>
      </xdr:nvSpPr>
      <xdr:spPr>
        <a:xfrm>
          <a:off x="0" y="642383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23" name="Rectángulo redondeado 122">
          <a:hlinkClick xmlns:r="http://schemas.openxmlformats.org/officeDocument/2006/relationships" r:id="rId16"/>
          <a:extLst>
            <a:ext uri="{FF2B5EF4-FFF2-40B4-BE49-F238E27FC236}">
              <a16:creationId xmlns:a16="http://schemas.microsoft.com/office/drawing/2014/main" id="{00000000-0008-0000-0700-00007B000000}"/>
            </a:ext>
          </a:extLst>
        </xdr:cNvPr>
        <xdr:cNvSpPr/>
      </xdr:nvSpPr>
      <xdr:spPr>
        <a:xfrm>
          <a:off x="0" y="6821158"/>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24" name="Rectángulo redondeado 123">
          <a:hlinkClick xmlns:r="http://schemas.openxmlformats.org/officeDocument/2006/relationships" r:id="rId17"/>
          <a:extLst>
            <a:ext uri="{FF2B5EF4-FFF2-40B4-BE49-F238E27FC236}">
              <a16:creationId xmlns:a16="http://schemas.microsoft.com/office/drawing/2014/main" id="{00000000-0008-0000-0700-00007C000000}"/>
            </a:ext>
          </a:extLst>
        </xdr:cNvPr>
        <xdr:cNvSpPr/>
      </xdr:nvSpPr>
      <xdr:spPr>
        <a:xfrm>
          <a:off x="0" y="7207753"/>
          <a:ext cx="2247900" cy="36539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25" name="Rectángulo redondeado 124">
          <a:hlinkClick xmlns:r="http://schemas.openxmlformats.org/officeDocument/2006/relationships" r:id="rId18"/>
          <a:extLst>
            <a:ext uri="{FF2B5EF4-FFF2-40B4-BE49-F238E27FC236}">
              <a16:creationId xmlns:a16="http://schemas.microsoft.com/office/drawing/2014/main" id="{00000000-0008-0000-0700-00007D000000}"/>
            </a:ext>
          </a:extLst>
        </xdr:cNvPr>
        <xdr:cNvSpPr/>
      </xdr:nvSpPr>
      <xdr:spPr>
        <a:xfrm>
          <a:off x="0" y="757870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26" name="Rectángulo redondeado 125">
          <a:hlinkClick xmlns:r="http://schemas.openxmlformats.org/officeDocument/2006/relationships" r:id="rId19"/>
          <a:extLst>
            <a:ext uri="{FF2B5EF4-FFF2-40B4-BE49-F238E27FC236}">
              <a16:creationId xmlns:a16="http://schemas.microsoft.com/office/drawing/2014/main" id="{00000000-0008-0000-0700-00007E000000}"/>
            </a:ext>
          </a:extLst>
        </xdr:cNvPr>
        <xdr:cNvSpPr/>
      </xdr:nvSpPr>
      <xdr:spPr>
        <a:xfrm>
          <a:off x="0" y="7963663"/>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27" name="Rectángulo redondeado 126">
          <a:hlinkClick xmlns:r="http://schemas.openxmlformats.org/officeDocument/2006/relationships" r:id="rId20"/>
          <a:extLst>
            <a:ext uri="{FF2B5EF4-FFF2-40B4-BE49-F238E27FC236}">
              <a16:creationId xmlns:a16="http://schemas.microsoft.com/office/drawing/2014/main" id="{00000000-0008-0000-0700-00007F000000}"/>
            </a:ext>
          </a:extLst>
        </xdr:cNvPr>
        <xdr:cNvSpPr/>
      </xdr:nvSpPr>
      <xdr:spPr>
        <a:xfrm>
          <a:off x="0" y="8348622"/>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28" name="Rectángulo redondeado 127">
          <a:hlinkClick xmlns:r="http://schemas.openxmlformats.org/officeDocument/2006/relationships" r:id="rId21"/>
          <a:extLst>
            <a:ext uri="{FF2B5EF4-FFF2-40B4-BE49-F238E27FC236}">
              <a16:creationId xmlns:a16="http://schemas.microsoft.com/office/drawing/2014/main" id="{00000000-0008-0000-0700-000080000000}"/>
            </a:ext>
          </a:extLst>
        </xdr:cNvPr>
        <xdr:cNvSpPr/>
      </xdr:nvSpPr>
      <xdr:spPr>
        <a:xfrm>
          <a:off x="0" y="873358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103909</xdr:colOff>
      <xdr:row>1</xdr:row>
      <xdr:rowOff>90055</xdr:rowOff>
    </xdr:from>
    <xdr:to>
      <xdr:col>1</xdr:col>
      <xdr:colOff>713510</xdr:colOff>
      <xdr:row>2</xdr:row>
      <xdr:rowOff>167410</xdr:rowOff>
    </xdr:to>
    <xdr:sp macro="[0]!Rectánguloredondeado3_Haga_clic_en" textlink="">
      <xdr:nvSpPr>
        <xdr:cNvPr id="14" name="Rectángulo redondeado 1">
          <a:hlinkClick xmlns:r="http://schemas.openxmlformats.org/officeDocument/2006/relationships" r:id="rId1"/>
          <a:extLst>
            <a:ext uri="{FF2B5EF4-FFF2-40B4-BE49-F238E27FC236}">
              <a16:creationId xmlns:a16="http://schemas.microsoft.com/office/drawing/2014/main" id="{00000000-0008-0000-0800-00000E000000}"/>
            </a:ext>
          </a:extLst>
        </xdr:cNvPr>
        <xdr:cNvSpPr/>
      </xdr:nvSpPr>
      <xdr:spPr>
        <a:xfrm>
          <a:off x="2251364" y="270164"/>
          <a:ext cx="609601" cy="257464"/>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latin typeface="Constantia" panose="02030602050306030303" pitchFamily="18" charset="0"/>
            </a:rPr>
            <a:t>Menú</a:t>
          </a:r>
        </a:p>
      </xdr:txBody>
    </xdr:sp>
    <xdr:clientData/>
  </xdr:twoCellAnchor>
  <xdr:twoCellAnchor editAs="oneCell">
    <xdr:from>
      <xdr:col>0</xdr:col>
      <xdr:colOff>641909</xdr:colOff>
      <xdr:row>0</xdr:row>
      <xdr:rowOff>111331</xdr:rowOff>
    </xdr:from>
    <xdr:to>
      <xdr:col>0</xdr:col>
      <xdr:colOff>1490098</xdr:colOff>
      <xdr:row>4</xdr:row>
      <xdr:rowOff>138874</xdr:rowOff>
    </xdr:to>
    <xdr:pic>
      <xdr:nvPicPr>
        <xdr:cNvPr id="90" name="Imagen 89">
          <a:extLst>
            <a:ext uri="{FF2B5EF4-FFF2-40B4-BE49-F238E27FC236}">
              <a16:creationId xmlns:a16="http://schemas.microsoft.com/office/drawing/2014/main" id="{00000000-0008-0000-08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09" y="111331"/>
          <a:ext cx="848189" cy="843727"/>
        </a:xfrm>
        <a:prstGeom prst="rect">
          <a:avLst/>
        </a:prstGeom>
      </xdr:spPr>
    </xdr:pic>
    <xdr:clientData/>
  </xdr:twoCellAnchor>
  <xdr:twoCellAnchor>
    <xdr:from>
      <xdr:col>0</xdr:col>
      <xdr:colOff>120711</xdr:colOff>
      <xdr:row>4</xdr:row>
      <xdr:rowOff>162255</xdr:rowOff>
    </xdr:from>
    <xdr:to>
      <xdr:col>0</xdr:col>
      <xdr:colOff>1938398</xdr:colOff>
      <xdr:row>8</xdr:row>
      <xdr:rowOff>86590</xdr:rowOff>
    </xdr:to>
    <xdr:sp macro="" textlink="">
      <xdr:nvSpPr>
        <xdr:cNvPr id="91" name="CuadroTexto 90">
          <a:extLst>
            <a:ext uri="{FF2B5EF4-FFF2-40B4-BE49-F238E27FC236}">
              <a16:creationId xmlns:a16="http://schemas.microsoft.com/office/drawing/2014/main" id="{00000000-0008-0000-0800-00005B000000}"/>
            </a:ext>
          </a:extLst>
        </xdr:cNvPr>
        <xdr:cNvSpPr txBox="1"/>
      </xdr:nvSpPr>
      <xdr:spPr>
        <a:xfrm>
          <a:off x="120711" y="990930"/>
          <a:ext cx="1817687" cy="705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200" b="1"/>
            <a:t>Facultad</a:t>
          </a:r>
          <a:r>
            <a:rPr lang="es-GT" sz="1200" b="1" baseline="0"/>
            <a:t> de Ingenieria en Sistemas de Información</a:t>
          </a:r>
        </a:p>
        <a:p>
          <a:pPr algn="ctr"/>
          <a:r>
            <a:rPr lang="es-GT" sz="1200" b="1" baseline="0"/>
            <a:t>Campus Zacapa</a:t>
          </a:r>
          <a:endParaRPr lang="es-GT" sz="1200" b="1"/>
        </a:p>
      </xdr:txBody>
    </xdr:sp>
    <xdr:clientData/>
  </xdr:twoCellAnchor>
  <xdr:twoCellAnchor>
    <xdr:from>
      <xdr:col>0</xdr:col>
      <xdr:colOff>0</xdr:colOff>
      <xdr:row>8</xdr:row>
      <xdr:rowOff>150041</xdr:rowOff>
    </xdr:from>
    <xdr:to>
      <xdr:col>1</xdr:col>
      <xdr:colOff>161925</xdr:colOff>
      <xdr:row>10</xdr:row>
      <xdr:rowOff>122064</xdr:rowOff>
    </xdr:to>
    <xdr:sp macro="[0]!Rectánguloredondeado3_Haga_clic_en" textlink="">
      <xdr:nvSpPr>
        <xdr:cNvPr id="92" name="Rectángulo redondeado 91">
          <a:hlinkClick xmlns:r="http://schemas.openxmlformats.org/officeDocument/2006/relationships" r:id="rId3"/>
          <a:extLst>
            <a:ext uri="{FF2B5EF4-FFF2-40B4-BE49-F238E27FC236}">
              <a16:creationId xmlns:a16="http://schemas.microsoft.com/office/drawing/2014/main" id="{00000000-0008-0000-0800-00005C000000}"/>
            </a:ext>
          </a:extLst>
        </xdr:cNvPr>
        <xdr:cNvSpPr/>
      </xdr:nvSpPr>
      <xdr:spPr>
        <a:xfrm>
          <a:off x="0" y="1759766"/>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 Aritmetica</a:t>
          </a:r>
        </a:p>
      </xdr:txBody>
    </xdr:sp>
    <xdr:clientData/>
  </xdr:twoCellAnchor>
  <xdr:twoCellAnchor>
    <xdr:from>
      <xdr:col>0</xdr:col>
      <xdr:colOff>0</xdr:colOff>
      <xdr:row>10</xdr:row>
      <xdr:rowOff>143266</xdr:rowOff>
    </xdr:from>
    <xdr:to>
      <xdr:col>1</xdr:col>
      <xdr:colOff>161925</xdr:colOff>
      <xdr:row>12</xdr:row>
      <xdr:rowOff>127659</xdr:rowOff>
    </xdr:to>
    <xdr:sp macro="[0]!Rectánguloredondeado3_Haga_clic_en" textlink="">
      <xdr:nvSpPr>
        <xdr:cNvPr id="93" name="Rectángulo redondeado 92">
          <a:hlinkClick xmlns:r="http://schemas.openxmlformats.org/officeDocument/2006/relationships" r:id="rId4"/>
          <a:extLst>
            <a:ext uri="{FF2B5EF4-FFF2-40B4-BE49-F238E27FC236}">
              <a16:creationId xmlns:a16="http://schemas.microsoft.com/office/drawing/2014/main" id="{00000000-0008-0000-0800-00005D000000}"/>
            </a:ext>
          </a:extLst>
        </xdr:cNvPr>
        <xdr:cNvSpPr/>
      </xdr:nvSpPr>
      <xdr:spPr>
        <a:xfrm>
          <a:off x="0" y="2143516"/>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Mediana</a:t>
          </a:r>
        </a:p>
      </xdr:txBody>
    </xdr:sp>
    <xdr:clientData/>
  </xdr:twoCellAnchor>
  <xdr:twoCellAnchor>
    <xdr:from>
      <xdr:col>0</xdr:col>
      <xdr:colOff>3959</xdr:colOff>
      <xdr:row>12</xdr:row>
      <xdr:rowOff>134854</xdr:rowOff>
    </xdr:from>
    <xdr:to>
      <xdr:col>1</xdr:col>
      <xdr:colOff>165884</xdr:colOff>
      <xdr:row>14</xdr:row>
      <xdr:rowOff>106877</xdr:rowOff>
    </xdr:to>
    <xdr:sp macro="[0]!Rectánguloredondeado3_Haga_clic_en" textlink="">
      <xdr:nvSpPr>
        <xdr:cNvPr id="94" name="Rectángulo redondeado 93">
          <a:hlinkClick xmlns:r="http://schemas.openxmlformats.org/officeDocument/2006/relationships" r:id="rId5"/>
          <a:extLst>
            <a:ext uri="{FF2B5EF4-FFF2-40B4-BE49-F238E27FC236}">
              <a16:creationId xmlns:a16="http://schemas.microsoft.com/office/drawing/2014/main" id="{00000000-0008-0000-0800-00005E000000}"/>
            </a:ext>
          </a:extLst>
        </xdr:cNvPr>
        <xdr:cNvSpPr/>
      </xdr:nvSpPr>
      <xdr:spPr>
        <a:xfrm>
          <a:off x="3959" y="2516104"/>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Moda</a:t>
          </a:r>
        </a:p>
      </xdr:txBody>
    </xdr:sp>
    <xdr:clientData/>
  </xdr:twoCellAnchor>
  <xdr:twoCellAnchor>
    <xdr:from>
      <xdr:col>0</xdr:col>
      <xdr:colOff>0</xdr:colOff>
      <xdr:row>14</xdr:row>
      <xdr:rowOff>138812</xdr:rowOff>
    </xdr:from>
    <xdr:to>
      <xdr:col>1</xdr:col>
      <xdr:colOff>161925</xdr:colOff>
      <xdr:row>16</xdr:row>
      <xdr:rowOff>110835</xdr:rowOff>
    </xdr:to>
    <xdr:sp macro="[0]!Rectánguloredondeado3_Haga_clic_en" textlink="">
      <xdr:nvSpPr>
        <xdr:cNvPr id="95" name="Rectángulo redondeado 94">
          <a:hlinkClick xmlns:r="http://schemas.openxmlformats.org/officeDocument/2006/relationships" r:id="rId6"/>
          <a:extLst>
            <a:ext uri="{FF2B5EF4-FFF2-40B4-BE49-F238E27FC236}">
              <a16:creationId xmlns:a16="http://schemas.microsoft.com/office/drawing/2014/main" id="{00000000-0008-0000-0800-00005F000000}"/>
            </a:ext>
          </a:extLst>
        </xdr:cNvPr>
        <xdr:cNvSpPr/>
      </xdr:nvSpPr>
      <xdr:spPr>
        <a:xfrm>
          <a:off x="0" y="2920112"/>
          <a:ext cx="2247900" cy="37207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00" b="1">
              <a:latin typeface="Constantia" panose="02030602050306030303" pitchFamily="18" charset="0"/>
            </a:rPr>
            <a:t>Media, Media y Moda Datos Agru.</a:t>
          </a:r>
        </a:p>
      </xdr:txBody>
    </xdr:sp>
    <xdr:clientData/>
  </xdr:twoCellAnchor>
  <xdr:twoCellAnchor>
    <xdr:from>
      <xdr:col>0</xdr:col>
      <xdr:colOff>0</xdr:colOff>
      <xdr:row>16</xdr:row>
      <xdr:rowOff>130400</xdr:rowOff>
    </xdr:from>
    <xdr:to>
      <xdr:col>1</xdr:col>
      <xdr:colOff>161925</xdr:colOff>
      <xdr:row>18</xdr:row>
      <xdr:rowOff>102423</xdr:rowOff>
    </xdr:to>
    <xdr:sp macro="[0]!Rectánguloredondeado3_Haga_clic_en" textlink="">
      <xdr:nvSpPr>
        <xdr:cNvPr id="96" name="Rectángulo redondeado 95">
          <a:hlinkClick xmlns:r="http://schemas.openxmlformats.org/officeDocument/2006/relationships" r:id="rId7"/>
          <a:extLst>
            <a:ext uri="{FF2B5EF4-FFF2-40B4-BE49-F238E27FC236}">
              <a16:creationId xmlns:a16="http://schemas.microsoft.com/office/drawing/2014/main" id="{00000000-0008-0000-0800-000060000000}"/>
            </a:ext>
          </a:extLst>
        </xdr:cNvPr>
        <xdr:cNvSpPr/>
      </xdr:nvSpPr>
      <xdr:spPr>
        <a:xfrm>
          <a:off x="0" y="3311750"/>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Datos Agrupados en Intervalos</a:t>
          </a:r>
        </a:p>
      </xdr:txBody>
    </xdr:sp>
    <xdr:clientData/>
  </xdr:twoCellAnchor>
  <xdr:twoCellAnchor>
    <xdr:from>
      <xdr:col>0</xdr:col>
      <xdr:colOff>0</xdr:colOff>
      <xdr:row>18</xdr:row>
      <xdr:rowOff>121988</xdr:rowOff>
    </xdr:from>
    <xdr:to>
      <xdr:col>1</xdr:col>
      <xdr:colOff>161925</xdr:colOff>
      <xdr:row>20</xdr:row>
      <xdr:rowOff>94011</xdr:rowOff>
    </xdr:to>
    <xdr:sp macro="[0]!Rectánguloredondeado3_Haga_clic_en" textlink="">
      <xdr:nvSpPr>
        <xdr:cNvPr id="97" name="Rectángulo redondeado 96">
          <a:hlinkClick xmlns:r="http://schemas.openxmlformats.org/officeDocument/2006/relationships" r:id="rId8"/>
          <a:extLst>
            <a:ext uri="{FF2B5EF4-FFF2-40B4-BE49-F238E27FC236}">
              <a16:creationId xmlns:a16="http://schemas.microsoft.com/office/drawing/2014/main" id="{00000000-0008-0000-0800-000061000000}"/>
            </a:ext>
          </a:extLst>
        </xdr:cNvPr>
        <xdr:cNvSpPr/>
      </xdr:nvSpPr>
      <xdr:spPr>
        <a:xfrm>
          <a:off x="0" y="3693863"/>
          <a:ext cx="2247900" cy="35302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Cuartiles ( Qk )</a:t>
          </a:r>
        </a:p>
        <a:p>
          <a:pPr algn="l"/>
          <a:endParaRPr lang="es-GT" sz="1600" b="1">
            <a:latin typeface="Constantia" panose="02030602050306030303" pitchFamily="18" charset="0"/>
          </a:endParaRPr>
        </a:p>
      </xdr:txBody>
    </xdr:sp>
    <xdr:clientData/>
  </xdr:twoCellAnchor>
  <xdr:twoCellAnchor>
    <xdr:from>
      <xdr:col>0</xdr:col>
      <xdr:colOff>0</xdr:colOff>
      <xdr:row>20</xdr:row>
      <xdr:rowOff>125947</xdr:rowOff>
    </xdr:from>
    <xdr:to>
      <xdr:col>1</xdr:col>
      <xdr:colOff>161925</xdr:colOff>
      <xdr:row>22</xdr:row>
      <xdr:rowOff>110340</xdr:rowOff>
    </xdr:to>
    <xdr:sp macro="[0]!Rectánguloredondeado3_Haga_clic_en" textlink="">
      <xdr:nvSpPr>
        <xdr:cNvPr id="98" name="Rectángulo redondeado 97">
          <a:hlinkClick xmlns:r="http://schemas.openxmlformats.org/officeDocument/2006/relationships" r:id="rId9"/>
          <a:extLst>
            <a:ext uri="{FF2B5EF4-FFF2-40B4-BE49-F238E27FC236}">
              <a16:creationId xmlns:a16="http://schemas.microsoft.com/office/drawing/2014/main" id="{00000000-0008-0000-0800-000062000000}"/>
            </a:ext>
          </a:extLst>
        </xdr:cNvPr>
        <xdr:cNvSpPr/>
      </xdr:nvSpPr>
      <xdr:spPr>
        <a:xfrm>
          <a:off x="0" y="4078822"/>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Deciles ( Qk )</a:t>
          </a:r>
        </a:p>
        <a:p>
          <a:pPr algn="l"/>
          <a:endParaRPr lang="es-GT" sz="1600" b="1">
            <a:latin typeface="Constantia" panose="02030602050306030303" pitchFamily="18" charset="0"/>
          </a:endParaRPr>
        </a:p>
      </xdr:txBody>
    </xdr:sp>
    <xdr:clientData/>
  </xdr:twoCellAnchor>
  <xdr:twoCellAnchor>
    <xdr:from>
      <xdr:col>0</xdr:col>
      <xdr:colOff>0</xdr:colOff>
      <xdr:row>22</xdr:row>
      <xdr:rowOff>129905</xdr:rowOff>
    </xdr:from>
    <xdr:to>
      <xdr:col>1</xdr:col>
      <xdr:colOff>161925</xdr:colOff>
      <xdr:row>24</xdr:row>
      <xdr:rowOff>101928</xdr:rowOff>
    </xdr:to>
    <xdr:sp macro="[0]!Rectánguloredondeado3_Haga_clic_en" textlink="">
      <xdr:nvSpPr>
        <xdr:cNvPr id="99" name="Rectángulo redondeado 98">
          <a:hlinkClick xmlns:r="http://schemas.openxmlformats.org/officeDocument/2006/relationships" r:id="rId10"/>
          <a:extLst>
            <a:ext uri="{FF2B5EF4-FFF2-40B4-BE49-F238E27FC236}">
              <a16:creationId xmlns:a16="http://schemas.microsoft.com/office/drawing/2014/main" id="{00000000-0008-0000-0800-000063000000}"/>
            </a:ext>
          </a:extLst>
        </xdr:cNvPr>
        <xdr:cNvSpPr/>
      </xdr:nvSpPr>
      <xdr:spPr>
        <a:xfrm>
          <a:off x="0" y="4482830"/>
          <a:ext cx="2247900" cy="362548"/>
        </a:xfrm>
        <a:prstGeom prst="roundRect">
          <a:avLst/>
        </a:prstGeom>
        <a:solidFill>
          <a:schemeClr val="bg2">
            <a:lumMod val="5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Percentiles ( Qk )</a:t>
          </a:r>
        </a:p>
        <a:p>
          <a:pPr algn="l"/>
          <a:endParaRPr lang="es-GT" sz="1600" b="1">
            <a:latin typeface="Constantia" panose="02030602050306030303" pitchFamily="18" charset="0"/>
          </a:endParaRPr>
        </a:p>
      </xdr:txBody>
    </xdr:sp>
    <xdr:clientData/>
  </xdr:twoCellAnchor>
  <xdr:twoCellAnchor>
    <xdr:from>
      <xdr:col>0</xdr:col>
      <xdr:colOff>3959</xdr:colOff>
      <xdr:row>24</xdr:row>
      <xdr:rowOff>121494</xdr:rowOff>
    </xdr:from>
    <xdr:to>
      <xdr:col>1</xdr:col>
      <xdr:colOff>165884</xdr:colOff>
      <xdr:row>26</xdr:row>
      <xdr:rowOff>93517</xdr:rowOff>
    </xdr:to>
    <xdr:sp macro="[0]!Rectánguloredondeado3_Haga_clic_en" textlink="">
      <xdr:nvSpPr>
        <xdr:cNvPr id="100" name="Rectángulo redondeado 99">
          <a:hlinkClick xmlns:r="http://schemas.openxmlformats.org/officeDocument/2006/relationships" r:id="rId11"/>
          <a:extLst>
            <a:ext uri="{FF2B5EF4-FFF2-40B4-BE49-F238E27FC236}">
              <a16:creationId xmlns:a16="http://schemas.microsoft.com/office/drawing/2014/main" id="{00000000-0008-0000-0800-000064000000}"/>
            </a:ext>
          </a:extLst>
        </xdr:cNvPr>
        <xdr:cNvSpPr/>
      </xdr:nvSpPr>
      <xdr:spPr>
        <a:xfrm>
          <a:off x="3959" y="4864944"/>
          <a:ext cx="2247900" cy="36254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C.D.P</a:t>
          </a:r>
          <a:r>
            <a:rPr lang="es-GT" sz="1200" b="1" baseline="0">
              <a:latin typeface="Constantia" panose="02030602050306030303" pitchFamily="18" charset="0"/>
            </a:rPr>
            <a:t> con </a:t>
          </a:r>
          <a:r>
            <a:rPr lang="es-GT" sz="1200" b="1">
              <a:latin typeface="Constantia" panose="02030602050306030303" pitchFamily="18" charset="0"/>
            </a:rPr>
            <a:t>Datos Agrupado </a:t>
          </a:r>
        </a:p>
        <a:p>
          <a:pPr algn="l"/>
          <a:endParaRPr lang="es-GT" sz="1600" b="1">
            <a:latin typeface="Constantia" panose="02030602050306030303" pitchFamily="18" charset="0"/>
          </a:endParaRPr>
        </a:p>
      </xdr:txBody>
    </xdr:sp>
    <xdr:clientData/>
  </xdr:twoCellAnchor>
  <xdr:twoCellAnchor>
    <xdr:from>
      <xdr:col>0</xdr:col>
      <xdr:colOff>0</xdr:colOff>
      <xdr:row>26</xdr:row>
      <xdr:rowOff>113083</xdr:rowOff>
    </xdr:from>
    <xdr:to>
      <xdr:col>1</xdr:col>
      <xdr:colOff>161925</xdr:colOff>
      <xdr:row>28</xdr:row>
      <xdr:rowOff>97476</xdr:rowOff>
    </xdr:to>
    <xdr:sp macro="[0]!Rectánguloredondeado3_Haga_clic_en" textlink="">
      <xdr:nvSpPr>
        <xdr:cNvPr id="101" name="Rectángulo redondeado 100">
          <a:hlinkClick xmlns:r="http://schemas.openxmlformats.org/officeDocument/2006/relationships" r:id="rId12"/>
          <a:extLst>
            <a:ext uri="{FF2B5EF4-FFF2-40B4-BE49-F238E27FC236}">
              <a16:creationId xmlns:a16="http://schemas.microsoft.com/office/drawing/2014/main" id="{00000000-0008-0000-0800-000065000000}"/>
            </a:ext>
          </a:extLst>
        </xdr:cNvPr>
        <xdr:cNvSpPr/>
      </xdr:nvSpPr>
      <xdr:spPr>
        <a:xfrm>
          <a:off x="0" y="5247058"/>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300" b="1">
              <a:latin typeface="Constantia" panose="02030602050306030303" pitchFamily="18" charset="0"/>
            </a:rPr>
            <a:t>Con Datos Agru. en Inter.</a:t>
          </a:r>
        </a:p>
      </xdr:txBody>
    </xdr:sp>
    <xdr:clientData/>
  </xdr:twoCellAnchor>
  <xdr:twoCellAnchor>
    <xdr:from>
      <xdr:col>0</xdr:col>
      <xdr:colOff>0</xdr:colOff>
      <xdr:row>28</xdr:row>
      <xdr:rowOff>117042</xdr:rowOff>
    </xdr:from>
    <xdr:to>
      <xdr:col>1</xdr:col>
      <xdr:colOff>161925</xdr:colOff>
      <xdr:row>30</xdr:row>
      <xdr:rowOff>101435</xdr:rowOff>
    </xdr:to>
    <xdr:sp macro="[0]!Rectánguloredondeado3_Haga_clic_en" textlink="">
      <xdr:nvSpPr>
        <xdr:cNvPr id="102" name="Rectángulo redondeado 101">
          <a:hlinkClick xmlns:r="http://schemas.openxmlformats.org/officeDocument/2006/relationships" r:id="rId13"/>
          <a:extLst>
            <a:ext uri="{FF2B5EF4-FFF2-40B4-BE49-F238E27FC236}">
              <a16:creationId xmlns:a16="http://schemas.microsoft.com/office/drawing/2014/main" id="{00000000-0008-0000-0800-000066000000}"/>
            </a:ext>
          </a:extLst>
        </xdr:cNvPr>
        <xdr:cNvSpPr/>
      </xdr:nvSpPr>
      <xdr:spPr>
        <a:xfrm>
          <a:off x="0" y="5651067"/>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Tablas de Frecuencia</a:t>
          </a:r>
        </a:p>
      </xdr:txBody>
    </xdr:sp>
    <xdr:clientData/>
  </xdr:twoCellAnchor>
  <xdr:twoCellAnchor>
    <xdr:from>
      <xdr:col>0</xdr:col>
      <xdr:colOff>16329</xdr:colOff>
      <xdr:row>30</xdr:row>
      <xdr:rowOff>121001</xdr:rowOff>
    </xdr:from>
    <xdr:to>
      <xdr:col>1</xdr:col>
      <xdr:colOff>178254</xdr:colOff>
      <xdr:row>32</xdr:row>
      <xdr:rowOff>105394</xdr:rowOff>
    </xdr:to>
    <xdr:sp macro="[0]!Rectánguloredondeado3_Haga_clic_en" textlink="">
      <xdr:nvSpPr>
        <xdr:cNvPr id="103" name="Rectángulo redondeado 102">
          <a:hlinkClick xmlns:r="http://schemas.openxmlformats.org/officeDocument/2006/relationships" r:id="rId14"/>
          <a:extLst>
            <a:ext uri="{FF2B5EF4-FFF2-40B4-BE49-F238E27FC236}">
              <a16:creationId xmlns:a16="http://schemas.microsoft.com/office/drawing/2014/main" id="{00000000-0008-0000-0800-000067000000}"/>
            </a:ext>
          </a:extLst>
        </xdr:cNvPr>
        <xdr:cNvSpPr/>
      </xdr:nvSpPr>
      <xdr:spPr>
        <a:xfrm>
          <a:off x="16329" y="6055076"/>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500" b="1">
              <a:latin typeface="Constantia" panose="02030602050306030303" pitchFamily="18" charset="0"/>
            </a:rPr>
            <a:t>Tablas de Frec. Simple</a:t>
          </a:r>
        </a:p>
        <a:p>
          <a:pPr algn="l"/>
          <a:endParaRPr lang="es-GT" sz="1600" b="1">
            <a:latin typeface="Constantia" panose="02030602050306030303" pitchFamily="18" charset="0"/>
          </a:endParaRPr>
        </a:p>
      </xdr:txBody>
    </xdr:sp>
    <xdr:clientData/>
  </xdr:twoCellAnchor>
  <xdr:twoCellAnchor>
    <xdr:from>
      <xdr:col>0</xdr:col>
      <xdr:colOff>0</xdr:colOff>
      <xdr:row>32</xdr:row>
      <xdr:rowOff>137330</xdr:rowOff>
    </xdr:from>
    <xdr:to>
      <xdr:col>1</xdr:col>
      <xdr:colOff>161925</xdr:colOff>
      <xdr:row>34</xdr:row>
      <xdr:rowOff>121723</xdr:rowOff>
    </xdr:to>
    <xdr:sp macro="[0]!Rectánguloredondeado3_Haga_clic_en" textlink="">
      <xdr:nvSpPr>
        <xdr:cNvPr id="104" name="Rectángulo redondeado 103">
          <a:hlinkClick xmlns:r="http://schemas.openxmlformats.org/officeDocument/2006/relationships" r:id="rId15"/>
          <a:extLst>
            <a:ext uri="{FF2B5EF4-FFF2-40B4-BE49-F238E27FC236}">
              <a16:creationId xmlns:a16="http://schemas.microsoft.com/office/drawing/2014/main" id="{00000000-0008-0000-0800-000068000000}"/>
            </a:ext>
          </a:extLst>
        </xdr:cNvPr>
        <xdr:cNvSpPr/>
      </xdr:nvSpPr>
      <xdr:spPr>
        <a:xfrm>
          <a:off x="0" y="6461930"/>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Espacio Muestral</a:t>
          </a:r>
        </a:p>
        <a:p>
          <a:pPr algn="l"/>
          <a:endParaRPr lang="es-GT" sz="1600" b="1">
            <a:latin typeface="Constantia" panose="02030602050306030303" pitchFamily="18" charset="0"/>
          </a:endParaRPr>
        </a:p>
      </xdr:txBody>
    </xdr:sp>
    <xdr:clientData/>
  </xdr:twoCellAnchor>
  <xdr:twoCellAnchor>
    <xdr:from>
      <xdr:col>0</xdr:col>
      <xdr:colOff>0</xdr:colOff>
      <xdr:row>34</xdr:row>
      <xdr:rowOff>153658</xdr:rowOff>
    </xdr:from>
    <xdr:to>
      <xdr:col>1</xdr:col>
      <xdr:colOff>161925</xdr:colOff>
      <xdr:row>36</xdr:row>
      <xdr:rowOff>138051</xdr:rowOff>
    </xdr:to>
    <xdr:sp macro="[0]!Rectánguloredondeado3_Haga_clic_en" textlink="">
      <xdr:nvSpPr>
        <xdr:cNvPr id="105" name="Rectángulo redondeado 104">
          <a:hlinkClick xmlns:r="http://schemas.openxmlformats.org/officeDocument/2006/relationships" r:id="rId16"/>
          <a:extLst>
            <a:ext uri="{FF2B5EF4-FFF2-40B4-BE49-F238E27FC236}">
              <a16:creationId xmlns:a16="http://schemas.microsoft.com/office/drawing/2014/main" id="{00000000-0008-0000-0800-000069000000}"/>
            </a:ext>
          </a:extLst>
        </xdr:cNvPr>
        <xdr:cNvSpPr/>
      </xdr:nvSpPr>
      <xdr:spPr>
        <a:xfrm>
          <a:off x="0" y="6859258"/>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Prob. de un Evento Simple</a:t>
          </a:r>
        </a:p>
        <a:p>
          <a:pPr algn="l"/>
          <a:endParaRPr lang="es-GT" sz="1600" b="1">
            <a:latin typeface="Constantia" panose="02030602050306030303" pitchFamily="18" charset="0"/>
          </a:endParaRPr>
        </a:p>
      </xdr:txBody>
    </xdr:sp>
    <xdr:clientData/>
  </xdr:twoCellAnchor>
  <xdr:twoCellAnchor>
    <xdr:from>
      <xdr:col>0</xdr:col>
      <xdr:colOff>0</xdr:colOff>
      <xdr:row>36</xdr:row>
      <xdr:rowOff>159253</xdr:rowOff>
    </xdr:from>
    <xdr:to>
      <xdr:col>1</xdr:col>
      <xdr:colOff>161925</xdr:colOff>
      <xdr:row>38</xdr:row>
      <xdr:rowOff>143647</xdr:rowOff>
    </xdr:to>
    <xdr:sp macro="[0]!Rectánguloredondeado3_Haga_clic_en" textlink="">
      <xdr:nvSpPr>
        <xdr:cNvPr id="106" name="Rectángulo redondeado 105">
          <a:hlinkClick xmlns:r="http://schemas.openxmlformats.org/officeDocument/2006/relationships" r:id="rId17"/>
          <a:extLst>
            <a:ext uri="{FF2B5EF4-FFF2-40B4-BE49-F238E27FC236}">
              <a16:creationId xmlns:a16="http://schemas.microsoft.com/office/drawing/2014/main" id="{00000000-0008-0000-0800-00006A000000}"/>
            </a:ext>
          </a:extLst>
        </xdr:cNvPr>
        <xdr:cNvSpPr/>
      </xdr:nvSpPr>
      <xdr:spPr>
        <a:xfrm>
          <a:off x="0" y="7264903"/>
          <a:ext cx="2247900" cy="374919"/>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050" b="1">
              <a:latin typeface="Constantia" panose="02030602050306030303" pitchFamily="18" charset="0"/>
            </a:rPr>
            <a:t>Distribuicion Hipergeometrica</a:t>
          </a:r>
        </a:p>
        <a:p>
          <a:pPr algn="l"/>
          <a:endParaRPr lang="es-GT" sz="1600" b="1">
            <a:latin typeface="Constantia" panose="02030602050306030303" pitchFamily="18" charset="0"/>
          </a:endParaRPr>
        </a:p>
      </xdr:txBody>
    </xdr:sp>
    <xdr:clientData/>
  </xdr:twoCellAnchor>
  <xdr:twoCellAnchor>
    <xdr:from>
      <xdr:col>0</xdr:col>
      <xdr:colOff>0</xdr:colOff>
      <xdr:row>38</xdr:row>
      <xdr:rowOff>149205</xdr:rowOff>
    </xdr:from>
    <xdr:to>
      <xdr:col>1</xdr:col>
      <xdr:colOff>161925</xdr:colOff>
      <xdr:row>40</xdr:row>
      <xdr:rowOff>133598</xdr:rowOff>
    </xdr:to>
    <xdr:sp macro="[0]!Rectánguloredondeado3_Haga_clic_en" textlink="">
      <xdr:nvSpPr>
        <xdr:cNvPr id="107" name="Rectángulo redondeado 106">
          <a:hlinkClick xmlns:r="http://schemas.openxmlformats.org/officeDocument/2006/relationships" r:id="rId18"/>
          <a:extLst>
            <a:ext uri="{FF2B5EF4-FFF2-40B4-BE49-F238E27FC236}">
              <a16:creationId xmlns:a16="http://schemas.microsoft.com/office/drawing/2014/main" id="{00000000-0008-0000-0800-00006B000000}"/>
            </a:ext>
          </a:extLst>
        </xdr:cNvPr>
        <xdr:cNvSpPr/>
      </xdr:nvSpPr>
      <xdr:spPr>
        <a:xfrm>
          <a:off x="0" y="7645380"/>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Distribuicion</a:t>
          </a:r>
          <a:r>
            <a:rPr lang="es-GT" sz="1400" b="1" baseline="0">
              <a:latin typeface="Constantia" panose="02030602050306030303" pitchFamily="18" charset="0"/>
            </a:rPr>
            <a:t> Binomial</a:t>
          </a:r>
          <a:endParaRPr lang="es-GT" sz="1400" b="1">
            <a:latin typeface="Constantia" panose="02030602050306030303" pitchFamily="18" charset="0"/>
          </a:endParaRPr>
        </a:p>
      </xdr:txBody>
    </xdr:sp>
    <xdr:clientData/>
  </xdr:twoCellAnchor>
  <xdr:twoCellAnchor>
    <xdr:from>
      <xdr:col>0</xdr:col>
      <xdr:colOff>0</xdr:colOff>
      <xdr:row>40</xdr:row>
      <xdr:rowOff>153163</xdr:rowOff>
    </xdr:from>
    <xdr:to>
      <xdr:col>1</xdr:col>
      <xdr:colOff>161925</xdr:colOff>
      <xdr:row>42</xdr:row>
      <xdr:rowOff>137556</xdr:rowOff>
    </xdr:to>
    <xdr:sp macro="[0]!Rectánguloredondeado3_Haga_clic_en" textlink="">
      <xdr:nvSpPr>
        <xdr:cNvPr id="108" name="Rectángulo redondeado 107">
          <a:hlinkClick xmlns:r="http://schemas.openxmlformats.org/officeDocument/2006/relationships" r:id="rId19"/>
          <a:extLst>
            <a:ext uri="{FF2B5EF4-FFF2-40B4-BE49-F238E27FC236}">
              <a16:creationId xmlns:a16="http://schemas.microsoft.com/office/drawing/2014/main" id="{00000000-0008-0000-0800-00006C000000}"/>
            </a:ext>
          </a:extLst>
        </xdr:cNvPr>
        <xdr:cNvSpPr/>
      </xdr:nvSpPr>
      <xdr:spPr>
        <a:xfrm>
          <a:off x="0" y="8039863"/>
          <a:ext cx="2247900" cy="38444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200" b="1">
              <a:latin typeface="Constantia" panose="02030602050306030303" pitchFamily="18" charset="0"/>
            </a:rPr>
            <a:t>Distribuicion</a:t>
          </a:r>
          <a:r>
            <a:rPr lang="es-GT" sz="1200" b="1" baseline="0">
              <a:latin typeface="Constantia" panose="02030602050306030303" pitchFamily="18" charset="0"/>
            </a:rPr>
            <a:t> Bin. Negativa</a:t>
          </a:r>
          <a:endParaRPr lang="es-GT" sz="1200" b="1">
            <a:latin typeface="Constantia" panose="02030602050306030303" pitchFamily="18" charset="0"/>
          </a:endParaRPr>
        </a:p>
      </xdr:txBody>
    </xdr:sp>
    <xdr:clientData/>
  </xdr:twoCellAnchor>
  <xdr:twoCellAnchor>
    <xdr:from>
      <xdr:col>0</xdr:col>
      <xdr:colOff>0</xdr:colOff>
      <xdr:row>42</xdr:row>
      <xdr:rowOff>157122</xdr:rowOff>
    </xdr:from>
    <xdr:to>
      <xdr:col>1</xdr:col>
      <xdr:colOff>161925</xdr:colOff>
      <xdr:row>44</xdr:row>
      <xdr:rowOff>141515</xdr:rowOff>
    </xdr:to>
    <xdr:sp macro="[0]!Rectánguloredondeado3_Haga_clic_en" textlink="">
      <xdr:nvSpPr>
        <xdr:cNvPr id="109" name="Rectángulo redondeado 108">
          <a:hlinkClick xmlns:r="http://schemas.openxmlformats.org/officeDocument/2006/relationships" r:id="rId20"/>
          <a:extLst>
            <a:ext uri="{FF2B5EF4-FFF2-40B4-BE49-F238E27FC236}">
              <a16:creationId xmlns:a16="http://schemas.microsoft.com/office/drawing/2014/main" id="{00000000-0008-0000-0800-00006D000000}"/>
            </a:ext>
          </a:extLst>
        </xdr:cNvPr>
        <xdr:cNvSpPr/>
      </xdr:nvSpPr>
      <xdr:spPr>
        <a:xfrm>
          <a:off x="0" y="8443872"/>
          <a:ext cx="2247900" cy="374918"/>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400" b="1">
              <a:latin typeface="Constantia" panose="02030602050306030303" pitchFamily="18" charset="0"/>
            </a:rPr>
            <a:t>Dristribuicion</a:t>
          </a:r>
          <a:r>
            <a:rPr lang="es-GT" sz="1400" b="1" baseline="0">
              <a:latin typeface="Constantia" panose="02030602050306030303" pitchFamily="18" charset="0"/>
            </a:rPr>
            <a:t> Poisson</a:t>
          </a:r>
          <a:endParaRPr lang="es-GT" sz="1400" b="1">
            <a:latin typeface="Constantia" panose="02030602050306030303" pitchFamily="18" charset="0"/>
          </a:endParaRPr>
        </a:p>
      </xdr:txBody>
    </xdr:sp>
    <xdr:clientData/>
  </xdr:twoCellAnchor>
  <xdr:twoCellAnchor>
    <xdr:from>
      <xdr:col>0</xdr:col>
      <xdr:colOff>0</xdr:colOff>
      <xdr:row>44</xdr:row>
      <xdr:rowOff>161080</xdr:rowOff>
    </xdr:from>
    <xdr:to>
      <xdr:col>1</xdr:col>
      <xdr:colOff>161925</xdr:colOff>
      <xdr:row>46</xdr:row>
      <xdr:rowOff>145473</xdr:rowOff>
    </xdr:to>
    <xdr:sp macro="[0]!Rectánguloredondeado3_Haga_clic_en" textlink="">
      <xdr:nvSpPr>
        <xdr:cNvPr id="110" name="Rectángulo redondeado 109">
          <a:hlinkClick xmlns:r="http://schemas.openxmlformats.org/officeDocument/2006/relationships" r:id="rId21"/>
          <a:extLst>
            <a:ext uri="{FF2B5EF4-FFF2-40B4-BE49-F238E27FC236}">
              <a16:creationId xmlns:a16="http://schemas.microsoft.com/office/drawing/2014/main" id="{00000000-0008-0000-0800-00006E000000}"/>
            </a:ext>
          </a:extLst>
        </xdr:cNvPr>
        <xdr:cNvSpPr/>
      </xdr:nvSpPr>
      <xdr:spPr>
        <a:xfrm>
          <a:off x="0" y="8838355"/>
          <a:ext cx="2247900" cy="365393"/>
        </a:xfrm>
        <a:prstGeom prst="roundRect">
          <a:avLst/>
        </a:prstGeom>
        <a:solidFill>
          <a:schemeClr val="accent3">
            <a:lumMod val="60000"/>
            <a:lumOff val="40000"/>
          </a:schemeClr>
        </a:solid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600" b="1">
              <a:latin typeface="Constantia" panose="02030602050306030303" pitchFamily="18" charset="0"/>
            </a:rPr>
            <a:t>Chi-Cuadrada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orde de resplandor">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8"/>
  <dimension ref="A1:U121"/>
  <sheetViews>
    <sheetView zoomScale="80" zoomScaleNormal="110" workbookViewId="0"/>
  </sheetViews>
  <sheetFormatPr baseColWidth="10" defaultRowHeight="14.4" x14ac:dyDescent="0.3"/>
  <cols>
    <col min="1" max="1" width="31.33203125" customWidth="1"/>
    <col min="4" max="4" width="14.109375" customWidth="1"/>
    <col min="7" max="7" width="15" customWidth="1"/>
  </cols>
  <sheetData>
    <row r="1" spans="1:21" x14ac:dyDescent="0.3">
      <c r="A1" s="4"/>
      <c r="B1" s="1"/>
      <c r="C1" s="1"/>
      <c r="D1" s="1"/>
      <c r="E1" s="1"/>
      <c r="F1" s="1"/>
      <c r="G1" s="1"/>
      <c r="H1" s="1"/>
      <c r="I1" s="1"/>
      <c r="J1" s="1"/>
      <c r="K1" s="1"/>
      <c r="L1" s="1"/>
      <c r="M1" s="1"/>
      <c r="N1" s="1"/>
      <c r="O1" s="1"/>
      <c r="P1" s="1"/>
      <c r="Q1" s="1"/>
      <c r="R1" s="1"/>
      <c r="S1" s="1"/>
      <c r="T1" s="1"/>
      <c r="U1" s="1"/>
    </row>
    <row r="2" spans="1:21" x14ac:dyDescent="0.3">
      <c r="A2" s="4"/>
      <c r="B2" s="1"/>
      <c r="C2" s="1"/>
      <c r="D2" s="1"/>
      <c r="E2" s="1"/>
      <c r="F2" s="1"/>
      <c r="G2" s="1"/>
      <c r="H2" s="1"/>
      <c r="I2" s="1"/>
      <c r="J2" s="1"/>
      <c r="K2" s="1"/>
      <c r="L2" s="1"/>
      <c r="M2" s="1"/>
      <c r="N2" s="1"/>
      <c r="O2" s="1"/>
      <c r="P2" s="1"/>
      <c r="Q2" s="1"/>
      <c r="R2" s="1"/>
      <c r="S2" s="1"/>
      <c r="T2" s="1"/>
      <c r="U2" s="1"/>
    </row>
    <row r="3" spans="1:21" x14ac:dyDescent="0.3">
      <c r="A3" s="4"/>
      <c r="B3" s="1"/>
      <c r="C3" s="1"/>
      <c r="D3" s="1"/>
      <c r="E3" s="1"/>
      <c r="F3" s="1"/>
      <c r="G3" s="1"/>
      <c r="H3" s="1"/>
      <c r="I3" s="1"/>
      <c r="J3" s="1"/>
      <c r="K3" s="1"/>
      <c r="L3" s="1"/>
      <c r="M3" s="1"/>
      <c r="N3" s="1"/>
      <c r="O3" s="1"/>
      <c r="P3" s="1"/>
      <c r="Q3" s="1"/>
      <c r="R3" s="1"/>
      <c r="S3" s="1"/>
      <c r="T3" s="1"/>
      <c r="U3" s="1"/>
    </row>
    <row r="4" spans="1:21" x14ac:dyDescent="0.3">
      <c r="A4" s="4"/>
      <c r="B4" s="1"/>
      <c r="C4" s="1"/>
      <c r="D4" s="1"/>
      <c r="E4" s="1"/>
      <c r="F4" s="1"/>
      <c r="G4" s="1"/>
      <c r="H4" s="1"/>
      <c r="I4" s="1"/>
      <c r="J4" s="1"/>
      <c r="K4" s="1"/>
      <c r="L4" s="1"/>
      <c r="M4" s="1"/>
      <c r="N4" s="1"/>
      <c r="O4" s="1"/>
      <c r="P4" s="1"/>
      <c r="Q4" s="1"/>
      <c r="R4" s="1"/>
      <c r="S4" s="1"/>
      <c r="T4" s="1"/>
      <c r="U4" s="1"/>
    </row>
    <row r="5" spans="1:21" x14ac:dyDescent="0.3">
      <c r="A5" s="4"/>
      <c r="B5" s="1"/>
      <c r="C5" s="1"/>
      <c r="D5" s="1"/>
      <c r="E5" s="1"/>
      <c r="F5" s="1"/>
      <c r="G5" s="1"/>
      <c r="H5" s="1"/>
      <c r="I5" s="1"/>
      <c r="J5" s="1"/>
      <c r="K5" s="1"/>
      <c r="L5" s="1"/>
      <c r="M5" s="1"/>
      <c r="N5" s="1"/>
      <c r="O5" s="1"/>
      <c r="P5" s="1"/>
      <c r="Q5" s="1"/>
      <c r="R5" s="1"/>
      <c r="S5" s="1"/>
      <c r="T5" s="1"/>
      <c r="U5" s="1"/>
    </row>
    <row r="6" spans="1:21" x14ac:dyDescent="0.3">
      <c r="A6" s="4"/>
      <c r="B6" s="1"/>
      <c r="C6" s="1"/>
      <c r="D6" s="1"/>
      <c r="E6" s="1"/>
      <c r="F6" s="1"/>
      <c r="G6" s="1"/>
      <c r="H6" s="1"/>
      <c r="I6" s="1"/>
      <c r="J6" s="1"/>
      <c r="K6" s="1"/>
      <c r="L6" s="1"/>
      <c r="M6" s="1"/>
      <c r="N6" s="1"/>
      <c r="O6" s="1"/>
      <c r="P6" s="1"/>
      <c r="Q6" s="1"/>
      <c r="R6" s="1"/>
      <c r="S6" s="1"/>
      <c r="T6" s="1"/>
      <c r="U6" s="1"/>
    </row>
    <row r="7" spans="1:21" x14ac:dyDescent="0.3">
      <c r="A7" s="4"/>
      <c r="B7" s="1"/>
      <c r="C7" s="3"/>
      <c r="D7" s="3"/>
      <c r="E7" s="3"/>
      <c r="F7" s="3"/>
      <c r="G7" s="3"/>
      <c r="H7" s="3"/>
      <c r="I7" s="3"/>
      <c r="J7" s="1"/>
      <c r="K7" s="1"/>
      <c r="L7" s="1"/>
      <c r="M7" s="1"/>
      <c r="N7" s="1"/>
      <c r="O7" s="1"/>
      <c r="P7" s="1"/>
      <c r="Q7" s="1"/>
      <c r="R7" s="1"/>
      <c r="S7" s="1"/>
      <c r="T7" s="1"/>
      <c r="U7" s="1"/>
    </row>
    <row r="8" spans="1:21" x14ac:dyDescent="0.3">
      <c r="A8" s="4"/>
      <c r="B8" s="1"/>
      <c r="C8" s="3"/>
      <c r="D8" s="3"/>
      <c r="E8" s="3"/>
      <c r="F8" s="3"/>
      <c r="G8" s="3"/>
      <c r="H8" s="3"/>
      <c r="I8" s="3"/>
      <c r="J8" s="1"/>
      <c r="K8" s="1"/>
      <c r="L8" s="1"/>
      <c r="M8" s="1"/>
      <c r="N8" s="1"/>
      <c r="O8" s="1"/>
      <c r="P8" s="1"/>
      <c r="Q8" s="1"/>
      <c r="R8" s="1"/>
      <c r="S8" s="1"/>
      <c r="T8" s="1"/>
      <c r="U8" s="1"/>
    </row>
    <row r="9" spans="1:21" ht="21" x14ac:dyDescent="0.4">
      <c r="A9" s="4"/>
      <c r="B9" s="1"/>
      <c r="C9" s="3"/>
      <c r="D9" s="3"/>
      <c r="E9" s="3"/>
      <c r="F9" s="5" t="s">
        <v>213</v>
      </c>
      <c r="G9" s="6"/>
      <c r="H9" s="6"/>
      <c r="I9" s="3"/>
      <c r="J9" s="1"/>
      <c r="K9" s="1"/>
      <c r="L9" s="1"/>
      <c r="M9" s="1"/>
      <c r="N9" s="1"/>
      <c r="O9" s="1"/>
      <c r="P9" s="1"/>
      <c r="Q9" s="1"/>
      <c r="R9" s="1"/>
      <c r="S9" s="1"/>
      <c r="T9" s="1"/>
      <c r="U9" s="1"/>
    </row>
    <row r="10" spans="1:21" x14ac:dyDescent="0.3">
      <c r="A10" s="4"/>
      <c r="B10" s="1"/>
      <c r="C10" s="3"/>
      <c r="D10" s="10"/>
      <c r="E10" s="10"/>
      <c r="F10" s="10"/>
      <c r="G10" s="10"/>
      <c r="H10" s="10"/>
      <c r="I10" s="6"/>
      <c r="J10" s="2"/>
      <c r="K10" s="1"/>
      <c r="L10" s="1"/>
      <c r="M10" s="1"/>
      <c r="N10" s="1"/>
      <c r="O10" s="1"/>
      <c r="P10" s="1"/>
      <c r="Q10" s="1"/>
      <c r="R10" s="1"/>
      <c r="S10" s="1"/>
      <c r="T10" s="1"/>
      <c r="U10" s="1"/>
    </row>
    <row r="11" spans="1:21" ht="15" customHeight="1" x14ac:dyDescent="0.35">
      <c r="A11" s="4"/>
      <c r="B11" s="1"/>
      <c r="C11" s="3"/>
      <c r="D11" s="7" t="s">
        <v>4</v>
      </c>
      <c r="E11" s="11"/>
      <c r="F11" s="12" t="s">
        <v>5</v>
      </c>
      <c r="G11" s="12"/>
      <c r="H11" s="8"/>
      <c r="I11" s="8"/>
      <c r="J11" s="9"/>
      <c r="K11" s="1"/>
      <c r="L11" s="1"/>
      <c r="M11" s="1"/>
      <c r="N11" s="1"/>
      <c r="O11" s="1"/>
      <c r="P11" s="1"/>
      <c r="Q11" s="1"/>
      <c r="R11" s="1"/>
      <c r="S11" s="1"/>
      <c r="T11" s="1"/>
      <c r="U11" s="1"/>
    </row>
    <row r="12" spans="1:21" ht="18" x14ac:dyDescent="0.35">
      <c r="A12" s="4"/>
      <c r="B12" s="1"/>
      <c r="C12" s="3"/>
      <c r="D12" s="7" t="s">
        <v>2</v>
      </c>
      <c r="E12" s="11"/>
      <c r="F12" s="12" t="s">
        <v>3</v>
      </c>
      <c r="G12" s="12"/>
      <c r="H12" s="8"/>
      <c r="I12" s="8"/>
      <c r="J12" s="9"/>
      <c r="K12" s="1"/>
      <c r="L12" s="1"/>
      <c r="M12" s="1"/>
      <c r="N12" s="1"/>
      <c r="O12" s="1"/>
      <c r="P12" s="1"/>
      <c r="Q12" s="1"/>
      <c r="R12" s="1"/>
      <c r="S12" s="1"/>
      <c r="T12" s="1"/>
      <c r="U12" s="1"/>
    </row>
    <row r="13" spans="1:21" ht="18" x14ac:dyDescent="0.35">
      <c r="A13" s="4"/>
      <c r="B13" s="1"/>
      <c r="C13" s="3"/>
      <c r="D13" s="7" t="s">
        <v>0</v>
      </c>
      <c r="E13" s="11"/>
      <c r="F13" s="12" t="s">
        <v>6</v>
      </c>
      <c r="G13" s="12"/>
      <c r="H13" s="8"/>
      <c r="I13" s="8"/>
      <c r="J13" s="9"/>
      <c r="K13" s="1"/>
      <c r="L13" s="1"/>
      <c r="M13" s="1"/>
      <c r="N13" s="1"/>
      <c r="O13" s="1"/>
      <c r="P13" s="1"/>
      <c r="Q13" s="1"/>
      <c r="R13" s="1"/>
      <c r="S13" s="1"/>
      <c r="T13" s="1"/>
      <c r="U13" s="1"/>
    </row>
    <row r="14" spans="1:21" ht="18" x14ac:dyDescent="0.35">
      <c r="A14" s="4"/>
      <c r="B14" s="1"/>
      <c r="C14" s="3"/>
      <c r="D14" s="7" t="s">
        <v>1</v>
      </c>
      <c r="E14" s="11"/>
      <c r="F14" s="12" t="s">
        <v>7</v>
      </c>
      <c r="G14" s="12"/>
      <c r="H14" s="8"/>
      <c r="I14" s="8"/>
      <c r="J14" s="9"/>
      <c r="K14" s="1"/>
      <c r="L14" s="1"/>
      <c r="M14" s="1"/>
      <c r="N14" s="1"/>
      <c r="O14" s="1"/>
      <c r="P14" s="1"/>
      <c r="Q14" s="1"/>
      <c r="R14" s="1"/>
      <c r="S14" s="1"/>
      <c r="T14" s="1"/>
      <c r="U14" s="1"/>
    </row>
    <row r="15" spans="1:21" x14ac:dyDescent="0.3">
      <c r="A15" s="4"/>
      <c r="B15" s="1"/>
      <c r="C15" s="3"/>
      <c r="D15" s="3"/>
      <c r="E15" s="3"/>
      <c r="F15" s="3"/>
      <c r="G15" s="3"/>
      <c r="H15" s="3"/>
      <c r="I15" s="3"/>
      <c r="J15" s="1"/>
      <c r="K15" s="1"/>
      <c r="L15" s="1"/>
      <c r="M15" s="1"/>
      <c r="N15" s="1"/>
      <c r="O15" s="1"/>
      <c r="P15" s="1"/>
      <c r="Q15" s="1"/>
      <c r="R15" s="1"/>
      <c r="S15" s="1"/>
      <c r="T15" s="1"/>
      <c r="U15" s="1"/>
    </row>
    <row r="16" spans="1:21" x14ac:dyDescent="0.3">
      <c r="A16" s="4"/>
      <c r="B16" s="1"/>
      <c r="C16" s="3"/>
      <c r="D16" s="3"/>
      <c r="E16" s="3"/>
      <c r="F16" s="3"/>
      <c r="G16" s="3"/>
      <c r="H16" s="3"/>
      <c r="I16" s="3"/>
      <c r="J16" s="1"/>
      <c r="K16" s="1"/>
      <c r="L16" s="1"/>
      <c r="M16" s="1"/>
      <c r="N16" s="1"/>
      <c r="O16" s="1"/>
      <c r="P16" s="1"/>
      <c r="Q16" s="1"/>
      <c r="R16" s="1"/>
      <c r="S16" s="1"/>
      <c r="T16" s="1"/>
      <c r="U16" s="1"/>
    </row>
    <row r="17" spans="1:21" x14ac:dyDescent="0.3">
      <c r="A17" s="4"/>
      <c r="B17" s="1"/>
      <c r="C17" s="3"/>
      <c r="D17" s="3"/>
      <c r="E17" s="3"/>
      <c r="F17" s="3"/>
      <c r="G17" s="3"/>
      <c r="H17" s="3"/>
      <c r="I17" s="3"/>
      <c r="J17" s="1"/>
      <c r="K17" s="1"/>
      <c r="L17" s="1"/>
      <c r="M17" s="1"/>
      <c r="N17" s="1"/>
      <c r="O17" s="1"/>
      <c r="P17" s="1"/>
      <c r="Q17" s="1"/>
      <c r="R17" s="1"/>
      <c r="S17" s="1"/>
      <c r="T17" s="1"/>
      <c r="U17" s="1"/>
    </row>
    <row r="18" spans="1:21" x14ac:dyDescent="0.3">
      <c r="A18" s="4"/>
      <c r="B18" s="1"/>
      <c r="C18" s="3"/>
      <c r="D18" s="3"/>
      <c r="E18" s="3"/>
      <c r="F18" s="3"/>
      <c r="G18" s="3"/>
      <c r="H18" s="3"/>
      <c r="I18" s="3"/>
      <c r="J18" s="1"/>
      <c r="K18" s="1"/>
      <c r="L18" s="1"/>
      <c r="M18" s="1"/>
      <c r="N18" s="1"/>
      <c r="O18" s="1"/>
      <c r="P18" s="1"/>
      <c r="Q18" s="1"/>
      <c r="R18" s="1"/>
      <c r="S18" s="1"/>
      <c r="T18" s="1"/>
      <c r="U18" s="1"/>
    </row>
    <row r="19" spans="1:21" x14ac:dyDescent="0.3">
      <c r="A19" s="4"/>
      <c r="B19" s="1"/>
      <c r="C19" s="3"/>
      <c r="D19" s="3"/>
      <c r="E19" s="3"/>
      <c r="F19" s="3"/>
      <c r="G19" s="3"/>
      <c r="H19" s="3"/>
      <c r="I19" s="3"/>
      <c r="J19" s="1"/>
      <c r="K19" s="1"/>
      <c r="L19" s="1"/>
      <c r="M19" s="1"/>
      <c r="N19" s="1"/>
      <c r="O19" s="1"/>
      <c r="P19" s="1"/>
      <c r="Q19" s="1"/>
      <c r="R19" s="1"/>
      <c r="S19" s="1"/>
      <c r="T19" s="1"/>
      <c r="U19" s="1"/>
    </row>
    <row r="20" spans="1:21" x14ac:dyDescent="0.3">
      <c r="A20" s="4"/>
      <c r="B20" s="1"/>
      <c r="C20" s="3"/>
      <c r="D20" s="3"/>
      <c r="E20" s="3"/>
      <c r="F20" s="3"/>
      <c r="G20" s="3"/>
      <c r="H20" s="3"/>
      <c r="I20" s="3"/>
      <c r="J20" s="1"/>
      <c r="K20" s="1"/>
      <c r="L20" s="1"/>
      <c r="M20" s="1"/>
      <c r="N20" s="1"/>
      <c r="O20" s="1"/>
      <c r="P20" s="1"/>
      <c r="Q20" s="1"/>
      <c r="R20" s="1"/>
      <c r="S20" s="1"/>
      <c r="T20" s="1"/>
      <c r="U20" s="1"/>
    </row>
    <row r="21" spans="1:21" x14ac:dyDescent="0.3">
      <c r="A21" s="4"/>
      <c r="B21" s="1"/>
      <c r="C21" s="3"/>
      <c r="D21" s="3"/>
      <c r="E21" s="3"/>
      <c r="F21" s="3"/>
      <c r="G21" s="3"/>
      <c r="H21" s="3"/>
      <c r="I21" s="3"/>
      <c r="J21" s="1"/>
      <c r="K21" s="1"/>
      <c r="L21" s="1"/>
      <c r="M21" s="1"/>
      <c r="N21" s="1"/>
      <c r="O21" s="1"/>
      <c r="P21" s="1"/>
      <c r="Q21" s="1"/>
      <c r="R21" s="1"/>
      <c r="S21" s="1"/>
      <c r="T21" s="1"/>
      <c r="U21" s="1"/>
    </row>
    <row r="22" spans="1:21" x14ac:dyDescent="0.3">
      <c r="A22" s="4"/>
      <c r="B22" s="1"/>
      <c r="C22" s="1"/>
      <c r="D22" s="1"/>
      <c r="E22" s="1"/>
      <c r="F22" s="1"/>
      <c r="G22" s="1"/>
      <c r="H22" s="1"/>
      <c r="I22" s="1"/>
      <c r="J22" s="1"/>
      <c r="K22" s="1"/>
      <c r="L22" s="1"/>
      <c r="M22" s="1"/>
      <c r="N22" s="1"/>
      <c r="O22" s="1"/>
      <c r="P22" s="1"/>
      <c r="Q22" s="1"/>
      <c r="R22" s="1"/>
      <c r="S22" s="1"/>
      <c r="T22" s="1"/>
      <c r="U22" s="1"/>
    </row>
    <row r="23" spans="1:21" ht="18" x14ac:dyDescent="0.35">
      <c r="A23" s="4"/>
      <c r="B23" s="1"/>
      <c r="C23" s="1"/>
      <c r="D23" s="1"/>
      <c r="E23" s="191"/>
      <c r="F23" s="1"/>
      <c r="G23" s="1"/>
      <c r="H23" s="1"/>
      <c r="I23" s="1"/>
      <c r="J23" s="1"/>
      <c r="K23" s="1"/>
      <c r="L23" s="1"/>
      <c r="M23" s="1"/>
      <c r="N23" s="1"/>
      <c r="O23" s="1"/>
      <c r="P23" s="1"/>
      <c r="Q23" s="1"/>
      <c r="R23" s="1"/>
      <c r="S23" s="1"/>
      <c r="T23" s="1"/>
      <c r="U23" s="1"/>
    </row>
    <row r="24" spans="1:21" x14ac:dyDescent="0.3">
      <c r="A24" s="4"/>
      <c r="B24" s="1"/>
      <c r="C24" s="1"/>
      <c r="D24" s="1"/>
      <c r="E24" s="1"/>
      <c r="F24" s="1"/>
      <c r="G24" s="1"/>
      <c r="H24" s="1"/>
      <c r="I24" s="1"/>
      <c r="J24" s="1"/>
      <c r="K24" s="1"/>
      <c r="L24" s="1"/>
      <c r="M24" s="1"/>
      <c r="N24" s="1"/>
      <c r="O24" s="1"/>
      <c r="P24" s="1"/>
      <c r="Q24" s="1"/>
      <c r="R24" s="1"/>
      <c r="S24" s="1"/>
      <c r="T24" s="1"/>
      <c r="U24" s="1"/>
    </row>
    <row r="25" spans="1:21" x14ac:dyDescent="0.3">
      <c r="A25" s="4"/>
      <c r="B25" s="1"/>
      <c r="C25" s="1"/>
      <c r="D25" s="1"/>
      <c r="E25" s="1"/>
      <c r="F25" s="1"/>
      <c r="G25" s="1"/>
      <c r="H25" s="1"/>
      <c r="I25" s="1"/>
      <c r="J25" s="1"/>
      <c r="K25" s="1"/>
      <c r="L25" s="1"/>
      <c r="M25" s="1"/>
      <c r="N25" s="1"/>
      <c r="O25" s="1"/>
      <c r="P25" s="1"/>
      <c r="Q25" s="1"/>
      <c r="R25" s="1"/>
      <c r="S25" s="1"/>
      <c r="T25" s="1"/>
      <c r="U25" s="1"/>
    </row>
    <row r="26" spans="1:21" x14ac:dyDescent="0.3">
      <c r="A26" s="4"/>
      <c r="B26" s="1"/>
      <c r="C26" s="1"/>
      <c r="D26" s="1"/>
      <c r="E26" s="1"/>
      <c r="F26" s="1"/>
      <c r="G26" s="1"/>
      <c r="H26" s="1"/>
      <c r="I26" s="1"/>
      <c r="J26" s="1"/>
      <c r="K26" s="1"/>
      <c r="L26" s="1"/>
      <c r="M26" s="1"/>
      <c r="N26" s="1"/>
      <c r="O26" s="1"/>
      <c r="P26" s="1"/>
      <c r="Q26" s="1"/>
      <c r="R26" s="1"/>
      <c r="S26" s="1"/>
      <c r="T26" s="1"/>
      <c r="U26" s="1"/>
    </row>
    <row r="27" spans="1:21" x14ac:dyDescent="0.3">
      <c r="A27" s="4"/>
      <c r="B27" s="1"/>
      <c r="C27" s="1"/>
      <c r="D27" s="1"/>
      <c r="E27" s="1"/>
      <c r="F27" s="1"/>
      <c r="G27" s="1"/>
      <c r="H27" s="1"/>
      <c r="I27" s="1"/>
      <c r="J27" s="1"/>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1"/>
      <c r="D29" s="1"/>
      <c r="E29" s="1"/>
      <c r="F29" s="1"/>
      <c r="G29" s="1"/>
      <c r="H29" s="1"/>
      <c r="I29" s="1"/>
      <c r="J29" s="1"/>
      <c r="K29" s="1"/>
      <c r="L29" s="1"/>
      <c r="M29" s="1"/>
      <c r="N29" s="1"/>
      <c r="O29" s="1"/>
      <c r="P29" s="1"/>
      <c r="Q29" s="1"/>
      <c r="R29" s="1"/>
      <c r="S29" s="1"/>
      <c r="T29" s="1"/>
      <c r="U29" s="1"/>
    </row>
    <row r="30" spans="1:21" x14ac:dyDescent="0.3">
      <c r="A30" s="4"/>
      <c r="B30" s="1"/>
      <c r="C30" s="1"/>
      <c r="D30" s="1"/>
      <c r="E30" s="1"/>
      <c r="F30" s="1"/>
      <c r="G30" s="1"/>
      <c r="H30" s="1"/>
      <c r="I30" s="1"/>
      <c r="J30" s="1"/>
      <c r="K30" s="1"/>
      <c r="L30" s="1"/>
      <c r="M30" s="1"/>
      <c r="N30" s="1"/>
      <c r="O30" s="1"/>
      <c r="P30" s="1"/>
      <c r="Q30" s="1"/>
      <c r="R30" s="1"/>
      <c r="S30" s="1"/>
      <c r="T30" s="1"/>
      <c r="U30" s="1"/>
    </row>
    <row r="31" spans="1:21" x14ac:dyDescent="0.3">
      <c r="A31" s="4"/>
      <c r="B31" s="1"/>
      <c r="C31" s="1"/>
      <c r="D31" s="1"/>
      <c r="E31" s="1"/>
      <c r="F31" s="1"/>
      <c r="G31" s="1"/>
      <c r="H31" s="1"/>
      <c r="I31" s="1"/>
      <c r="J31" s="1"/>
      <c r="K31" s="1"/>
      <c r="L31" s="1"/>
      <c r="M31" s="1"/>
      <c r="N31" s="1"/>
      <c r="O31" s="1"/>
      <c r="P31" s="1"/>
      <c r="Q31" s="1"/>
      <c r="R31" s="1"/>
      <c r="S31" s="1"/>
      <c r="T31" s="1"/>
      <c r="U31" s="1"/>
    </row>
    <row r="32" spans="1:21" x14ac:dyDescent="0.3">
      <c r="A32" s="4"/>
      <c r="B32" s="1"/>
      <c r="C32" s="1"/>
      <c r="D32" s="1"/>
      <c r="E32" s="1"/>
      <c r="F32" s="1"/>
      <c r="G32" s="1"/>
      <c r="H32" s="1"/>
      <c r="I32" s="1"/>
      <c r="J32" s="1"/>
      <c r="K32" s="1"/>
      <c r="L32" s="1"/>
      <c r="M32" s="1"/>
      <c r="N32" s="1"/>
      <c r="O32" s="1"/>
      <c r="P32" s="1"/>
      <c r="Q32" s="1"/>
      <c r="R32" s="1"/>
      <c r="S32" s="1"/>
      <c r="T32" s="1"/>
      <c r="U32" s="1"/>
    </row>
    <row r="33" spans="1:21" x14ac:dyDescent="0.3">
      <c r="A33" s="4"/>
      <c r="B33" s="1"/>
      <c r="C33" s="1"/>
      <c r="D33" s="1"/>
      <c r="E33" s="1"/>
      <c r="F33" s="1"/>
      <c r="G33" s="1"/>
      <c r="H33" s="1"/>
      <c r="I33" s="1"/>
      <c r="J33" s="1"/>
      <c r="K33" s="1"/>
      <c r="L33" s="1"/>
      <c r="M33" s="1"/>
      <c r="N33" s="1"/>
      <c r="O33" s="1"/>
      <c r="P33" s="1"/>
      <c r="Q33" s="1"/>
      <c r="R33" s="1"/>
      <c r="S33" s="1"/>
      <c r="T33" s="1"/>
      <c r="U33" s="1"/>
    </row>
    <row r="34" spans="1:21" x14ac:dyDescent="0.3">
      <c r="A34" s="4"/>
      <c r="B34" s="1"/>
      <c r="C34" s="1"/>
      <c r="D34" s="1"/>
      <c r="E34" s="1"/>
      <c r="F34" s="1"/>
      <c r="G34" s="1"/>
      <c r="H34" s="1"/>
      <c r="I34" s="1"/>
      <c r="J34" s="1"/>
      <c r="K34" s="1"/>
      <c r="L34" s="1"/>
      <c r="M34" s="1"/>
      <c r="N34" s="1"/>
      <c r="O34" s="1"/>
      <c r="P34" s="1"/>
      <c r="Q34" s="1"/>
      <c r="R34" s="1"/>
      <c r="S34" s="1"/>
      <c r="T34" s="1"/>
      <c r="U34" s="1"/>
    </row>
    <row r="35" spans="1:21" x14ac:dyDescent="0.3">
      <c r="A35" s="4"/>
      <c r="B35" s="1"/>
      <c r="C35" s="1"/>
      <c r="D35" s="1"/>
      <c r="E35" s="1"/>
      <c r="F35" s="1"/>
      <c r="G35" s="1"/>
      <c r="H35" s="1"/>
      <c r="I35" s="1"/>
      <c r="J35" s="1"/>
      <c r="K35" s="1"/>
      <c r="L35" s="1"/>
      <c r="M35" s="1"/>
      <c r="N35" s="1"/>
      <c r="O35" s="1"/>
      <c r="P35" s="1"/>
      <c r="Q35" s="1"/>
      <c r="R35" s="1"/>
      <c r="S35" s="1"/>
      <c r="T35" s="1"/>
      <c r="U35" s="1"/>
    </row>
    <row r="36" spans="1:21" x14ac:dyDescent="0.3">
      <c r="A36" s="4"/>
      <c r="B36" s="1"/>
      <c r="C36" s="1"/>
      <c r="D36" s="1"/>
      <c r="E36" s="1"/>
      <c r="F36" s="1"/>
      <c r="G36" s="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1"/>
      <c r="D40" s="1"/>
      <c r="E40" s="1"/>
      <c r="F40" s="1"/>
      <c r="G40" s="1"/>
      <c r="H40" s="1"/>
      <c r="I40" s="1"/>
      <c r="J40" s="1"/>
      <c r="K40" s="1"/>
      <c r="L40" s="1"/>
      <c r="M40" s="1"/>
      <c r="N40" s="1"/>
      <c r="O40" s="1"/>
      <c r="P40" s="1"/>
      <c r="Q40" s="1"/>
      <c r="R40" s="1"/>
      <c r="S40" s="1"/>
      <c r="T40" s="1"/>
      <c r="U40" s="1"/>
    </row>
    <row r="41" spans="1:21" x14ac:dyDescent="0.3">
      <c r="A41" s="4"/>
      <c r="B41" s="1"/>
      <c r="C41" s="1"/>
      <c r="D41" s="1"/>
      <c r="E41" s="1"/>
      <c r="F41" s="1"/>
      <c r="G41" s="1"/>
      <c r="H41" s="1"/>
      <c r="I41" s="1"/>
      <c r="J41" s="1"/>
      <c r="K41" s="1"/>
      <c r="L41" s="1"/>
      <c r="M41" s="1"/>
      <c r="N41" s="1"/>
      <c r="O41" s="1"/>
      <c r="P41" s="1"/>
      <c r="Q41" s="1"/>
      <c r="R41" s="1"/>
      <c r="S41" s="1"/>
      <c r="T41" s="1"/>
      <c r="U41" s="1"/>
    </row>
    <row r="42" spans="1:21" x14ac:dyDescent="0.3">
      <c r="A42" s="4"/>
      <c r="B42" s="1"/>
      <c r="C42" s="1"/>
      <c r="D42" s="1"/>
      <c r="E42" s="1"/>
      <c r="F42" s="1"/>
      <c r="G42" s="1"/>
      <c r="H42" s="1"/>
      <c r="I42" s="1"/>
      <c r="J42" s="1"/>
      <c r="K42" s="1"/>
      <c r="L42" s="1"/>
      <c r="M42" s="1"/>
      <c r="N42" s="1"/>
      <c r="O42" s="1"/>
      <c r="P42" s="1"/>
      <c r="Q42" s="1"/>
      <c r="R42" s="1"/>
      <c r="S42" s="1"/>
      <c r="T42" s="1"/>
      <c r="U42" s="1"/>
    </row>
    <row r="43" spans="1:21" x14ac:dyDescent="0.3">
      <c r="A43" s="4"/>
      <c r="B43" s="1"/>
      <c r="C43" s="1"/>
      <c r="D43" s="1"/>
      <c r="E43" s="1"/>
      <c r="F43" s="1"/>
      <c r="G43" s="1"/>
      <c r="H43" s="1"/>
      <c r="I43" s="1"/>
      <c r="J43" s="1"/>
      <c r="K43" s="1"/>
      <c r="L43" s="1"/>
      <c r="M43" s="1"/>
      <c r="N43" s="1"/>
      <c r="O43" s="1"/>
      <c r="P43" s="1"/>
      <c r="Q43" s="1"/>
      <c r="R43" s="1"/>
      <c r="S43" s="1"/>
      <c r="T43" s="1"/>
      <c r="U43" s="1"/>
    </row>
    <row r="44" spans="1:21" x14ac:dyDescent="0.3">
      <c r="A44" s="4"/>
      <c r="B44" s="1"/>
      <c r="C44" s="1"/>
      <c r="D44" s="1"/>
      <c r="E44" s="1"/>
      <c r="F44" s="1"/>
      <c r="G44" s="1"/>
      <c r="H44" s="1"/>
      <c r="I44" s="1"/>
      <c r="J44" s="1"/>
      <c r="K44" s="1"/>
      <c r="L44" s="1"/>
      <c r="M44" s="1"/>
      <c r="N44" s="1"/>
      <c r="O44" s="1"/>
      <c r="P44" s="1"/>
      <c r="Q44" s="1"/>
      <c r="R44" s="1"/>
      <c r="S44" s="1"/>
      <c r="T44" s="1"/>
      <c r="U44" s="1"/>
    </row>
    <row r="45" spans="1:21" x14ac:dyDescent="0.3">
      <c r="A45" s="4"/>
      <c r="B45" s="1"/>
      <c r="C45" s="1"/>
      <c r="D45" s="1"/>
      <c r="E45" s="1"/>
      <c r="F45" s="1"/>
      <c r="G45" s="1"/>
      <c r="H45" s="1"/>
      <c r="I45" s="1"/>
      <c r="J45" s="1"/>
      <c r="K45" s="1"/>
      <c r="L45" s="1"/>
      <c r="M45" s="1"/>
      <c r="N45" s="1"/>
      <c r="O45" s="1"/>
      <c r="P45" s="1"/>
      <c r="Q45" s="1"/>
      <c r="R45" s="1"/>
      <c r="S45" s="1"/>
      <c r="T45" s="1"/>
      <c r="U45" s="1"/>
    </row>
    <row r="46" spans="1:21" x14ac:dyDescent="0.3">
      <c r="A46" s="4"/>
      <c r="B46" s="1"/>
      <c r="C46" s="1"/>
      <c r="D46" s="1"/>
      <c r="E46" s="1"/>
      <c r="F46" s="1"/>
      <c r="G46" s="1"/>
      <c r="H46" s="1"/>
      <c r="I46" s="1"/>
      <c r="J46" s="1"/>
      <c r="K46" s="1"/>
      <c r="L46" s="1"/>
      <c r="M46" s="1"/>
      <c r="N46" s="1"/>
      <c r="O46" s="1"/>
      <c r="P46" s="1"/>
      <c r="Q46" s="1"/>
      <c r="R46" s="1"/>
      <c r="S46" s="1"/>
      <c r="T46" s="1"/>
      <c r="U46" s="1"/>
    </row>
    <row r="47" spans="1:21" x14ac:dyDescent="0.3">
      <c r="A47" s="4"/>
      <c r="B47" s="1"/>
      <c r="C47" s="1"/>
      <c r="D47" s="1"/>
      <c r="E47" s="1"/>
      <c r="F47" s="1"/>
      <c r="G47" s="1"/>
      <c r="H47" s="1"/>
      <c r="I47" s="1"/>
      <c r="J47" s="1"/>
      <c r="K47" s="1"/>
      <c r="L47" s="1"/>
      <c r="M47" s="1"/>
      <c r="N47" s="1"/>
      <c r="O47" s="1"/>
      <c r="P47" s="1"/>
      <c r="Q47" s="1"/>
      <c r="R47" s="1"/>
      <c r="S47" s="1"/>
      <c r="T47" s="1"/>
      <c r="U47" s="1"/>
    </row>
    <row r="48" spans="1:21" x14ac:dyDescent="0.3">
      <c r="A48" s="4"/>
      <c r="B48" s="1"/>
      <c r="C48" s="1"/>
      <c r="D48" s="1"/>
      <c r="E48" s="1"/>
      <c r="F48" s="1"/>
      <c r="G48" s="1"/>
      <c r="H48" s="1"/>
      <c r="I48" s="1"/>
      <c r="J48" s="1"/>
      <c r="K48" s="1"/>
      <c r="L48" s="1"/>
      <c r="M48" s="1"/>
      <c r="N48" s="1"/>
      <c r="O48" s="1"/>
      <c r="P48" s="1"/>
      <c r="Q48" s="1"/>
      <c r="R48" s="1"/>
      <c r="S48" s="1"/>
      <c r="T48" s="1"/>
      <c r="U48" s="1"/>
    </row>
    <row r="49" spans="1:21" x14ac:dyDescent="0.3">
      <c r="A49" s="4"/>
      <c r="B49" s="1"/>
      <c r="C49" s="1"/>
      <c r="D49" s="1"/>
      <c r="E49" s="1"/>
      <c r="F49" s="1"/>
      <c r="G49" s="1"/>
      <c r="H49" s="1"/>
      <c r="I49" s="1"/>
      <c r="J49" s="1"/>
      <c r="K49" s="1"/>
      <c r="L49" s="1"/>
      <c r="M49" s="1"/>
      <c r="N49" s="1"/>
      <c r="O49" s="1"/>
      <c r="P49" s="1"/>
      <c r="Q49" s="1"/>
      <c r="R49" s="1"/>
      <c r="S49" s="1"/>
      <c r="T49" s="1"/>
      <c r="U49" s="1"/>
    </row>
    <row r="50" spans="1:21" x14ac:dyDescent="0.3">
      <c r="A50" s="4"/>
      <c r="B50" s="1"/>
      <c r="C50" s="1"/>
      <c r="D50" s="1"/>
      <c r="E50" s="1"/>
      <c r="F50" s="1"/>
      <c r="G50" s="1"/>
      <c r="H50" s="1"/>
      <c r="I50" s="1"/>
      <c r="J50" s="1"/>
      <c r="K50" s="1"/>
      <c r="L50" s="1"/>
      <c r="M50" s="1"/>
      <c r="N50" s="1"/>
      <c r="O50" s="1"/>
      <c r="P50" s="1"/>
      <c r="Q50" s="1"/>
      <c r="R50" s="1"/>
      <c r="S50" s="1"/>
      <c r="T50" s="1"/>
      <c r="U50" s="1"/>
    </row>
    <row r="51" spans="1:21" x14ac:dyDescent="0.3">
      <c r="A51" s="4"/>
      <c r="B51" s="1"/>
      <c r="C51" s="1"/>
      <c r="D51" s="1"/>
      <c r="E51" s="1"/>
      <c r="F51" s="1"/>
      <c r="G51" s="1"/>
      <c r="H51" s="1"/>
      <c r="I51" s="1"/>
      <c r="J51" s="1"/>
      <c r="K51" s="1"/>
      <c r="L51" s="1"/>
      <c r="M51" s="1"/>
      <c r="N51" s="1"/>
      <c r="O51" s="1"/>
      <c r="P51" s="1"/>
      <c r="Q51" s="1"/>
      <c r="R51" s="1"/>
      <c r="S51" s="1"/>
      <c r="T51" s="1"/>
      <c r="U51" s="1"/>
    </row>
    <row r="52" spans="1:21" x14ac:dyDescent="0.3">
      <c r="A52" s="4"/>
      <c r="B52" s="1"/>
      <c r="C52" s="1"/>
      <c r="D52" s="1"/>
      <c r="E52" s="1"/>
      <c r="F52" s="1"/>
      <c r="G52" s="1"/>
      <c r="H52" s="1"/>
      <c r="I52" s="1"/>
      <c r="J52" s="1"/>
      <c r="K52" s="1"/>
      <c r="L52" s="1"/>
      <c r="M52" s="1"/>
      <c r="N52" s="1"/>
      <c r="O52" s="1"/>
      <c r="P52" s="1"/>
      <c r="Q52" s="1"/>
      <c r="R52" s="1"/>
      <c r="S52" s="1"/>
      <c r="T52" s="1"/>
      <c r="U52" s="1"/>
    </row>
    <row r="53" spans="1:21" x14ac:dyDescent="0.3">
      <c r="A53" s="4"/>
      <c r="B53" s="1"/>
      <c r="C53" s="1"/>
      <c r="D53" s="1"/>
      <c r="E53" s="1"/>
      <c r="F53" s="1"/>
      <c r="G53" s="1"/>
      <c r="H53" s="1"/>
      <c r="I53" s="1"/>
      <c r="J53" s="1"/>
      <c r="K53" s="1"/>
      <c r="L53" s="1"/>
      <c r="M53" s="1"/>
      <c r="N53" s="1"/>
      <c r="O53" s="1"/>
      <c r="P53" s="1"/>
      <c r="Q53" s="1"/>
      <c r="R53" s="1"/>
      <c r="S53" s="1"/>
      <c r="T53" s="1"/>
      <c r="U53" s="1"/>
    </row>
    <row r="54" spans="1:21" x14ac:dyDescent="0.3">
      <c r="A54" s="4"/>
      <c r="B54" s="1"/>
      <c r="C54" s="1"/>
      <c r="D54" s="1"/>
      <c r="E54" s="1"/>
      <c r="F54" s="1"/>
      <c r="G54" s="1"/>
      <c r="H54" s="1"/>
      <c r="I54" s="1"/>
      <c r="J54" s="1"/>
      <c r="K54" s="1"/>
      <c r="L54" s="1"/>
      <c r="M54" s="1"/>
      <c r="N54" s="1"/>
      <c r="O54" s="1"/>
      <c r="P54" s="1"/>
      <c r="Q54" s="1"/>
      <c r="R54" s="1"/>
      <c r="S54" s="1"/>
      <c r="T54" s="1"/>
      <c r="U54" s="1"/>
    </row>
    <row r="55" spans="1:21" x14ac:dyDescent="0.3">
      <c r="A55" s="4"/>
      <c r="B55" s="1"/>
      <c r="C55" s="1"/>
      <c r="D55" s="1"/>
      <c r="E55" s="1"/>
      <c r="F55" s="1"/>
      <c r="G55" s="1"/>
      <c r="H55" s="1"/>
      <c r="I55" s="1"/>
      <c r="J55" s="1"/>
      <c r="K55" s="1"/>
      <c r="L55" s="1"/>
      <c r="M55" s="1"/>
      <c r="N55" s="1"/>
      <c r="O55" s="1"/>
      <c r="P55" s="1"/>
      <c r="Q55" s="1"/>
      <c r="R55" s="1"/>
      <c r="S55" s="1"/>
      <c r="T55" s="1"/>
      <c r="U55" s="1"/>
    </row>
    <row r="56" spans="1:21" x14ac:dyDescent="0.3">
      <c r="A56" s="4"/>
      <c r="B56" s="1"/>
      <c r="C56" s="1"/>
      <c r="D56" s="1"/>
      <c r="E56" s="1"/>
      <c r="F56" s="1"/>
      <c r="G56" s="1"/>
      <c r="H56" s="1"/>
      <c r="I56" s="1"/>
      <c r="J56" s="1"/>
      <c r="K56" s="1"/>
      <c r="L56" s="1"/>
      <c r="M56" s="1"/>
      <c r="N56" s="1"/>
      <c r="O56" s="1"/>
      <c r="P56" s="1"/>
      <c r="Q56" s="1"/>
      <c r="R56" s="1"/>
      <c r="S56" s="1"/>
      <c r="T56" s="1"/>
      <c r="U56" s="1"/>
    </row>
    <row r="57" spans="1:21" x14ac:dyDescent="0.3">
      <c r="A57" s="4"/>
      <c r="B57" s="1"/>
      <c r="C57" s="1"/>
      <c r="D57" s="1"/>
      <c r="E57" s="1"/>
      <c r="F57" s="1"/>
      <c r="G57" s="1"/>
      <c r="H57" s="1"/>
      <c r="I57" s="1"/>
      <c r="J57" s="1"/>
      <c r="K57" s="1"/>
      <c r="L57" s="1"/>
      <c r="M57" s="1"/>
      <c r="N57" s="1"/>
      <c r="O57" s="1"/>
      <c r="P57" s="1"/>
      <c r="Q57" s="1"/>
      <c r="R57" s="1"/>
      <c r="S57" s="1"/>
      <c r="T57" s="1"/>
      <c r="U57" s="1"/>
    </row>
    <row r="58" spans="1:21" x14ac:dyDescent="0.3">
      <c r="A58" s="4"/>
      <c r="B58" s="1"/>
      <c r="C58" s="1"/>
      <c r="D58" s="1"/>
      <c r="E58" s="1"/>
      <c r="F58" s="1"/>
      <c r="G58" s="1"/>
      <c r="H58" s="1"/>
      <c r="I58" s="1"/>
      <c r="J58" s="1"/>
      <c r="K58" s="1"/>
      <c r="L58" s="1"/>
      <c r="M58" s="1"/>
      <c r="N58" s="1"/>
      <c r="O58" s="1"/>
      <c r="P58" s="1"/>
      <c r="Q58" s="1"/>
      <c r="R58" s="1"/>
      <c r="S58" s="1"/>
      <c r="T58" s="1"/>
      <c r="U58" s="1"/>
    </row>
    <row r="59" spans="1:21" x14ac:dyDescent="0.3">
      <c r="A59" s="4"/>
      <c r="B59" s="1"/>
      <c r="C59" s="1"/>
      <c r="D59" s="1"/>
      <c r="E59" s="1"/>
      <c r="F59" s="1"/>
      <c r="G59" s="1"/>
      <c r="H59" s="1"/>
      <c r="I59" s="1"/>
      <c r="J59" s="1"/>
      <c r="K59" s="1"/>
      <c r="L59" s="1"/>
      <c r="M59" s="1"/>
      <c r="N59" s="1"/>
      <c r="O59" s="1"/>
      <c r="P59" s="1"/>
      <c r="Q59" s="1"/>
      <c r="R59" s="1"/>
      <c r="S59" s="1"/>
      <c r="T59" s="1"/>
      <c r="U59" s="1"/>
    </row>
    <row r="60" spans="1:21" x14ac:dyDescent="0.3">
      <c r="A60" s="4"/>
      <c r="B60" s="1"/>
      <c r="C60" s="1"/>
      <c r="D60" s="1"/>
      <c r="E60" s="1"/>
      <c r="F60" s="1"/>
      <c r="G60" s="1"/>
      <c r="H60" s="1"/>
      <c r="I60" s="1"/>
      <c r="J60" s="1"/>
      <c r="K60" s="1"/>
      <c r="L60" s="1"/>
      <c r="M60" s="1"/>
      <c r="N60" s="1"/>
      <c r="O60" s="1"/>
      <c r="P60" s="1"/>
      <c r="Q60" s="1"/>
      <c r="R60" s="1"/>
      <c r="S60" s="1"/>
      <c r="T60" s="1"/>
      <c r="U60" s="1"/>
    </row>
    <row r="61" spans="1:21" x14ac:dyDescent="0.3">
      <c r="A61" s="4"/>
      <c r="B61" s="1"/>
      <c r="C61" s="1"/>
      <c r="D61" s="1"/>
      <c r="E61" s="1"/>
      <c r="F61" s="1"/>
      <c r="G61" s="1"/>
      <c r="H61" s="1"/>
      <c r="I61" s="1"/>
      <c r="J61" s="1"/>
      <c r="K61" s="1"/>
      <c r="L61" s="1"/>
      <c r="M61" s="1"/>
      <c r="N61" s="1"/>
      <c r="O61" s="1"/>
      <c r="P61" s="1"/>
      <c r="Q61" s="1"/>
      <c r="R61" s="1"/>
      <c r="S61" s="1"/>
      <c r="T61" s="1"/>
      <c r="U61" s="1"/>
    </row>
    <row r="62" spans="1:21" x14ac:dyDescent="0.3">
      <c r="A62" s="4"/>
      <c r="B62" s="1"/>
      <c r="C62" s="1"/>
      <c r="D62" s="1"/>
      <c r="E62" s="1"/>
      <c r="F62" s="1"/>
      <c r="G62" s="1"/>
      <c r="H62" s="1"/>
      <c r="I62" s="1"/>
      <c r="J62" s="1"/>
      <c r="K62" s="1"/>
      <c r="L62" s="1"/>
      <c r="M62" s="1"/>
      <c r="N62" s="1"/>
      <c r="O62" s="1"/>
      <c r="P62" s="1"/>
      <c r="Q62" s="1"/>
      <c r="R62" s="1"/>
      <c r="S62" s="1"/>
      <c r="T62" s="1"/>
      <c r="U62" s="1"/>
    </row>
    <row r="63" spans="1:21" x14ac:dyDescent="0.3">
      <c r="A63" s="4"/>
      <c r="B63" s="1"/>
      <c r="C63" s="1"/>
      <c r="D63" s="1"/>
      <c r="E63" s="1"/>
      <c r="F63" s="1"/>
      <c r="G63" s="1"/>
      <c r="H63" s="1"/>
      <c r="I63" s="1"/>
      <c r="J63" s="1"/>
      <c r="K63" s="1"/>
      <c r="L63" s="1"/>
      <c r="M63" s="1"/>
      <c r="N63" s="1"/>
      <c r="O63" s="1"/>
      <c r="P63" s="1"/>
      <c r="Q63" s="1"/>
      <c r="R63" s="1"/>
      <c r="S63" s="1"/>
      <c r="T63" s="1"/>
      <c r="U63" s="1"/>
    </row>
    <row r="64" spans="1:2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U121"/>
  <sheetViews>
    <sheetView topLeftCell="A13" zoomScale="73" zoomScaleNormal="96" workbookViewId="0"/>
  </sheetViews>
  <sheetFormatPr baseColWidth="10" defaultRowHeight="14.4" x14ac:dyDescent="0.3"/>
  <cols>
    <col min="1" max="1" width="31.33203125" customWidth="1"/>
    <col min="7" max="7" width="11.88671875" bestFit="1"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74</v>
      </c>
      <c r="E2" s="1"/>
      <c r="F2" s="1"/>
      <c r="G2" s="1"/>
      <c r="H2" s="1"/>
      <c r="I2" s="1"/>
      <c r="J2" s="1"/>
      <c r="K2" s="1"/>
      <c r="L2" s="1"/>
      <c r="M2" s="1"/>
      <c r="N2" s="1"/>
      <c r="O2" s="1"/>
      <c r="P2" s="1"/>
      <c r="Q2" s="1"/>
      <c r="R2" s="1"/>
      <c r="S2" s="1"/>
      <c r="T2" s="1"/>
      <c r="U2" s="1"/>
    </row>
    <row r="3" spans="1:21" x14ac:dyDescent="0.3">
      <c r="A3" s="4"/>
      <c r="B3" s="1"/>
      <c r="C3" s="248" t="s">
        <v>307</v>
      </c>
      <c r="D3" s="248"/>
      <c r="E3" s="248"/>
      <c r="F3" s="248"/>
      <c r="G3" s="248"/>
      <c r="H3" s="248"/>
      <c r="I3" s="248"/>
      <c r="J3" s="1"/>
      <c r="K3" s="2" t="s">
        <v>308</v>
      </c>
      <c r="L3" s="2"/>
      <c r="M3" s="2" t="s">
        <v>309</v>
      </c>
      <c r="N3" s="1"/>
      <c r="O3" s="2" t="s">
        <v>310</v>
      </c>
      <c r="P3" s="1"/>
      <c r="Q3" s="1"/>
      <c r="R3" s="1"/>
      <c r="S3" s="1"/>
      <c r="T3" s="1"/>
      <c r="U3" s="1"/>
    </row>
    <row r="4" spans="1:21" x14ac:dyDescent="0.3">
      <c r="A4" s="4"/>
      <c r="B4" s="1"/>
      <c r="C4" s="224" t="s">
        <v>311</v>
      </c>
      <c r="D4" s="224"/>
      <c r="E4" s="224"/>
      <c r="F4" s="224"/>
      <c r="G4" s="224"/>
      <c r="H4" s="224"/>
      <c r="I4" s="224"/>
      <c r="J4" s="1"/>
      <c r="K4" s="143" t="s">
        <v>312</v>
      </c>
      <c r="L4" s="1"/>
      <c r="M4" s="143" t="s">
        <v>312</v>
      </c>
      <c r="N4" s="1"/>
      <c r="O4" s="143" t="s">
        <v>312</v>
      </c>
      <c r="P4" s="1"/>
      <c r="Q4" s="1"/>
      <c r="R4" s="1"/>
      <c r="S4" s="1"/>
      <c r="T4" s="1"/>
      <c r="U4" s="1"/>
    </row>
    <row r="5" spans="1:21" x14ac:dyDescent="0.3">
      <c r="A5" s="4"/>
      <c r="B5" s="1"/>
      <c r="C5" s="173"/>
      <c r="D5" s="146"/>
      <c r="E5" s="146"/>
      <c r="F5" s="1"/>
      <c r="G5" s="1"/>
      <c r="H5" s="1"/>
      <c r="I5" s="251"/>
      <c r="J5" s="251"/>
      <c r="K5" s="2">
        <v>4</v>
      </c>
      <c r="L5" s="1"/>
      <c r="M5" s="2">
        <v>10</v>
      </c>
      <c r="N5" s="1"/>
      <c r="O5" s="2">
        <v>100</v>
      </c>
      <c r="P5" s="1"/>
      <c r="Q5" s="1"/>
      <c r="R5" s="1"/>
      <c r="S5" s="1"/>
      <c r="T5" s="1"/>
      <c r="U5" s="1"/>
    </row>
    <row r="6" spans="1:21" x14ac:dyDescent="0.3">
      <c r="A6" s="4"/>
      <c r="B6" s="1"/>
      <c r="C6" s="250" t="s">
        <v>159</v>
      </c>
      <c r="D6" s="208" t="s">
        <v>30</v>
      </c>
      <c r="E6" s="208" t="s">
        <v>31</v>
      </c>
      <c r="F6" s="1"/>
      <c r="G6" s="169" t="s">
        <v>70</v>
      </c>
      <c r="H6" s="93">
        <f>(1*60)/4</f>
        <v>15</v>
      </c>
      <c r="I6" s="253" t="s">
        <v>313</v>
      </c>
      <c r="J6" s="251"/>
      <c r="K6" s="1"/>
      <c r="L6" s="2"/>
      <c r="M6" s="1"/>
      <c r="N6" s="2"/>
      <c r="O6" s="1"/>
      <c r="P6" s="1"/>
      <c r="Q6" s="1"/>
      <c r="R6" s="1"/>
      <c r="S6" s="1"/>
      <c r="T6" s="1"/>
      <c r="U6" s="1"/>
    </row>
    <row r="7" spans="1:21" x14ac:dyDescent="0.3">
      <c r="A7" s="4"/>
      <c r="B7" s="1"/>
      <c r="C7" s="67">
        <v>13</v>
      </c>
      <c r="D7" s="68">
        <v>3</v>
      </c>
      <c r="E7" s="68">
        <f>D7</f>
        <v>3</v>
      </c>
      <c r="F7" s="1"/>
      <c r="G7" s="261" t="s">
        <v>70</v>
      </c>
      <c r="H7" s="262">
        <f>C8</f>
        <v>14</v>
      </c>
      <c r="I7" s="262" t="s">
        <v>314</v>
      </c>
      <c r="J7" s="251"/>
      <c r="K7" s="1"/>
      <c r="L7" s="1"/>
      <c r="M7" s="1"/>
      <c r="N7" s="1"/>
      <c r="O7" s="1"/>
      <c r="P7" s="1"/>
      <c r="Q7" s="2"/>
      <c r="R7" s="1"/>
      <c r="S7" s="1"/>
      <c r="T7" s="1"/>
      <c r="U7" s="1"/>
    </row>
    <row r="8" spans="1:21" x14ac:dyDescent="0.3">
      <c r="A8" s="4"/>
      <c r="B8" s="1"/>
      <c r="C8" s="67">
        <v>14</v>
      </c>
      <c r="D8" s="68">
        <v>14</v>
      </c>
      <c r="E8" s="68">
        <f>D8+E7</f>
        <v>17</v>
      </c>
      <c r="F8" s="1"/>
      <c r="G8" s="146"/>
      <c r="H8" s="1"/>
      <c r="I8" s="251"/>
      <c r="J8" s="251"/>
      <c r="K8" s="1"/>
      <c r="L8" s="1"/>
      <c r="M8" s="1"/>
      <c r="N8" s="1"/>
      <c r="O8" s="1"/>
      <c r="P8" s="1"/>
      <c r="Q8" s="1"/>
      <c r="R8" s="1"/>
      <c r="S8" s="1"/>
      <c r="T8" s="1"/>
      <c r="U8" s="1"/>
    </row>
    <row r="9" spans="1:21" x14ac:dyDescent="0.3">
      <c r="A9" s="4"/>
      <c r="B9" s="1"/>
      <c r="C9" s="67">
        <v>15</v>
      </c>
      <c r="D9" s="68">
        <v>23</v>
      </c>
      <c r="E9" s="68">
        <f>D9+E8</f>
        <v>40</v>
      </c>
      <c r="F9" s="1"/>
      <c r="G9" s="169" t="s">
        <v>315</v>
      </c>
      <c r="H9" s="93">
        <f>(6*60)/10</f>
        <v>36</v>
      </c>
      <c r="I9" s="253" t="s">
        <v>313</v>
      </c>
      <c r="J9" s="251"/>
      <c r="K9" s="1"/>
      <c r="L9" s="1"/>
      <c r="M9" s="1"/>
      <c r="N9" s="1"/>
      <c r="O9" s="1"/>
      <c r="P9" s="1"/>
      <c r="Q9" s="1"/>
      <c r="R9" s="1"/>
      <c r="S9" s="1"/>
      <c r="T9" s="1"/>
      <c r="U9" s="1"/>
    </row>
    <row r="10" spans="1:21" x14ac:dyDescent="0.3">
      <c r="A10" s="4"/>
      <c r="B10" s="1"/>
      <c r="C10" s="67">
        <v>16</v>
      </c>
      <c r="D10" s="68">
        <v>10</v>
      </c>
      <c r="E10" s="68">
        <f t="shared" ref="E10:E13" si="0">D10+E9</f>
        <v>50</v>
      </c>
      <c r="F10" s="1"/>
      <c r="G10" s="261" t="s">
        <v>315</v>
      </c>
      <c r="H10" s="262">
        <f>C9</f>
        <v>15</v>
      </c>
      <c r="I10" s="262" t="s">
        <v>314</v>
      </c>
      <c r="J10" s="251"/>
      <c r="K10" s="1"/>
      <c r="L10" s="1"/>
      <c r="M10" s="1"/>
      <c r="N10" s="1"/>
      <c r="O10" s="1"/>
      <c r="P10" s="1"/>
      <c r="Q10" s="1"/>
      <c r="R10" s="1"/>
      <c r="S10" s="1"/>
      <c r="T10" s="1"/>
      <c r="U10" s="1"/>
    </row>
    <row r="11" spans="1:21" ht="15" customHeight="1" x14ac:dyDescent="0.3">
      <c r="A11" s="4"/>
      <c r="B11" s="1"/>
      <c r="C11" s="67">
        <v>17</v>
      </c>
      <c r="D11" s="68">
        <v>5</v>
      </c>
      <c r="E11" s="68">
        <f t="shared" si="0"/>
        <v>55</v>
      </c>
      <c r="F11" s="1"/>
      <c r="G11" s="1"/>
      <c r="H11" s="1"/>
      <c r="I11" s="251"/>
      <c r="J11" s="251"/>
      <c r="K11" s="1"/>
      <c r="L11" s="1"/>
      <c r="M11" s="1"/>
      <c r="N11" s="1"/>
      <c r="O11" s="1"/>
      <c r="P11" s="1"/>
      <c r="Q11" s="2"/>
      <c r="R11" s="1"/>
      <c r="S11" s="1"/>
      <c r="T11" s="1"/>
      <c r="U11" s="1"/>
    </row>
    <row r="12" spans="1:21" x14ac:dyDescent="0.3">
      <c r="A12" s="4"/>
      <c r="B12" s="1"/>
      <c r="C12" s="67">
        <v>18</v>
      </c>
      <c r="D12" s="68">
        <v>4</v>
      </c>
      <c r="E12" s="68">
        <f t="shared" si="0"/>
        <v>59</v>
      </c>
      <c r="F12" s="1"/>
      <c r="G12" s="169" t="s">
        <v>316</v>
      </c>
      <c r="H12" s="93">
        <f>(5*60)/100</f>
        <v>3</v>
      </c>
      <c r="I12" s="253" t="s">
        <v>313</v>
      </c>
      <c r="J12" s="251"/>
      <c r="K12" s="1"/>
      <c r="L12" s="1"/>
      <c r="M12" s="1"/>
      <c r="N12" s="1"/>
      <c r="O12" s="1"/>
      <c r="P12" s="1"/>
      <c r="Q12" s="1"/>
      <c r="R12" s="1"/>
      <c r="S12" s="1"/>
      <c r="T12" s="1"/>
      <c r="U12" s="1"/>
    </row>
    <row r="13" spans="1:21" x14ac:dyDescent="0.3">
      <c r="A13" s="4"/>
      <c r="B13" s="1"/>
      <c r="C13" s="67">
        <v>19</v>
      </c>
      <c r="D13" s="68">
        <v>1</v>
      </c>
      <c r="E13" s="68">
        <f t="shared" si="0"/>
        <v>60</v>
      </c>
      <c r="F13" s="1"/>
      <c r="G13" s="261" t="s">
        <v>316</v>
      </c>
      <c r="H13" s="262">
        <f>C7</f>
        <v>13</v>
      </c>
      <c r="I13" s="262" t="s">
        <v>314</v>
      </c>
      <c r="J13" s="251"/>
      <c r="K13" s="1"/>
      <c r="L13" s="1"/>
      <c r="M13" s="1"/>
      <c r="N13" s="1"/>
      <c r="O13" s="1"/>
      <c r="P13" s="1"/>
      <c r="Q13" s="1"/>
      <c r="R13" s="1"/>
      <c r="S13" s="1"/>
      <c r="T13" s="1"/>
      <c r="U13" s="1"/>
    </row>
    <row r="14" spans="1:21" ht="15" x14ac:dyDescent="0.3">
      <c r="A14" s="4"/>
      <c r="B14" s="1"/>
      <c r="C14" s="249" t="s">
        <v>92</v>
      </c>
      <c r="D14" s="170">
        <f>SUM(D7:D13)</f>
        <v>60</v>
      </c>
      <c r="E14" s="171"/>
      <c r="F14" s="1"/>
      <c r="G14" s="1"/>
      <c r="H14" s="1"/>
      <c r="I14" s="251"/>
      <c r="J14" s="251"/>
      <c r="K14" s="251"/>
      <c r="L14" s="1"/>
      <c r="M14" s="1"/>
      <c r="N14" s="1"/>
      <c r="O14" s="1"/>
      <c r="P14" s="1"/>
      <c r="Q14" s="1"/>
      <c r="R14" s="1"/>
      <c r="S14" s="1"/>
      <c r="T14" s="1"/>
      <c r="U14" s="1"/>
    </row>
    <row r="15" spans="1:21" x14ac:dyDescent="0.3">
      <c r="A15" s="4"/>
      <c r="B15" s="1"/>
      <c r="C15" s="251"/>
      <c r="D15" s="251"/>
      <c r="E15" s="251"/>
      <c r="F15" s="251"/>
      <c r="G15" s="251"/>
      <c r="H15" s="251"/>
      <c r="I15" s="251"/>
      <c r="J15" s="1"/>
      <c r="K15" s="251"/>
      <c r="L15" s="1"/>
      <c r="M15" s="1"/>
      <c r="N15" s="1"/>
      <c r="O15" s="1"/>
      <c r="P15" s="1"/>
      <c r="Q15" s="1"/>
      <c r="R15" s="1"/>
      <c r="S15" s="1"/>
      <c r="T15" s="1"/>
      <c r="U15" s="1"/>
    </row>
    <row r="16" spans="1:21" x14ac:dyDescent="0.3">
      <c r="A16" s="4"/>
      <c r="B16" s="1"/>
      <c r="C16" s="1"/>
      <c r="D16" s="1"/>
      <c r="E16" s="1"/>
      <c r="F16" s="1"/>
      <c r="G16" s="1"/>
      <c r="H16" s="1"/>
      <c r="I16" s="1"/>
      <c r="J16" s="1"/>
      <c r="K16" s="1"/>
      <c r="L16" s="1"/>
      <c r="M16" s="1"/>
      <c r="N16" s="1"/>
      <c r="O16" s="1"/>
      <c r="P16" s="1"/>
      <c r="Q16" s="1"/>
      <c r="R16" s="1"/>
      <c r="S16" s="1"/>
      <c r="T16" s="1"/>
      <c r="U16" s="1"/>
    </row>
    <row r="17" spans="1:21" x14ac:dyDescent="0.3">
      <c r="A17" s="4"/>
      <c r="B17" s="1"/>
      <c r="C17" s="248" t="s">
        <v>317</v>
      </c>
      <c r="D17" s="248"/>
      <c r="E17" s="248"/>
      <c r="F17" s="248"/>
      <c r="G17" s="248"/>
      <c r="H17" s="248"/>
      <c r="I17" s="248"/>
      <c r="J17" s="1"/>
      <c r="K17" s="1"/>
      <c r="L17" s="1"/>
      <c r="M17" s="1"/>
      <c r="N17" s="1"/>
      <c r="O17" s="1"/>
      <c r="P17" s="1"/>
      <c r="Q17" s="2"/>
      <c r="R17" s="1"/>
      <c r="S17" s="1"/>
      <c r="T17" s="1"/>
      <c r="U17" s="1"/>
    </row>
    <row r="18" spans="1:21" x14ac:dyDescent="0.3">
      <c r="A18" s="4"/>
      <c r="B18" s="1"/>
      <c r="C18" s="224" t="s">
        <v>311</v>
      </c>
      <c r="D18" s="224"/>
      <c r="E18" s="224"/>
      <c r="F18" s="224"/>
      <c r="G18" s="224"/>
      <c r="H18" s="224"/>
      <c r="I18" s="224"/>
      <c r="J18" s="1"/>
      <c r="K18" s="1"/>
      <c r="L18" s="1"/>
      <c r="M18" s="1"/>
      <c r="N18" s="1"/>
      <c r="O18" s="1"/>
      <c r="P18" s="1"/>
      <c r="Q18" s="1"/>
      <c r="R18" s="1"/>
      <c r="S18" s="1"/>
      <c r="T18" s="1"/>
      <c r="U18" s="1"/>
    </row>
    <row r="19" spans="1:21" x14ac:dyDescent="0.3">
      <c r="A19" s="4"/>
      <c r="B19" s="1"/>
      <c r="C19" s="173"/>
      <c r="D19" s="173"/>
      <c r="E19" s="173"/>
      <c r="F19" s="251"/>
      <c r="G19" s="251"/>
      <c r="H19" s="251"/>
      <c r="I19" s="251"/>
      <c r="J19" s="1"/>
      <c r="K19" s="1"/>
      <c r="L19" s="1"/>
      <c r="M19" s="1"/>
      <c r="N19" s="1"/>
      <c r="O19" s="1"/>
      <c r="P19" s="1"/>
      <c r="Q19" s="1"/>
      <c r="R19" s="1"/>
      <c r="S19" s="1"/>
      <c r="T19" s="1"/>
      <c r="U19" s="1"/>
    </row>
    <row r="20" spans="1:21" x14ac:dyDescent="0.3">
      <c r="A20" s="4"/>
      <c r="B20" s="1"/>
      <c r="C20" s="250" t="s">
        <v>159</v>
      </c>
      <c r="D20" s="254" t="s">
        <v>30</v>
      </c>
      <c r="E20" s="254" t="s">
        <v>31</v>
      </c>
      <c r="F20" s="1"/>
      <c r="G20" s="172" t="s">
        <v>69</v>
      </c>
      <c r="H20" s="93">
        <f>(3*60)/4</f>
        <v>45</v>
      </c>
      <c r="I20" s="253" t="s">
        <v>313</v>
      </c>
      <c r="J20" s="251"/>
      <c r="K20" s="1"/>
      <c r="L20" s="1"/>
      <c r="M20" s="1"/>
      <c r="N20" s="1"/>
      <c r="O20" s="1"/>
      <c r="P20" s="1"/>
      <c r="Q20" s="1"/>
      <c r="R20" s="1"/>
      <c r="S20" s="1"/>
      <c r="T20" s="1"/>
      <c r="U20" s="1"/>
    </row>
    <row r="21" spans="1:21" x14ac:dyDescent="0.3">
      <c r="A21" s="4"/>
      <c r="B21" s="1"/>
      <c r="C21" s="67">
        <v>13</v>
      </c>
      <c r="D21" s="68">
        <v>3</v>
      </c>
      <c r="E21" s="68">
        <f>D21</f>
        <v>3</v>
      </c>
      <c r="F21" s="1"/>
      <c r="G21" s="263" t="s">
        <v>69</v>
      </c>
      <c r="H21" s="262">
        <f>C24</f>
        <v>16</v>
      </c>
      <c r="I21" s="262" t="s">
        <v>314</v>
      </c>
      <c r="J21" s="251"/>
      <c r="K21" s="1"/>
      <c r="L21" s="1"/>
      <c r="M21" s="1"/>
      <c r="N21" s="1"/>
      <c r="O21" s="1"/>
      <c r="P21" s="1"/>
      <c r="Q21" s="2"/>
      <c r="R21" s="1"/>
      <c r="S21" s="1"/>
      <c r="T21" s="1"/>
      <c r="U21" s="1"/>
    </row>
    <row r="22" spans="1:21" x14ac:dyDescent="0.3">
      <c r="A22" s="4"/>
      <c r="B22" s="1"/>
      <c r="C22" s="67">
        <v>14</v>
      </c>
      <c r="D22" s="68">
        <v>14</v>
      </c>
      <c r="E22" s="68">
        <f>D22+E21</f>
        <v>17</v>
      </c>
      <c r="F22" s="1"/>
      <c r="G22" s="122"/>
      <c r="I22" s="255"/>
      <c r="J22" s="251"/>
      <c r="K22" s="1"/>
      <c r="L22" s="1"/>
      <c r="M22" s="1"/>
      <c r="N22" s="1"/>
      <c r="O22" s="1"/>
      <c r="P22" s="1"/>
      <c r="Q22" s="1"/>
      <c r="R22" s="1"/>
      <c r="S22" s="1"/>
      <c r="T22" s="1"/>
      <c r="U22" s="1"/>
    </row>
    <row r="23" spans="1:21" x14ac:dyDescent="0.3">
      <c r="A23" s="4"/>
      <c r="B23" s="1"/>
      <c r="C23" s="67">
        <v>15</v>
      </c>
      <c r="D23" s="68">
        <v>23</v>
      </c>
      <c r="E23" s="68">
        <f>D23+E22</f>
        <v>40</v>
      </c>
      <c r="F23" s="1"/>
      <c r="G23" s="169" t="s">
        <v>318</v>
      </c>
      <c r="H23" s="93">
        <f>(7*60)/10</f>
        <v>42</v>
      </c>
      <c r="I23" s="253" t="s">
        <v>313</v>
      </c>
      <c r="J23" s="251"/>
      <c r="K23" s="1"/>
      <c r="L23" s="1"/>
      <c r="M23" s="1"/>
      <c r="N23" s="1"/>
      <c r="O23" s="1"/>
      <c r="P23" s="1"/>
      <c r="Q23" s="1"/>
      <c r="R23" s="1"/>
      <c r="S23" s="1"/>
      <c r="T23" s="1"/>
      <c r="U23" s="1"/>
    </row>
    <row r="24" spans="1:21" x14ac:dyDescent="0.3">
      <c r="A24" s="4"/>
      <c r="B24" s="1"/>
      <c r="C24" s="67">
        <v>16</v>
      </c>
      <c r="D24" s="68">
        <v>10</v>
      </c>
      <c r="E24" s="68">
        <f t="shared" ref="E24:E27" si="1">D24+E23</f>
        <v>50</v>
      </c>
      <c r="F24" s="1"/>
      <c r="G24" s="261" t="s">
        <v>318</v>
      </c>
      <c r="H24" s="262">
        <f>C24</f>
        <v>16</v>
      </c>
      <c r="I24" s="262" t="s">
        <v>314</v>
      </c>
      <c r="J24" s="251"/>
      <c r="K24" s="1"/>
      <c r="L24" s="1"/>
      <c r="M24" s="1"/>
      <c r="N24" s="1"/>
      <c r="O24" s="1"/>
      <c r="P24" s="1"/>
      <c r="Q24" s="1"/>
      <c r="R24" s="1"/>
      <c r="S24" s="1"/>
      <c r="T24" s="1"/>
      <c r="U24" s="1"/>
    </row>
    <row r="25" spans="1:21" x14ac:dyDescent="0.3">
      <c r="A25" s="4"/>
      <c r="B25" s="1"/>
      <c r="C25" s="67">
        <v>17</v>
      </c>
      <c r="D25" s="68">
        <v>5</v>
      </c>
      <c r="E25" s="68">
        <f t="shared" si="1"/>
        <v>55</v>
      </c>
      <c r="F25" s="1"/>
      <c r="I25" s="255"/>
      <c r="J25" s="251"/>
      <c r="K25" s="1"/>
      <c r="L25" s="1"/>
      <c r="M25" s="1"/>
      <c r="N25" s="1"/>
      <c r="O25" s="1"/>
      <c r="P25" s="1"/>
      <c r="Q25" s="1"/>
      <c r="R25" s="1"/>
      <c r="S25" s="1"/>
      <c r="T25" s="1"/>
      <c r="U25" s="1"/>
    </row>
    <row r="26" spans="1:21" x14ac:dyDescent="0.3">
      <c r="A26" s="4"/>
      <c r="B26" s="1"/>
      <c r="C26" s="67">
        <v>18</v>
      </c>
      <c r="D26" s="68">
        <v>4</v>
      </c>
      <c r="E26" s="68">
        <f t="shared" si="1"/>
        <v>59</v>
      </c>
      <c r="F26" s="1"/>
      <c r="G26" s="169" t="s">
        <v>319</v>
      </c>
      <c r="H26" s="93">
        <f>(52*60)/100</f>
        <v>31.2</v>
      </c>
      <c r="I26" s="253" t="s">
        <v>313</v>
      </c>
      <c r="J26" s="251"/>
      <c r="K26" s="1"/>
      <c r="L26" s="1"/>
      <c r="M26" s="1"/>
      <c r="N26" s="1"/>
      <c r="O26" s="1"/>
      <c r="P26" s="1"/>
      <c r="Q26" s="1"/>
      <c r="R26" s="1"/>
      <c r="S26" s="1"/>
      <c r="T26" s="1"/>
      <c r="U26" s="1"/>
    </row>
    <row r="27" spans="1:21" x14ac:dyDescent="0.3">
      <c r="A27" s="4"/>
      <c r="B27" s="1"/>
      <c r="C27" s="67">
        <v>19</v>
      </c>
      <c r="D27" s="68">
        <v>1</v>
      </c>
      <c r="E27" s="68">
        <f t="shared" si="1"/>
        <v>60</v>
      </c>
      <c r="F27" s="1"/>
      <c r="G27" s="261" t="s">
        <v>319</v>
      </c>
      <c r="H27" s="262">
        <f>C23</f>
        <v>15</v>
      </c>
      <c r="I27" s="262" t="s">
        <v>314</v>
      </c>
      <c r="J27" s="251"/>
      <c r="K27" s="1"/>
      <c r="L27" s="1"/>
      <c r="M27" s="1"/>
      <c r="N27" s="1"/>
      <c r="O27" s="1"/>
      <c r="P27" s="1"/>
      <c r="Q27" s="1"/>
      <c r="R27" s="1"/>
      <c r="S27" s="1"/>
      <c r="T27" s="1"/>
      <c r="U27" s="1"/>
    </row>
    <row r="28" spans="1:21" ht="15" x14ac:dyDescent="0.3">
      <c r="A28" s="4"/>
      <c r="B28" s="1"/>
      <c r="C28" s="256" t="s">
        <v>92</v>
      </c>
      <c r="D28" s="252">
        <f>SUM(D21:D27)</f>
        <v>60</v>
      </c>
      <c r="E28" s="171"/>
      <c r="F28" s="1"/>
      <c r="G28" s="1"/>
      <c r="H28" s="1"/>
      <c r="I28" s="251"/>
      <c r="J28" s="251"/>
      <c r="K28" s="1"/>
      <c r="L28" s="1"/>
      <c r="M28" s="1"/>
      <c r="N28" s="1"/>
      <c r="O28" s="1"/>
      <c r="P28" s="1"/>
      <c r="Q28" s="1"/>
      <c r="R28" s="1"/>
      <c r="S28" s="1"/>
      <c r="T28" s="1"/>
      <c r="U28" s="1"/>
    </row>
    <row r="29" spans="1:21" x14ac:dyDescent="0.3">
      <c r="A29" s="4"/>
      <c r="B29" s="1"/>
      <c r="C29" s="251"/>
      <c r="D29" s="251"/>
      <c r="E29" s="251"/>
      <c r="F29" s="251"/>
      <c r="G29" s="251"/>
      <c r="H29" s="251"/>
      <c r="I29" s="251"/>
      <c r="J29" s="251"/>
      <c r="K29" s="1"/>
      <c r="L29" s="1"/>
      <c r="M29" s="1"/>
      <c r="N29" s="1"/>
      <c r="O29" s="1"/>
      <c r="P29" s="1"/>
      <c r="Q29" s="1"/>
      <c r="R29" s="1"/>
      <c r="S29" s="1"/>
      <c r="T29" s="1"/>
      <c r="U29" s="1"/>
    </row>
    <row r="30" spans="1:21" x14ac:dyDescent="0.3">
      <c r="A30" s="4"/>
      <c r="B30" s="1"/>
      <c r="C30" s="1"/>
      <c r="D30" s="1"/>
      <c r="E30" s="1"/>
      <c r="F30" s="1"/>
      <c r="G30" s="1"/>
      <c r="H30" s="1"/>
      <c r="I30" s="1"/>
      <c r="J30" s="251"/>
      <c r="K30" s="1"/>
      <c r="L30" s="1"/>
      <c r="M30" s="1"/>
      <c r="N30" s="1"/>
      <c r="O30" s="1"/>
      <c r="P30" s="1"/>
      <c r="Q30" s="1"/>
      <c r="R30" s="1"/>
      <c r="S30" s="1"/>
      <c r="T30" s="1"/>
      <c r="U30" s="1"/>
    </row>
    <row r="31" spans="1:21" x14ac:dyDescent="0.3">
      <c r="A31" s="4"/>
      <c r="B31" s="1"/>
      <c r="C31" s="248" t="s">
        <v>320</v>
      </c>
      <c r="D31" s="248"/>
      <c r="E31" s="248"/>
      <c r="F31" s="248"/>
      <c r="G31" s="248"/>
      <c r="H31" s="248"/>
      <c r="I31" s="248"/>
      <c r="J31" s="251"/>
      <c r="K31" s="1"/>
      <c r="L31" s="1"/>
      <c r="M31" s="1"/>
      <c r="N31" s="1"/>
      <c r="O31" s="1"/>
      <c r="P31" s="1"/>
      <c r="Q31" s="1"/>
      <c r="R31" s="1"/>
      <c r="S31" s="1"/>
      <c r="T31" s="1"/>
      <c r="U31" s="1"/>
    </row>
    <row r="32" spans="1:21" x14ac:dyDescent="0.3">
      <c r="A32" s="4"/>
      <c r="B32" s="1"/>
      <c r="C32" s="224" t="s">
        <v>321</v>
      </c>
      <c r="D32" s="224"/>
      <c r="E32" s="224"/>
      <c r="F32" s="224"/>
      <c r="G32" s="224"/>
      <c r="H32" s="224"/>
      <c r="I32" s="224"/>
      <c r="J32" s="251"/>
      <c r="K32" s="1"/>
      <c r="L32" s="1"/>
      <c r="M32" s="1"/>
      <c r="N32" s="1"/>
      <c r="O32" s="1"/>
      <c r="P32" s="1"/>
      <c r="Q32" s="1"/>
      <c r="R32" s="1"/>
      <c r="S32" s="1"/>
      <c r="T32" s="1"/>
      <c r="U32" s="1"/>
    </row>
    <row r="33" spans="1:21" x14ac:dyDescent="0.3">
      <c r="A33" s="4"/>
      <c r="B33" s="1"/>
      <c r="C33" s="173"/>
      <c r="D33" s="173"/>
      <c r="E33" s="173"/>
      <c r="F33" s="1"/>
      <c r="G33" s="1"/>
      <c r="H33" s="1"/>
      <c r="I33" s="251"/>
      <c r="J33" s="251"/>
      <c r="K33" s="1"/>
      <c r="L33" s="1"/>
      <c r="M33" s="1"/>
      <c r="N33" s="1"/>
      <c r="O33" s="1"/>
      <c r="P33" s="1"/>
      <c r="Q33" s="1"/>
      <c r="R33" s="1"/>
      <c r="S33" s="1"/>
      <c r="T33" s="1"/>
      <c r="U33" s="1"/>
    </row>
    <row r="34" spans="1:21" x14ac:dyDescent="0.3">
      <c r="A34" s="4"/>
      <c r="B34" s="1"/>
      <c r="C34" s="250" t="s">
        <v>159</v>
      </c>
      <c r="D34" s="208" t="s">
        <v>30</v>
      </c>
      <c r="E34" s="208" t="s">
        <v>31</v>
      </c>
      <c r="F34" s="1"/>
      <c r="G34" s="172" t="s">
        <v>68</v>
      </c>
      <c r="H34" s="93">
        <f>(2*50)/4</f>
        <v>25</v>
      </c>
      <c r="I34" s="253" t="s">
        <v>313</v>
      </c>
      <c r="J34" s="251"/>
      <c r="K34" s="1"/>
      <c r="L34" s="1"/>
      <c r="M34" s="1"/>
      <c r="N34" s="1"/>
      <c r="O34" s="1"/>
      <c r="P34" s="1"/>
      <c r="Q34" s="1"/>
      <c r="R34" s="1"/>
      <c r="S34" s="1"/>
      <c r="T34" s="1"/>
      <c r="U34" s="1"/>
    </row>
    <row r="35" spans="1:21" x14ac:dyDescent="0.3">
      <c r="A35" s="4"/>
      <c r="B35" s="1"/>
      <c r="C35" s="67">
        <v>0</v>
      </c>
      <c r="D35" s="68">
        <v>5</v>
      </c>
      <c r="E35" s="68">
        <f>D35</f>
        <v>5</v>
      </c>
      <c r="F35" s="1"/>
      <c r="G35" s="259" t="s">
        <v>68</v>
      </c>
      <c r="H35" s="257">
        <f>C37</f>
        <v>2</v>
      </c>
      <c r="I35" s="257" t="s">
        <v>314</v>
      </c>
      <c r="J35" s="251"/>
      <c r="K35" s="1"/>
      <c r="L35" s="1"/>
      <c r="M35" s="1"/>
      <c r="N35" s="1"/>
      <c r="O35" s="1"/>
      <c r="P35" s="1"/>
      <c r="Q35" s="1"/>
      <c r="R35" s="1"/>
      <c r="S35" s="1"/>
      <c r="T35" s="1"/>
      <c r="U35" s="1"/>
    </row>
    <row r="36" spans="1:21" x14ac:dyDescent="0.3">
      <c r="A36" s="4"/>
      <c r="B36" s="1"/>
      <c r="C36" s="67">
        <v>1</v>
      </c>
      <c r="D36" s="68">
        <v>12</v>
      </c>
      <c r="E36" s="68">
        <f>D36+E35</f>
        <v>17</v>
      </c>
      <c r="F36" s="1"/>
      <c r="G36" s="260"/>
      <c r="H36" s="258"/>
      <c r="I36" s="258"/>
      <c r="J36" s="251"/>
      <c r="K36" s="1"/>
      <c r="L36" s="1"/>
      <c r="M36" s="1"/>
      <c r="N36" s="1"/>
      <c r="O36" s="1"/>
      <c r="P36" s="1"/>
      <c r="Q36" s="1"/>
      <c r="R36" s="1"/>
      <c r="S36" s="1"/>
      <c r="T36" s="1"/>
      <c r="U36" s="1"/>
    </row>
    <row r="37" spans="1:21" x14ac:dyDescent="0.3">
      <c r="A37" s="4"/>
      <c r="B37" s="1"/>
      <c r="C37" s="67">
        <v>2</v>
      </c>
      <c r="D37" s="68">
        <v>10</v>
      </c>
      <c r="E37" s="68">
        <f>D37+E36</f>
        <v>27</v>
      </c>
      <c r="F37" s="1"/>
      <c r="G37" s="169" t="s">
        <v>322</v>
      </c>
      <c r="H37" s="93">
        <f>(8*50)/10</f>
        <v>40</v>
      </c>
      <c r="I37" s="253" t="s">
        <v>313</v>
      </c>
      <c r="J37" s="251"/>
      <c r="K37" s="1"/>
      <c r="L37" s="1"/>
      <c r="M37" s="1"/>
      <c r="N37" s="1"/>
      <c r="O37" s="1"/>
      <c r="P37" s="1"/>
      <c r="Q37" s="1"/>
      <c r="R37" s="1"/>
      <c r="S37" s="1"/>
      <c r="T37" s="1"/>
      <c r="U37" s="1"/>
    </row>
    <row r="38" spans="1:21" x14ac:dyDescent="0.3">
      <c r="A38" s="4"/>
      <c r="B38" s="1"/>
      <c r="C38" s="67">
        <v>3</v>
      </c>
      <c r="D38" s="68">
        <v>8</v>
      </c>
      <c r="E38" s="68">
        <f t="shared" ref="E38:E42" si="2">D38+E37</f>
        <v>35</v>
      </c>
      <c r="F38" s="1"/>
      <c r="G38" s="261" t="s">
        <v>322</v>
      </c>
      <c r="H38" s="262">
        <f>C39</f>
        <v>4</v>
      </c>
      <c r="I38" s="262" t="s">
        <v>314</v>
      </c>
      <c r="J38" s="251"/>
      <c r="K38" s="1"/>
      <c r="L38" s="1"/>
      <c r="M38" s="1"/>
      <c r="N38" s="1"/>
      <c r="O38" s="1"/>
      <c r="P38" s="1"/>
      <c r="Q38" s="1"/>
      <c r="R38" s="1"/>
      <c r="S38" s="1"/>
      <c r="T38" s="1"/>
      <c r="U38" s="1"/>
    </row>
    <row r="39" spans="1:21" x14ac:dyDescent="0.3">
      <c r="A39" s="4"/>
      <c r="B39" s="1"/>
      <c r="C39" s="67">
        <v>4</v>
      </c>
      <c r="D39" s="68">
        <v>6</v>
      </c>
      <c r="E39" s="68">
        <f t="shared" si="2"/>
        <v>41</v>
      </c>
      <c r="F39" s="1"/>
      <c r="I39" s="255"/>
      <c r="J39" s="251"/>
      <c r="K39" s="1"/>
      <c r="L39" s="1"/>
      <c r="M39" s="1"/>
      <c r="N39" s="1"/>
      <c r="O39" s="1"/>
      <c r="P39" s="1"/>
      <c r="Q39" s="1"/>
      <c r="R39" s="1"/>
      <c r="S39" s="1"/>
      <c r="T39" s="1"/>
      <c r="U39" s="1"/>
    </row>
    <row r="40" spans="1:21" x14ac:dyDescent="0.3">
      <c r="A40" s="4"/>
      <c r="B40" s="1"/>
      <c r="C40" s="67">
        <v>5</v>
      </c>
      <c r="D40" s="68">
        <v>4</v>
      </c>
      <c r="E40" s="68">
        <f t="shared" si="2"/>
        <v>45</v>
      </c>
      <c r="F40" s="1"/>
      <c r="G40" s="169" t="s">
        <v>323</v>
      </c>
      <c r="H40" s="93">
        <f>(80*50)/100</f>
        <v>40</v>
      </c>
      <c r="I40" s="253" t="s">
        <v>313</v>
      </c>
      <c r="J40" s="251"/>
      <c r="K40" s="1"/>
      <c r="L40" s="1"/>
      <c r="M40" s="1"/>
      <c r="N40" s="1"/>
      <c r="O40" s="1"/>
      <c r="P40" s="1"/>
      <c r="Q40" s="1"/>
      <c r="R40" s="1"/>
      <c r="S40" s="1"/>
      <c r="T40" s="1"/>
      <c r="U40" s="1"/>
    </row>
    <row r="41" spans="1:21" x14ac:dyDescent="0.3">
      <c r="A41" s="4"/>
      <c r="B41" s="1"/>
      <c r="C41" s="67">
        <v>6</v>
      </c>
      <c r="D41" s="68">
        <v>3</v>
      </c>
      <c r="E41" s="68">
        <f t="shared" si="2"/>
        <v>48</v>
      </c>
      <c r="F41" s="1"/>
      <c r="G41" s="261" t="s">
        <v>323</v>
      </c>
      <c r="H41" s="262">
        <f>C39</f>
        <v>4</v>
      </c>
      <c r="I41" s="262" t="s">
        <v>314</v>
      </c>
      <c r="J41" s="251"/>
      <c r="K41" s="1"/>
      <c r="L41" s="1"/>
      <c r="M41" s="1"/>
      <c r="N41" s="1"/>
      <c r="O41" s="1"/>
      <c r="P41" s="1"/>
      <c r="Q41" s="1"/>
      <c r="R41" s="1"/>
      <c r="S41" s="1"/>
      <c r="T41" s="1"/>
      <c r="U41" s="1"/>
    </row>
    <row r="42" spans="1:21" x14ac:dyDescent="0.3">
      <c r="A42" s="4"/>
      <c r="B42" s="1"/>
      <c r="C42" s="67">
        <v>7</v>
      </c>
      <c r="D42" s="68">
        <v>2</v>
      </c>
      <c r="E42" s="68">
        <f t="shared" si="2"/>
        <v>50</v>
      </c>
      <c r="F42" s="1"/>
      <c r="G42" s="1"/>
      <c r="H42" s="1"/>
      <c r="I42" s="251"/>
      <c r="J42" s="251"/>
      <c r="K42" s="1"/>
      <c r="L42" s="1"/>
      <c r="M42" s="1"/>
      <c r="N42" s="1"/>
      <c r="O42" s="1"/>
      <c r="P42" s="1"/>
      <c r="Q42" s="1"/>
      <c r="R42" s="1"/>
      <c r="S42" s="1"/>
      <c r="T42" s="1"/>
      <c r="U42" s="1"/>
    </row>
    <row r="43" spans="1:21" ht="15" x14ac:dyDescent="0.3">
      <c r="A43" s="4"/>
      <c r="B43" s="1"/>
      <c r="C43" s="249" t="s">
        <v>92</v>
      </c>
      <c r="D43" s="170">
        <f>SUM(D35:D42)</f>
        <v>50</v>
      </c>
      <c r="E43" s="171"/>
      <c r="F43" s="1"/>
      <c r="G43" s="1"/>
      <c r="H43" s="1"/>
      <c r="I43" s="251"/>
      <c r="J43" s="251"/>
      <c r="K43" s="1"/>
      <c r="L43" s="1"/>
      <c r="M43" s="1"/>
      <c r="N43" s="1"/>
      <c r="O43" s="1"/>
      <c r="P43" s="1"/>
      <c r="Q43" s="1"/>
      <c r="R43" s="1"/>
      <c r="S43" s="1"/>
      <c r="T43" s="1"/>
      <c r="U43" s="1"/>
    </row>
    <row r="44" spans="1:21" x14ac:dyDescent="0.3">
      <c r="A44" s="4"/>
      <c r="B44" s="1"/>
      <c r="C44" s="251"/>
      <c r="D44" s="251"/>
      <c r="E44" s="251"/>
      <c r="F44" s="251"/>
      <c r="G44" s="251"/>
      <c r="H44" s="251"/>
      <c r="I44" s="251"/>
      <c r="J44" s="251"/>
      <c r="K44" s="1"/>
      <c r="L44" s="1"/>
      <c r="M44" s="1"/>
      <c r="N44" s="1"/>
      <c r="O44" s="1"/>
      <c r="P44" s="1"/>
      <c r="Q44" s="1"/>
      <c r="R44" s="1"/>
      <c r="S44" s="1"/>
      <c r="T44" s="1"/>
      <c r="U44" s="1"/>
    </row>
    <row r="45" spans="1:21" x14ac:dyDescent="0.3">
      <c r="A45" s="4"/>
      <c r="B45" s="1"/>
      <c r="C45" s="1"/>
      <c r="D45" s="1"/>
      <c r="E45" s="1"/>
      <c r="F45" s="1"/>
      <c r="G45" s="1"/>
      <c r="H45" s="1"/>
      <c r="I45" s="1"/>
      <c r="J45" s="1"/>
      <c r="K45" s="1"/>
      <c r="L45" s="1"/>
      <c r="M45" s="1"/>
      <c r="N45" s="1"/>
      <c r="O45" s="1"/>
      <c r="P45" s="1"/>
      <c r="Q45" s="1"/>
      <c r="R45" s="1"/>
      <c r="S45" s="1"/>
      <c r="T45" s="1"/>
      <c r="U45" s="1"/>
    </row>
    <row r="46" spans="1:21" x14ac:dyDescent="0.3">
      <c r="A46" s="4"/>
      <c r="B46" s="1"/>
      <c r="C46" s="1"/>
      <c r="D46" s="1"/>
      <c r="E46" s="1"/>
      <c r="F46" s="1"/>
      <c r="G46" s="1"/>
      <c r="H46" s="1"/>
      <c r="I46" s="1"/>
      <c r="J46" s="1"/>
      <c r="K46" s="1"/>
      <c r="L46" s="1"/>
      <c r="M46" s="1"/>
      <c r="N46" s="1"/>
      <c r="O46" s="1"/>
      <c r="P46" s="1"/>
      <c r="Q46" s="1"/>
      <c r="R46" s="1"/>
      <c r="S46" s="1"/>
      <c r="T46" s="1"/>
      <c r="U46" s="1"/>
    </row>
    <row r="47" spans="1:21" x14ac:dyDescent="0.3">
      <c r="A47" s="4"/>
      <c r="B47" s="1"/>
      <c r="C47" s="1"/>
      <c r="D47" s="1"/>
      <c r="E47" s="1"/>
      <c r="F47" s="1"/>
      <c r="G47" s="1"/>
      <c r="H47" s="1"/>
      <c r="I47" s="1"/>
      <c r="J47" s="1"/>
      <c r="K47" s="1"/>
      <c r="L47" s="1"/>
      <c r="M47" s="1"/>
      <c r="N47" s="1"/>
      <c r="O47" s="1"/>
      <c r="P47" s="1"/>
      <c r="Q47" s="1"/>
      <c r="R47" s="1"/>
      <c r="S47" s="1"/>
      <c r="T47" s="1"/>
      <c r="U47" s="1"/>
    </row>
    <row r="48" spans="1:21" x14ac:dyDescent="0.3">
      <c r="A48" s="4"/>
      <c r="B48" s="1"/>
      <c r="C48" s="1"/>
      <c r="D48" s="1"/>
      <c r="E48" s="1"/>
      <c r="F48" s="1"/>
      <c r="G48" s="1"/>
      <c r="H48" s="1"/>
      <c r="I48" s="1"/>
      <c r="J48" s="1"/>
      <c r="K48" s="1"/>
      <c r="L48" s="1"/>
      <c r="M48" s="1"/>
      <c r="N48" s="1"/>
      <c r="O48" s="1"/>
      <c r="P48" s="1"/>
      <c r="Q48" s="1"/>
      <c r="R48" s="1"/>
      <c r="S48" s="1"/>
      <c r="T48" s="1"/>
      <c r="U48" s="1"/>
    </row>
    <row r="49" spans="1:21" x14ac:dyDescent="0.3">
      <c r="A49" s="4"/>
      <c r="B49" s="1"/>
      <c r="C49" s="1"/>
      <c r="D49" s="1"/>
      <c r="E49" s="1"/>
      <c r="F49" s="1"/>
      <c r="G49" s="1"/>
      <c r="H49" s="1"/>
      <c r="I49" s="1"/>
      <c r="J49" s="1"/>
      <c r="K49" s="1"/>
      <c r="L49" s="1"/>
      <c r="M49" s="1"/>
      <c r="N49" s="1"/>
      <c r="O49" s="1"/>
      <c r="P49" s="1"/>
      <c r="Q49" s="1"/>
      <c r="R49" s="1"/>
      <c r="S49" s="1"/>
      <c r="T49" s="1"/>
      <c r="U49" s="1"/>
    </row>
    <row r="50" spans="1:21" x14ac:dyDescent="0.3">
      <c r="A50" s="4"/>
      <c r="B50" s="1"/>
      <c r="C50" s="1"/>
      <c r="D50" s="1"/>
      <c r="E50" s="1"/>
      <c r="F50" s="1"/>
      <c r="G50" s="1"/>
      <c r="H50" s="1"/>
      <c r="I50" s="1"/>
      <c r="J50" s="1"/>
      <c r="K50" s="1"/>
      <c r="L50" s="1"/>
      <c r="M50" s="1"/>
      <c r="N50" s="1"/>
      <c r="O50" s="1"/>
      <c r="P50" s="1"/>
      <c r="Q50" s="1"/>
      <c r="R50" s="1"/>
      <c r="S50" s="1"/>
      <c r="T50" s="1"/>
      <c r="U50" s="1"/>
    </row>
    <row r="51" spans="1:21" x14ac:dyDescent="0.3">
      <c r="A51" s="4"/>
      <c r="B51" s="1"/>
      <c r="C51" s="1"/>
      <c r="D51" s="1"/>
      <c r="E51" s="1"/>
      <c r="F51" s="1"/>
      <c r="G51" s="1"/>
      <c r="H51" s="1"/>
      <c r="I51" s="1"/>
      <c r="J51" s="1"/>
      <c r="K51" s="1"/>
      <c r="L51" s="1"/>
      <c r="M51" s="1"/>
      <c r="N51" s="1"/>
      <c r="O51" s="1"/>
      <c r="P51" s="1"/>
      <c r="Q51" s="1"/>
      <c r="R51" s="1"/>
      <c r="S51" s="1"/>
      <c r="T51" s="1"/>
      <c r="U51" s="1"/>
    </row>
    <row r="52" spans="1:21" x14ac:dyDescent="0.3">
      <c r="A52" s="4"/>
      <c r="B52" s="1"/>
      <c r="C52" s="1"/>
      <c r="D52" s="1"/>
      <c r="E52" s="1"/>
      <c r="F52" s="1"/>
      <c r="G52" s="1"/>
      <c r="H52" s="1"/>
      <c r="I52" s="1"/>
      <c r="J52" s="1"/>
      <c r="K52" s="1"/>
      <c r="L52" s="1"/>
      <c r="M52" s="1"/>
      <c r="N52" s="1"/>
      <c r="O52" s="1"/>
      <c r="P52" s="1"/>
      <c r="Q52" s="1"/>
      <c r="R52" s="1"/>
      <c r="S52" s="1"/>
      <c r="T52" s="1"/>
      <c r="U52" s="1"/>
    </row>
    <row r="53" spans="1:21" x14ac:dyDescent="0.3">
      <c r="A53" s="4"/>
      <c r="B53" s="1"/>
      <c r="C53" s="1"/>
      <c r="D53" s="1"/>
      <c r="E53" s="1"/>
      <c r="F53" s="1"/>
      <c r="G53" s="1"/>
      <c r="H53" s="1"/>
      <c r="I53" s="1"/>
      <c r="J53" s="1"/>
      <c r="K53" s="1"/>
      <c r="L53" s="1"/>
      <c r="M53" s="1"/>
      <c r="N53" s="1"/>
      <c r="O53" s="1"/>
      <c r="P53" s="1"/>
      <c r="Q53" s="1"/>
      <c r="R53" s="1"/>
      <c r="S53" s="1"/>
      <c r="T53" s="1"/>
      <c r="U53" s="1"/>
    </row>
    <row r="54" spans="1:21" x14ac:dyDescent="0.3">
      <c r="A54" s="4"/>
      <c r="B54" s="1"/>
      <c r="C54" s="1"/>
      <c r="D54" s="1"/>
      <c r="E54" s="1"/>
      <c r="F54" s="1"/>
      <c r="G54" s="1"/>
      <c r="H54" s="1"/>
      <c r="I54" s="1"/>
      <c r="J54" s="1"/>
      <c r="K54" s="1"/>
      <c r="L54" s="1"/>
      <c r="M54" s="1"/>
      <c r="N54" s="1"/>
      <c r="O54" s="1"/>
      <c r="P54" s="1"/>
      <c r="Q54" s="1"/>
      <c r="R54" s="1"/>
      <c r="S54" s="1"/>
      <c r="T54" s="1"/>
      <c r="U54" s="1"/>
    </row>
    <row r="55" spans="1:21" x14ac:dyDescent="0.3">
      <c r="A55" s="4"/>
      <c r="B55" s="1"/>
      <c r="C55" s="1"/>
      <c r="D55" s="1"/>
      <c r="E55" s="1"/>
      <c r="F55" s="1"/>
      <c r="G55" s="1"/>
      <c r="H55" s="1"/>
      <c r="I55" s="1"/>
      <c r="J55" s="1"/>
      <c r="K55" s="1"/>
      <c r="L55" s="1"/>
      <c r="M55" s="1"/>
      <c r="N55" s="1"/>
      <c r="O55" s="1"/>
      <c r="P55" s="1"/>
      <c r="Q55" s="1"/>
      <c r="R55" s="1"/>
      <c r="S55" s="1"/>
      <c r="T55" s="1"/>
      <c r="U55" s="1"/>
    </row>
    <row r="56" spans="1:21" x14ac:dyDescent="0.3">
      <c r="A56" s="4"/>
      <c r="B56" s="1"/>
      <c r="C56" s="1"/>
      <c r="D56" s="1"/>
      <c r="E56" s="1"/>
      <c r="F56" s="1"/>
      <c r="G56" s="1"/>
      <c r="H56" s="1"/>
      <c r="I56" s="1"/>
      <c r="J56" s="1"/>
      <c r="K56" s="1"/>
      <c r="L56" s="1"/>
      <c r="M56" s="1"/>
      <c r="N56" s="1"/>
      <c r="O56" s="1"/>
      <c r="P56" s="1"/>
      <c r="Q56" s="1"/>
      <c r="R56" s="1"/>
      <c r="S56" s="1"/>
      <c r="T56" s="1"/>
      <c r="U56" s="1"/>
    </row>
    <row r="57" spans="1:21" x14ac:dyDescent="0.3">
      <c r="A57" s="4"/>
      <c r="B57" s="1"/>
      <c r="C57" s="1"/>
      <c r="D57" s="1"/>
      <c r="E57" s="1"/>
      <c r="F57" s="1"/>
      <c r="G57" s="1"/>
      <c r="H57" s="1"/>
      <c r="I57" s="1"/>
      <c r="J57" s="1"/>
      <c r="K57" s="1"/>
      <c r="L57" s="1"/>
      <c r="M57" s="1"/>
      <c r="N57" s="1"/>
      <c r="O57" s="1"/>
      <c r="P57" s="1"/>
      <c r="Q57" s="1"/>
      <c r="R57" s="1"/>
      <c r="S57" s="1"/>
      <c r="T57" s="1"/>
      <c r="U57" s="1"/>
    </row>
    <row r="58" spans="1:21" x14ac:dyDescent="0.3">
      <c r="A58" s="4"/>
      <c r="B58" s="1"/>
      <c r="C58" s="1"/>
      <c r="D58" s="1"/>
      <c r="E58" s="1"/>
      <c r="F58" s="1"/>
      <c r="G58" s="1"/>
      <c r="H58" s="1"/>
      <c r="I58" s="1"/>
      <c r="J58" s="1"/>
      <c r="K58" s="1"/>
      <c r="L58" s="1"/>
      <c r="M58" s="1"/>
      <c r="N58" s="1"/>
      <c r="O58" s="1"/>
      <c r="P58" s="1"/>
      <c r="Q58" s="1"/>
      <c r="R58" s="1"/>
      <c r="S58" s="1"/>
      <c r="T58" s="1"/>
      <c r="U58" s="1"/>
    </row>
    <row r="59" spans="1:21" x14ac:dyDescent="0.3">
      <c r="A59" s="4"/>
      <c r="B59" s="1"/>
      <c r="C59" s="1"/>
      <c r="D59" s="1"/>
      <c r="E59" s="1"/>
      <c r="F59" s="1"/>
      <c r="G59" s="1"/>
      <c r="H59" s="1"/>
      <c r="I59" s="1"/>
      <c r="J59" s="1"/>
      <c r="K59" s="1"/>
      <c r="L59" s="1"/>
      <c r="M59" s="1"/>
      <c r="N59" s="1"/>
      <c r="O59" s="1"/>
      <c r="P59" s="1"/>
      <c r="Q59" s="1"/>
      <c r="R59" s="1"/>
      <c r="S59" s="1"/>
      <c r="T59" s="1"/>
      <c r="U59" s="1"/>
    </row>
    <row r="60" spans="1:21" x14ac:dyDescent="0.3">
      <c r="A60" s="4"/>
      <c r="B60" s="1"/>
      <c r="C60" s="1"/>
      <c r="D60" s="1"/>
      <c r="E60" s="1"/>
      <c r="F60" s="1"/>
      <c r="G60" s="1"/>
      <c r="H60" s="1"/>
      <c r="I60" s="1"/>
      <c r="J60" s="1"/>
      <c r="K60" s="1"/>
      <c r="L60" s="1"/>
      <c r="M60" s="1"/>
      <c r="N60" s="1"/>
      <c r="O60" s="1"/>
      <c r="P60" s="1"/>
      <c r="Q60" s="1"/>
      <c r="R60" s="1"/>
      <c r="S60" s="1"/>
      <c r="T60" s="1"/>
      <c r="U60" s="1"/>
    </row>
    <row r="61" spans="1:21" x14ac:dyDescent="0.3">
      <c r="A61" s="4"/>
      <c r="B61" s="1"/>
      <c r="C61" s="1"/>
      <c r="D61" s="1"/>
      <c r="E61" s="1"/>
      <c r="F61" s="1"/>
      <c r="G61" s="1"/>
      <c r="H61" s="1"/>
      <c r="I61" s="1"/>
      <c r="J61" s="1"/>
      <c r="K61" s="1"/>
      <c r="L61" s="1"/>
      <c r="M61" s="1"/>
      <c r="N61" s="1"/>
      <c r="O61" s="1"/>
      <c r="P61" s="1"/>
      <c r="Q61" s="1"/>
      <c r="R61" s="1"/>
      <c r="S61" s="1"/>
      <c r="T61" s="1"/>
      <c r="U61" s="1"/>
    </row>
    <row r="62" spans="1:21" x14ac:dyDescent="0.3">
      <c r="A62" s="4"/>
      <c r="B62" s="1"/>
      <c r="C62" s="1"/>
      <c r="D62" s="1"/>
      <c r="E62" s="1"/>
      <c r="F62" s="1"/>
      <c r="G62" s="1"/>
      <c r="H62" s="1"/>
      <c r="I62" s="1"/>
      <c r="J62" s="1"/>
      <c r="K62" s="1"/>
      <c r="L62" s="1"/>
      <c r="M62" s="1"/>
      <c r="N62" s="1"/>
      <c r="O62" s="1"/>
      <c r="P62" s="1"/>
      <c r="Q62" s="1"/>
      <c r="R62" s="1"/>
      <c r="S62" s="1"/>
      <c r="T62" s="1"/>
      <c r="U62" s="1"/>
    </row>
    <row r="63" spans="1:21" x14ac:dyDescent="0.3">
      <c r="A63" s="4"/>
      <c r="B63" s="1"/>
      <c r="C63" s="1"/>
      <c r="D63" s="1"/>
      <c r="E63" s="1"/>
      <c r="F63" s="1"/>
      <c r="G63" s="1"/>
      <c r="H63" s="1"/>
      <c r="I63" s="1"/>
      <c r="J63" s="1"/>
      <c r="K63" s="1"/>
      <c r="L63" s="1"/>
      <c r="M63" s="1"/>
      <c r="N63" s="1"/>
      <c r="O63" s="1"/>
      <c r="P63" s="1"/>
      <c r="Q63" s="1"/>
      <c r="R63" s="1"/>
      <c r="S63" s="1"/>
      <c r="T63" s="1"/>
      <c r="U63" s="1"/>
    </row>
    <row r="64" spans="1:2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6">
    <mergeCell ref="C18:I18"/>
    <mergeCell ref="C31:I31"/>
    <mergeCell ref="C32:I32"/>
    <mergeCell ref="C3:I3"/>
    <mergeCell ref="C4:I4"/>
    <mergeCell ref="C17:I17"/>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
  <dimension ref="A1:AC121"/>
  <sheetViews>
    <sheetView topLeftCell="A13" zoomScale="65" zoomScaleNormal="82" workbookViewId="0">
      <selection activeCell="K35" sqref="K35"/>
    </sheetView>
  </sheetViews>
  <sheetFormatPr baseColWidth="10" defaultRowHeight="14.4" x14ac:dyDescent="0.3"/>
  <cols>
    <col min="1" max="1" width="31.33203125" customWidth="1"/>
    <col min="12" max="12" width="5.5546875" customWidth="1"/>
    <col min="13" max="13" width="5.6640625" customWidth="1"/>
    <col min="14" max="14" width="5.88671875" customWidth="1"/>
    <col min="15" max="15" width="3" customWidth="1"/>
    <col min="16" max="16" width="4.6640625" customWidth="1"/>
    <col min="19" max="19" width="3" customWidth="1"/>
    <col min="20" max="20" width="10.6640625" customWidth="1"/>
  </cols>
  <sheetData>
    <row r="1" spans="1:29" x14ac:dyDescent="0.3">
      <c r="A1" s="4"/>
      <c r="B1" s="1"/>
      <c r="C1" s="1"/>
      <c r="D1" s="1"/>
      <c r="E1" s="1"/>
      <c r="F1" s="1"/>
      <c r="G1" s="1"/>
      <c r="H1" s="1"/>
      <c r="I1" s="1"/>
      <c r="J1" s="1"/>
      <c r="K1" s="1"/>
      <c r="L1" s="1"/>
      <c r="M1" s="1"/>
      <c r="N1" s="1"/>
      <c r="O1" s="1"/>
      <c r="P1" s="1"/>
      <c r="Q1" s="1"/>
      <c r="R1" s="1"/>
      <c r="S1" s="1"/>
      <c r="T1" s="1"/>
      <c r="U1" s="1"/>
    </row>
    <row r="2" spans="1:29" ht="18" x14ac:dyDescent="0.35">
      <c r="A2" s="4"/>
      <c r="B2" s="1"/>
      <c r="C2" s="1"/>
      <c r="D2" s="17" t="s">
        <v>73</v>
      </c>
      <c r="E2" s="1"/>
      <c r="F2" s="1"/>
      <c r="G2" s="1"/>
      <c r="H2" s="1"/>
      <c r="I2" s="1"/>
      <c r="J2" s="1"/>
      <c r="K2" s="1"/>
      <c r="L2" s="1"/>
      <c r="M2" s="1"/>
      <c r="N2" s="1"/>
      <c r="O2" s="1"/>
      <c r="P2" s="1"/>
      <c r="Q2" s="1"/>
      <c r="R2" s="1"/>
      <c r="S2" s="1"/>
      <c r="T2" s="1"/>
      <c r="U2" s="1"/>
    </row>
    <row r="3" spans="1:29" x14ac:dyDescent="0.3">
      <c r="A3" s="4"/>
      <c r="B3" s="1"/>
      <c r="C3" s="1"/>
      <c r="D3" s="1"/>
      <c r="E3" s="1"/>
      <c r="F3" s="1"/>
      <c r="G3" s="1"/>
      <c r="H3" s="1"/>
      <c r="I3" s="1"/>
      <c r="J3" s="1"/>
      <c r="K3" s="1"/>
      <c r="L3" s="1"/>
      <c r="M3" s="1"/>
      <c r="N3" s="175"/>
      <c r="O3" s="1"/>
      <c r="P3" s="176"/>
      <c r="Q3" s="1"/>
      <c r="R3" s="1"/>
      <c r="S3" s="1"/>
      <c r="T3" s="1"/>
      <c r="U3" s="158"/>
      <c r="V3" s="1"/>
      <c r="W3" s="1"/>
      <c r="X3" s="1"/>
      <c r="Y3" s="1"/>
      <c r="Z3" s="1"/>
      <c r="AA3" s="1"/>
      <c r="AB3" s="1"/>
      <c r="AC3" s="1"/>
    </row>
    <row r="4" spans="1:29" x14ac:dyDescent="0.3">
      <c r="A4" s="4"/>
      <c r="B4" s="1"/>
      <c r="C4" s="248" t="s">
        <v>324</v>
      </c>
      <c r="D4" s="248"/>
      <c r="E4" s="248"/>
      <c r="F4" s="248"/>
      <c r="G4" s="248"/>
      <c r="H4" s="248"/>
      <c r="I4" s="248"/>
      <c r="J4" s="1"/>
      <c r="K4" s="1"/>
      <c r="L4" s="1"/>
      <c r="M4" s="1"/>
      <c r="N4" s="177" t="s">
        <v>325</v>
      </c>
      <c r="O4" s="216" t="s">
        <v>326</v>
      </c>
      <c r="P4" s="178"/>
      <c r="Q4" s="1"/>
      <c r="R4" s="1"/>
      <c r="S4" s="1"/>
      <c r="T4" s="1"/>
      <c r="U4" s="158"/>
      <c r="V4" s="1"/>
      <c r="W4" s="1"/>
      <c r="X4" s="1"/>
      <c r="Y4" s="1"/>
      <c r="Z4" s="1"/>
      <c r="AA4" s="1"/>
      <c r="AB4" s="1"/>
      <c r="AC4" s="1"/>
    </row>
    <row r="5" spans="1:29" x14ac:dyDescent="0.3">
      <c r="A5" s="4"/>
      <c r="B5" s="1"/>
      <c r="C5" s="224" t="s">
        <v>327</v>
      </c>
      <c r="D5" s="224"/>
      <c r="E5" s="224"/>
      <c r="F5" s="224"/>
      <c r="G5" s="224"/>
      <c r="H5" s="224"/>
      <c r="I5" s="224"/>
      <c r="J5" s="1"/>
      <c r="K5" s="1"/>
      <c r="L5" s="1" t="s">
        <v>328</v>
      </c>
      <c r="M5" s="1" t="s">
        <v>329</v>
      </c>
      <c r="N5" s="177">
        <v>4</v>
      </c>
      <c r="O5" s="217"/>
      <c r="P5" s="178" t="s">
        <v>330</v>
      </c>
      <c r="Q5" s="31" t="s">
        <v>313</v>
      </c>
      <c r="R5" s="143" t="s">
        <v>325</v>
      </c>
      <c r="S5" s="2"/>
      <c r="T5" s="1"/>
      <c r="U5" s="158"/>
      <c r="V5" s="1"/>
      <c r="W5" s="1"/>
      <c r="X5" s="1"/>
      <c r="Y5" s="1"/>
      <c r="Z5" s="1"/>
      <c r="AA5" s="1"/>
      <c r="AB5" s="1"/>
      <c r="AC5" s="1"/>
    </row>
    <row r="6" spans="1:29" x14ac:dyDescent="0.3">
      <c r="A6" s="4"/>
      <c r="B6" s="1"/>
      <c r="C6" s="154"/>
      <c r="D6" s="154"/>
      <c r="E6" s="154"/>
      <c r="F6" s="251"/>
      <c r="G6" s="251"/>
      <c r="H6" s="251"/>
      <c r="I6" s="251"/>
      <c r="J6" s="251"/>
      <c r="K6" s="1"/>
      <c r="L6" s="1"/>
      <c r="M6" s="1"/>
      <c r="N6" s="35" t="s">
        <v>331</v>
      </c>
      <c r="O6" s="1" t="s">
        <v>326</v>
      </c>
      <c r="P6" s="1" t="s">
        <v>330</v>
      </c>
      <c r="Q6" s="35"/>
      <c r="R6" s="2">
        <v>4</v>
      </c>
      <c r="S6" s="2"/>
      <c r="T6" s="1"/>
      <c r="U6" s="158"/>
      <c r="V6" s="1"/>
      <c r="W6" s="1"/>
      <c r="X6" s="1"/>
      <c r="Y6" s="1"/>
      <c r="Z6" s="1"/>
      <c r="AA6" s="1"/>
      <c r="AB6" s="1"/>
      <c r="AC6" s="1"/>
    </row>
    <row r="7" spans="1:29" x14ac:dyDescent="0.3">
      <c r="A7" s="4"/>
      <c r="B7" s="1"/>
      <c r="C7" s="250" t="s">
        <v>120</v>
      </c>
      <c r="D7" s="254" t="s">
        <v>30</v>
      </c>
      <c r="E7" s="254" t="s">
        <v>31</v>
      </c>
      <c r="F7" s="1"/>
      <c r="G7" s="169" t="s">
        <v>69</v>
      </c>
      <c r="H7" s="93">
        <f>(3*60)/4</f>
        <v>45</v>
      </c>
      <c r="I7" s="253" t="s">
        <v>313</v>
      </c>
      <c r="J7" s="251"/>
      <c r="K7" s="1"/>
      <c r="L7" s="1"/>
      <c r="M7" s="1"/>
      <c r="N7" s="179"/>
      <c r="O7" s="1"/>
      <c r="P7" s="180"/>
      <c r="Q7" s="1"/>
      <c r="R7" s="1"/>
      <c r="S7" s="1"/>
      <c r="T7" s="1"/>
      <c r="U7" s="158"/>
      <c r="V7" s="1"/>
      <c r="W7" s="1"/>
      <c r="X7" s="1"/>
      <c r="Y7" s="1"/>
      <c r="Z7" s="1"/>
      <c r="AA7" s="1"/>
      <c r="AB7" s="1"/>
      <c r="AC7" s="1"/>
    </row>
    <row r="8" spans="1:29" ht="15" thickBot="1" x14ac:dyDescent="0.35">
      <c r="A8" s="4"/>
      <c r="B8" s="1"/>
      <c r="C8" s="67" t="s">
        <v>332</v>
      </c>
      <c r="D8" s="68">
        <v>3</v>
      </c>
      <c r="E8" s="68">
        <f>D8</f>
        <v>3</v>
      </c>
      <c r="F8" s="1"/>
      <c r="G8" s="265" t="s">
        <v>69</v>
      </c>
      <c r="H8" s="267">
        <v>50</v>
      </c>
      <c r="I8" s="267" t="s">
        <v>314</v>
      </c>
      <c r="J8" s="251"/>
      <c r="K8" s="1"/>
      <c r="L8" s="1"/>
      <c r="M8" s="1"/>
      <c r="N8" s="1"/>
      <c r="O8" s="1"/>
      <c r="P8" s="1"/>
      <c r="Q8" s="1"/>
      <c r="R8" s="1"/>
      <c r="S8" s="1"/>
      <c r="T8" s="1"/>
      <c r="U8" s="158"/>
      <c r="V8" s="1"/>
      <c r="W8" s="1"/>
      <c r="X8" s="1"/>
      <c r="Y8" s="1"/>
      <c r="Z8" s="1"/>
      <c r="AA8" s="1"/>
      <c r="AB8" s="1"/>
      <c r="AC8" s="1"/>
    </row>
    <row r="9" spans="1:29" x14ac:dyDescent="0.3">
      <c r="A9" s="4"/>
      <c r="B9" s="1"/>
      <c r="C9" s="67" t="s">
        <v>333</v>
      </c>
      <c r="D9" s="68">
        <v>7</v>
      </c>
      <c r="E9" s="68">
        <f>D9+E8</f>
        <v>10</v>
      </c>
      <c r="F9" s="1"/>
      <c r="G9" s="146"/>
      <c r="H9" s="1"/>
      <c r="I9" s="251"/>
      <c r="J9" s="251"/>
      <c r="K9" s="1"/>
      <c r="L9" s="1"/>
      <c r="M9" s="1"/>
      <c r="N9" s="175"/>
      <c r="O9" s="1"/>
      <c r="P9" s="176"/>
      <c r="Q9" s="1"/>
      <c r="R9" s="1"/>
      <c r="S9" s="1"/>
      <c r="T9" s="31" t="s">
        <v>330</v>
      </c>
      <c r="U9" s="158">
        <f>E9</f>
        <v>10</v>
      </c>
      <c r="V9" s="1"/>
      <c r="W9" s="1"/>
      <c r="X9" s="1"/>
      <c r="Y9" s="1"/>
      <c r="Z9" s="1"/>
      <c r="AA9" s="1"/>
      <c r="AB9" s="1"/>
      <c r="AC9" s="1"/>
    </row>
    <row r="10" spans="1:29" x14ac:dyDescent="0.3">
      <c r="A10" s="4"/>
      <c r="B10" s="1"/>
      <c r="C10" s="67" t="s">
        <v>334</v>
      </c>
      <c r="D10" s="68">
        <v>12</v>
      </c>
      <c r="E10" s="68">
        <f t="shared" ref="E10:E13" si="0">D10+E9</f>
        <v>22</v>
      </c>
      <c r="F10" s="1"/>
      <c r="G10" s="169" t="s">
        <v>335</v>
      </c>
      <c r="H10" s="93">
        <f>(2*60)/10</f>
        <v>12</v>
      </c>
      <c r="I10" s="253" t="s">
        <v>313</v>
      </c>
      <c r="J10" s="251"/>
      <c r="K10" s="1"/>
      <c r="L10" s="1"/>
      <c r="M10" s="1"/>
      <c r="N10" s="177" t="s">
        <v>325</v>
      </c>
      <c r="O10" s="216" t="s">
        <v>326</v>
      </c>
      <c r="P10" s="178"/>
      <c r="Q10" s="1"/>
      <c r="R10" s="1"/>
      <c r="S10" s="1"/>
      <c r="T10" s="31" t="s">
        <v>336</v>
      </c>
      <c r="U10" s="158">
        <f>E10</f>
        <v>22</v>
      </c>
      <c r="V10" s="1"/>
      <c r="W10" s="1"/>
      <c r="X10" s="1"/>
      <c r="Y10" s="1"/>
      <c r="Z10" s="1"/>
      <c r="AA10" s="1"/>
      <c r="AB10" s="1"/>
      <c r="AC10" s="1"/>
    </row>
    <row r="11" spans="1:29" ht="15" customHeight="1" thickBot="1" x14ac:dyDescent="0.35">
      <c r="A11" s="4"/>
      <c r="B11" s="1"/>
      <c r="C11" s="67" t="s">
        <v>337</v>
      </c>
      <c r="D11" s="68">
        <v>23</v>
      </c>
      <c r="E11" s="68">
        <f t="shared" si="0"/>
        <v>45</v>
      </c>
      <c r="F11" s="1"/>
      <c r="G11" s="265" t="s">
        <v>335</v>
      </c>
      <c r="H11" s="266">
        <f>U11+U12*((H10-U9)/(U10-U9))</f>
        <v>40.833333333333336</v>
      </c>
      <c r="I11" s="267" t="s">
        <v>314</v>
      </c>
      <c r="J11" s="251"/>
      <c r="K11" s="1"/>
      <c r="L11" s="1" t="s">
        <v>338</v>
      </c>
      <c r="M11" s="1" t="s">
        <v>329</v>
      </c>
      <c r="N11" s="177">
        <v>10</v>
      </c>
      <c r="O11" s="217"/>
      <c r="P11" s="178" t="s">
        <v>330</v>
      </c>
      <c r="Q11" s="31" t="s">
        <v>313</v>
      </c>
      <c r="R11" s="143" t="s">
        <v>325</v>
      </c>
      <c r="S11" s="2"/>
      <c r="T11" s="31" t="s">
        <v>49</v>
      </c>
      <c r="U11" s="158">
        <v>40</v>
      </c>
      <c r="V11" s="1"/>
      <c r="W11" s="1"/>
      <c r="X11" s="1"/>
      <c r="Y11" s="1"/>
      <c r="Z11" s="1"/>
      <c r="AA11" s="1"/>
      <c r="AB11" s="1"/>
      <c r="AC11" s="1"/>
    </row>
    <row r="12" spans="1:29" x14ac:dyDescent="0.3">
      <c r="A12" s="4"/>
      <c r="B12" s="1"/>
      <c r="C12" s="67" t="s">
        <v>339</v>
      </c>
      <c r="D12" s="68">
        <v>14</v>
      </c>
      <c r="E12" s="68">
        <f t="shared" si="0"/>
        <v>59</v>
      </c>
      <c r="F12" s="1"/>
      <c r="G12" s="1"/>
      <c r="H12" s="1"/>
      <c r="I12" s="251"/>
      <c r="J12" s="251"/>
      <c r="K12" s="1"/>
      <c r="L12" s="1"/>
      <c r="M12" s="1"/>
      <c r="N12" s="35" t="s">
        <v>331</v>
      </c>
      <c r="O12" s="1" t="s">
        <v>326</v>
      </c>
      <c r="P12" s="1" t="s">
        <v>330</v>
      </c>
      <c r="Q12" s="35"/>
      <c r="R12" s="2">
        <v>10</v>
      </c>
      <c r="S12" s="2"/>
      <c r="T12" s="31" t="s">
        <v>340</v>
      </c>
      <c r="U12" s="158">
        <f>45-40</f>
        <v>5</v>
      </c>
      <c r="V12" s="1"/>
      <c r="W12" s="1"/>
      <c r="X12" s="1"/>
      <c r="Y12" s="1"/>
      <c r="Z12" s="1"/>
      <c r="AA12" s="1"/>
      <c r="AB12" s="1"/>
      <c r="AC12" s="1"/>
    </row>
    <row r="13" spans="1:29" x14ac:dyDescent="0.3">
      <c r="A13" s="4"/>
      <c r="B13" s="1"/>
      <c r="C13" s="67" t="s">
        <v>341</v>
      </c>
      <c r="D13" s="68">
        <v>1</v>
      </c>
      <c r="E13" s="68">
        <f t="shared" si="0"/>
        <v>60</v>
      </c>
      <c r="F13" s="1"/>
      <c r="G13" s="169" t="s">
        <v>342</v>
      </c>
      <c r="H13" s="93">
        <f>(55*60)/100</f>
        <v>33</v>
      </c>
      <c r="I13" s="253" t="s">
        <v>313</v>
      </c>
      <c r="J13" s="251"/>
      <c r="K13" s="1"/>
      <c r="L13" s="1"/>
      <c r="M13" s="1"/>
      <c r="N13" s="179"/>
      <c r="O13" s="1"/>
      <c r="P13" s="180"/>
      <c r="Q13" s="1"/>
      <c r="R13" s="1"/>
      <c r="S13" s="1"/>
      <c r="T13" s="1"/>
      <c r="U13" s="158"/>
      <c r="V13" s="1"/>
      <c r="W13" s="1"/>
      <c r="X13" s="1"/>
      <c r="Y13" s="1"/>
      <c r="Z13" s="1"/>
      <c r="AA13" s="1"/>
      <c r="AB13" s="1"/>
      <c r="AC13" s="1"/>
    </row>
    <row r="14" spans="1:29" ht="15.6" thickBot="1" x14ac:dyDescent="0.35">
      <c r="A14" s="4"/>
      <c r="B14" s="1"/>
      <c r="C14" s="256" t="s">
        <v>92</v>
      </c>
      <c r="D14" s="264">
        <f>SUM(D8:D13)</f>
        <v>60</v>
      </c>
      <c r="F14" s="1"/>
      <c r="G14" s="265" t="s">
        <v>342</v>
      </c>
      <c r="H14" s="266">
        <f>U17+U18*((H13-U15)/(U16-U15))</f>
        <v>47.391304347826086</v>
      </c>
      <c r="I14" s="267" t="s">
        <v>314</v>
      </c>
      <c r="J14" s="251"/>
      <c r="K14" s="1"/>
      <c r="L14" s="1"/>
      <c r="M14" s="1"/>
      <c r="N14" s="1"/>
      <c r="O14" s="1"/>
      <c r="P14" s="1"/>
      <c r="Q14" s="1"/>
      <c r="R14" s="1"/>
      <c r="S14" s="1"/>
      <c r="T14" s="1"/>
      <c r="U14" s="158"/>
      <c r="V14" s="1"/>
      <c r="W14" s="1"/>
      <c r="X14" s="1"/>
      <c r="Y14" s="1"/>
      <c r="Z14" s="1"/>
      <c r="AA14" s="1"/>
      <c r="AB14" s="1"/>
      <c r="AC14" s="1"/>
    </row>
    <row r="15" spans="1:29" x14ac:dyDescent="0.3">
      <c r="A15" s="4"/>
      <c r="B15" s="1"/>
      <c r="C15" s="251"/>
      <c r="D15" s="251"/>
      <c r="E15" s="251"/>
      <c r="F15" s="251"/>
      <c r="G15" s="251"/>
      <c r="H15" s="251"/>
      <c r="I15" s="251"/>
      <c r="J15" s="251"/>
      <c r="K15" s="1"/>
      <c r="L15" s="1"/>
      <c r="M15" s="1"/>
      <c r="N15" s="175"/>
      <c r="O15" s="1"/>
      <c r="P15" s="176"/>
      <c r="Q15" s="1"/>
      <c r="R15" s="1"/>
      <c r="S15" s="1"/>
      <c r="T15" s="31" t="s">
        <v>330</v>
      </c>
      <c r="U15" s="158">
        <f>E10</f>
        <v>22</v>
      </c>
      <c r="V15" s="1"/>
      <c r="W15" s="1"/>
      <c r="X15" s="1"/>
      <c r="Y15" s="1"/>
      <c r="Z15" s="1"/>
      <c r="AA15" s="1"/>
      <c r="AB15" s="1"/>
      <c r="AC15" s="1"/>
    </row>
    <row r="16" spans="1:29" x14ac:dyDescent="0.3">
      <c r="A16" s="4"/>
      <c r="B16" s="1"/>
      <c r="C16" s="1"/>
      <c r="D16" s="1"/>
      <c r="E16" s="1"/>
      <c r="F16" s="1"/>
      <c r="G16" s="1"/>
      <c r="H16" s="1"/>
      <c r="I16" s="1"/>
      <c r="J16" s="251"/>
      <c r="K16" s="1"/>
      <c r="L16" s="1"/>
      <c r="M16" s="1"/>
      <c r="N16" s="177" t="s">
        <v>325</v>
      </c>
      <c r="O16" s="216" t="s">
        <v>326</v>
      </c>
      <c r="P16" s="178"/>
      <c r="Q16" s="1"/>
      <c r="R16" s="1"/>
      <c r="S16" s="1"/>
      <c r="T16" s="31" t="s">
        <v>336</v>
      </c>
      <c r="U16" s="158">
        <f>E11</f>
        <v>45</v>
      </c>
      <c r="V16" s="1"/>
      <c r="W16" s="1"/>
      <c r="X16" s="1"/>
      <c r="Y16" s="1"/>
      <c r="Z16" s="1"/>
      <c r="AA16" s="1"/>
      <c r="AB16" s="1"/>
      <c r="AC16" s="1"/>
    </row>
    <row r="17" spans="1:29" x14ac:dyDescent="0.3">
      <c r="A17" s="4"/>
      <c r="B17" s="1"/>
      <c r="C17" s="1"/>
      <c r="D17" s="1"/>
      <c r="E17" s="1"/>
      <c r="F17" s="1"/>
      <c r="G17" s="1"/>
      <c r="H17" s="1"/>
      <c r="I17" s="1"/>
      <c r="J17" s="251"/>
      <c r="K17" s="1"/>
      <c r="L17" s="1" t="s">
        <v>343</v>
      </c>
      <c r="M17" s="1" t="s">
        <v>329</v>
      </c>
      <c r="N17" s="177">
        <v>10</v>
      </c>
      <c r="O17" s="217"/>
      <c r="P17" s="178" t="s">
        <v>330</v>
      </c>
      <c r="Q17" s="31" t="s">
        <v>313</v>
      </c>
      <c r="R17" s="143" t="s">
        <v>325</v>
      </c>
      <c r="S17" s="1"/>
      <c r="T17" s="31" t="s">
        <v>49</v>
      </c>
      <c r="U17" s="158">
        <v>45</v>
      </c>
      <c r="V17" s="1"/>
      <c r="W17" s="1"/>
      <c r="X17" s="1"/>
      <c r="Y17" s="1"/>
      <c r="Z17" s="1"/>
      <c r="AA17" s="1"/>
      <c r="AB17" s="1"/>
      <c r="AC17" s="1"/>
    </row>
    <row r="18" spans="1:29" x14ac:dyDescent="0.3">
      <c r="A18" s="4"/>
      <c r="B18" s="1"/>
      <c r="C18" s="248" t="s">
        <v>344</v>
      </c>
      <c r="D18" s="248"/>
      <c r="E18" s="248"/>
      <c r="F18" s="248"/>
      <c r="G18" s="248"/>
      <c r="H18" s="248"/>
      <c r="I18" s="248"/>
      <c r="J18" s="251"/>
      <c r="K18" s="1"/>
      <c r="L18" s="1"/>
      <c r="M18" s="1"/>
      <c r="N18" s="35" t="s">
        <v>331</v>
      </c>
      <c r="O18" s="1" t="s">
        <v>326</v>
      </c>
      <c r="P18" s="1" t="s">
        <v>330</v>
      </c>
      <c r="Q18" s="35"/>
      <c r="R18" s="2">
        <v>100</v>
      </c>
      <c r="S18" s="1"/>
      <c r="T18" s="31" t="s">
        <v>340</v>
      </c>
      <c r="U18" s="158">
        <f>50-45</f>
        <v>5</v>
      </c>
      <c r="V18" s="1"/>
      <c r="W18" s="1"/>
      <c r="X18" s="1"/>
      <c r="Y18" s="1"/>
      <c r="Z18" s="1"/>
      <c r="AA18" s="1"/>
      <c r="AB18" s="1"/>
      <c r="AC18" s="1"/>
    </row>
    <row r="19" spans="1:29" x14ac:dyDescent="0.3">
      <c r="A19" s="4"/>
      <c r="B19" s="1"/>
      <c r="C19" s="224" t="s">
        <v>345</v>
      </c>
      <c r="D19" s="224"/>
      <c r="E19" s="224"/>
      <c r="F19" s="224"/>
      <c r="G19" s="224"/>
      <c r="H19" s="224"/>
      <c r="I19" s="224"/>
      <c r="J19" s="251"/>
      <c r="K19" s="1"/>
      <c r="L19" s="1"/>
      <c r="M19" s="1"/>
      <c r="N19" s="179"/>
      <c r="O19" s="1"/>
      <c r="P19" s="180"/>
      <c r="Q19" s="1"/>
      <c r="R19" s="1"/>
      <c r="S19" s="1"/>
      <c r="T19" s="1"/>
      <c r="U19" s="158"/>
      <c r="V19" s="1"/>
      <c r="W19" s="1"/>
      <c r="X19" s="1"/>
      <c r="Y19" s="1"/>
      <c r="Z19" s="1"/>
      <c r="AA19" s="1"/>
      <c r="AB19" s="1"/>
      <c r="AC19" s="1"/>
    </row>
    <row r="20" spans="1:29" x14ac:dyDescent="0.3">
      <c r="A20" s="4"/>
      <c r="B20" s="1"/>
      <c r="C20" s="154"/>
      <c r="D20" s="154"/>
      <c r="E20" s="154"/>
      <c r="F20" s="251"/>
      <c r="G20" s="251"/>
      <c r="H20" s="251"/>
      <c r="I20" s="251"/>
      <c r="J20" s="251"/>
      <c r="K20" s="1"/>
      <c r="L20" s="1"/>
      <c r="M20" s="1"/>
      <c r="N20" s="1"/>
      <c r="O20" s="1"/>
      <c r="P20" s="1"/>
      <c r="Q20" s="1"/>
      <c r="R20" s="1"/>
      <c r="S20" s="1"/>
      <c r="T20" s="1"/>
      <c r="U20" s="158"/>
      <c r="V20" s="1"/>
      <c r="W20" s="1"/>
      <c r="X20" s="1"/>
      <c r="Y20" s="1"/>
      <c r="Z20" s="1"/>
      <c r="AA20" s="1"/>
      <c r="AB20" s="1"/>
      <c r="AC20" s="1"/>
    </row>
    <row r="21" spans="1:29" x14ac:dyDescent="0.3">
      <c r="A21" s="4"/>
      <c r="B21" s="1"/>
      <c r="C21" s="250" t="s">
        <v>346</v>
      </c>
      <c r="D21" s="254" t="s">
        <v>30</v>
      </c>
      <c r="E21" s="254" t="s">
        <v>31</v>
      </c>
      <c r="F21" s="1"/>
      <c r="G21" s="169" t="s">
        <v>69</v>
      </c>
      <c r="H21" s="93">
        <f>(3*100)/4</f>
        <v>75</v>
      </c>
      <c r="I21" s="253" t="s">
        <v>313</v>
      </c>
      <c r="J21" s="251"/>
      <c r="K21" s="1"/>
      <c r="L21" s="1"/>
      <c r="M21" s="1"/>
      <c r="N21" s="1"/>
      <c r="O21" s="1"/>
      <c r="P21" s="1"/>
      <c r="Q21" s="1"/>
      <c r="R21" s="1"/>
      <c r="S21" s="1"/>
      <c r="T21" s="31" t="s">
        <v>330</v>
      </c>
      <c r="U21" s="158">
        <f>E25</f>
        <v>71</v>
      </c>
      <c r="V21" s="1"/>
      <c r="W21" s="1"/>
      <c r="X21" s="1"/>
      <c r="Y21" s="1"/>
      <c r="Z21" s="1"/>
      <c r="AA21" s="1"/>
      <c r="AB21" s="1"/>
      <c r="AC21" s="1"/>
    </row>
    <row r="22" spans="1:29" ht="15" thickBot="1" x14ac:dyDescent="0.35">
      <c r="A22" s="4"/>
      <c r="B22" s="1"/>
      <c r="C22" s="67" t="s">
        <v>347</v>
      </c>
      <c r="D22" s="68">
        <v>5</v>
      </c>
      <c r="E22" s="68">
        <f>D22</f>
        <v>5</v>
      </c>
      <c r="F22" s="1"/>
      <c r="G22" s="265" t="s">
        <v>69</v>
      </c>
      <c r="H22" s="266">
        <f>U23+U24*((H21-U21)/(U22-U21))</f>
        <v>41.904761904761905</v>
      </c>
      <c r="I22" s="267" t="s">
        <v>314</v>
      </c>
      <c r="J22" s="251"/>
      <c r="K22" s="1"/>
      <c r="L22" s="1"/>
      <c r="M22" s="1"/>
      <c r="N22" s="1"/>
      <c r="O22" s="1"/>
      <c r="P22" s="1"/>
      <c r="Q22" s="1"/>
      <c r="R22" s="1"/>
      <c r="S22" s="1"/>
      <c r="T22" s="31" t="s">
        <v>336</v>
      </c>
      <c r="U22" s="158">
        <f>E26</f>
        <v>92</v>
      </c>
      <c r="V22" s="1"/>
      <c r="W22" s="1"/>
      <c r="X22" s="1"/>
      <c r="Y22" s="1"/>
      <c r="Z22" s="1"/>
      <c r="AA22" s="1"/>
      <c r="AB22" s="1"/>
      <c r="AC22" s="1"/>
    </row>
    <row r="23" spans="1:29" x14ac:dyDescent="0.3">
      <c r="A23" s="4"/>
      <c r="B23" s="1"/>
      <c r="C23" s="174" t="s">
        <v>348</v>
      </c>
      <c r="D23" s="68">
        <v>9</v>
      </c>
      <c r="E23" s="68">
        <f>D23+E22</f>
        <v>14</v>
      </c>
      <c r="F23" s="1"/>
      <c r="G23" s="122"/>
      <c r="I23" s="255"/>
      <c r="J23" s="251"/>
      <c r="K23" s="1"/>
      <c r="L23" s="1"/>
      <c r="M23" s="1"/>
      <c r="N23" s="1"/>
      <c r="O23" s="1"/>
      <c r="P23" s="1"/>
      <c r="Q23" s="1"/>
      <c r="R23" s="1"/>
      <c r="S23" s="1"/>
      <c r="T23" s="31" t="s">
        <v>49</v>
      </c>
      <c r="U23" s="158">
        <v>40</v>
      </c>
      <c r="V23" s="1"/>
      <c r="W23" s="1"/>
      <c r="X23" s="1"/>
      <c r="Y23" s="1"/>
      <c r="Z23" s="1"/>
      <c r="AA23" s="1"/>
      <c r="AB23" s="1"/>
      <c r="AC23" s="1"/>
    </row>
    <row r="24" spans="1:29" x14ac:dyDescent="0.3">
      <c r="A24" s="4"/>
      <c r="B24" s="1"/>
      <c r="C24" s="67" t="s">
        <v>349</v>
      </c>
      <c r="D24" s="68">
        <v>25</v>
      </c>
      <c r="E24" s="68">
        <f t="shared" ref="E24:E27" si="1">D24+E23</f>
        <v>39</v>
      </c>
      <c r="F24" s="1"/>
      <c r="G24" s="169" t="s">
        <v>335</v>
      </c>
      <c r="H24" s="93">
        <f>(2*100)/10</f>
        <v>20</v>
      </c>
      <c r="I24" s="253" t="s">
        <v>313</v>
      </c>
      <c r="J24" s="251"/>
      <c r="K24" s="1"/>
      <c r="L24" s="1"/>
      <c r="M24" s="1"/>
      <c r="N24" s="1"/>
      <c r="O24" s="1"/>
      <c r="P24" s="1"/>
      <c r="Q24" s="1"/>
      <c r="R24" s="1"/>
      <c r="S24" s="1"/>
      <c r="T24" s="31" t="s">
        <v>340</v>
      </c>
      <c r="U24" s="158">
        <f>50-40</f>
        <v>10</v>
      </c>
      <c r="V24" s="1"/>
      <c r="W24" s="1"/>
      <c r="X24" s="1"/>
      <c r="Y24" s="1"/>
      <c r="Z24" s="1"/>
      <c r="AA24" s="1"/>
      <c r="AB24" s="1"/>
      <c r="AC24" s="1"/>
    </row>
    <row r="25" spans="1:29" ht="15" thickBot="1" x14ac:dyDescent="0.35">
      <c r="A25" s="4"/>
      <c r="B25" s="1"/>
      <c r="C25" s="67" t="s">
        <v>350</v>
      </c>
      <c r="D25" s="68">
        <v>32</v>
      </c>
      <c r="E25" s="68">
        <f t="shared" si="1"/>
        <v>71</v>
      </c>
      <c r="F25" s="1"/>
      <c r="G25" s="265" t="s">
        <v>335</v>
      </c>
      <c r="H25" s="266">
        <f>U28+U29*((H24-U26)/(U27-U26))</f>
        <v>22.4</v>
      </c>
      <c r="I25" s="267" t="s">
        <v>314</v>
      </c>
      <c r="J25" s="251"/>
      <c r="K25" s="1"/>
      <c r="L25" s="1"/>
      <c r="M25" s="1"/>
      <c r="N25" s="1"/>
      <c r="O25" s="1"/>
      <c r="P25" s="1"/>
      <c r="Q25" s="1"/>
      <c r="R25" s="1"/>
      <c r="S25" s="1"/>
      <c r="T25" s="1"/>
      <c r="U25" s="158"/>
      <c r="V25" s="1"/>
      <c r="W25" s="1"/>
      <c r="X25" s="1"/>
      <c r="Y25" s="1"/>
      <c r="Z25" s="1"/>
      <c r="AA25" s="1"/>
      <c r="AB25" s="1"/>
      <c r="AC25" s="1"/>
    </row>
    <row r="26" spans="1:29" x14ac:dyDescent="0.3">
      <c r="A26" s="4"/>
      <c r="B26" s="1"/>
      <c r="C26" s="67" t="s">
        <v>351</v>
      </c>
      <c r="D26" s="68">
        <v>21</v>
      </c>
      <c r="E26" s="68">
        <f t="shared" si="1"/>
        <v>92</v>
      </c>
      <c r="F26" s="1"/>
      <c r="I26" s="255"/>
      <c r="J26" s="251"/>
      <c r="K26" s="1"/>
      <c r="L26" s="1"/>
      <c r="M26" s="1"/>
      <c r="N26" s="1"/>
      <c r="O26" s="1"/>
      <c r="P26" s="1"/>
      <c r="Q26" s="1"/>
      <c r="R26" s="1"/>
      <c r="S26" s="1"/>
      <c r="T26" s="31" t="s">
        <v>330</v>
      </c>
      <c r="U26" s="158">
        <f>E23</f>
        <v>14</v>
      </c>
      <c r="V26" s="1"/>
      <c r="W26" s="1"/>
      <c r="X26" s="1"/>
      <c r="Y26" s="1"/>
      <c r="Z26" s="1"/>
      <c r="AA26" s="1"/>
      <c r="AB26" s="1"/>
      <c r="AC26" s="1"/>
    </row>
    <row r="27" spans="1:29" x14ac:dyDescent="0.3">
      <c r="A27" s="4"/>
      <c r="B27" s="1"/>
      <c r="C27" s="67" t="s">
        <v>352</v>
      </c>
      <c r="D27" s="68">
        <v>8</v>
      </c>
      <c r="E27" s="68">
        <f t="shared" si="1"/>
        <v>100</v>
      </c>
      <c r="F27" s="1"/>
      <c r="G27" s="169" t="s">
        <v>353</v>
      </c>
      <c r="H27" s="93">
        <f>(71*100)/100</f>
        <v>71</v>
      </c>
      <c r="I27" s="253" t="s">
        <v>313</v>
      </c>
      <c r="J27" s="251"/>
      <c r="K27" s="1"/>
      <c r="L27" s="1"/>
      <c r="M27" s="1"/>
      <c r="N27" s="1"/>
      <c r="O27" s="1"/>
      <c r="P27" s="1"/>
      <c r="Q27" s="1"/>
      <c r="R27" s="1"/>
      <c r="S27" s="1"/>
      <c r="T27" s="31" t="s">
        <v>336</v>
      </c>
      <c r="U27" s="158">
        <f>E24</f>
        <v>39</v>
      </c>
      <c r="V27" s="1"/>
      <c r="W27" s="1"/>
      <c r="X27" s="1"/>
      <c r="Y27" s="1"/>
      <c r="Z27" s="1"/>
      <c r="AA27" s="1"/>
      <c r="AB27" s="1"/>
      <c r="AC27" s="1"/>
    </row>
    <row r="28" spans="1:29" ht="15.6" thickBot="1" x14ac:dyDescent="0.35">
      <c r="A28" s="4"/>
      <c r="B28" s="1"/>
      <c r="C28" s="256" t="s">
        <v>92</v>
      </c>
      <c r="D28" s="264">
        <f>SUM(D22:D27)</f>
        <v>100</v>
      </c>
      <c r="F28" s="1"/>
      <c r="G28" s="265" t="s">
        <v>353</v>
      </c>
      <c r="H28" s="266">
        <v>40</v>
      </c>
      <c r="I28" s="267" t="s">
        <v>314</v>
      </c>
      <c r="J28" s="251"/>
      <c r="K28" s="251"/>
      <c r="L28" s="1"/>
      <c r="M28" s="1"/>
      <c r="N28" s="1"/>
      <c r="O28" s="1"/>
      <c r="P28" s="1"/>
      <c r="Q28" s="1"/>
      <c r="R28" s="1"/>
      <c r="S28" s="1"/>
      <c r="T28" s="31" t="s">
        <v>49</v>
      </c>
      <c r="U28" s="158">
        <v>20</v>
      </c>
      <c r="V28" s="1"/>
      <c r="W28" s="1"/>
      <c r="X28" s="1"/>
      <c r="Y28" s="1"/>
      <c r="Z28" s="1"/>
      <c r="AA28" s="1"/>
      <c r="AB28" s="1"/>
      <c r="AC28" s="1"/>
    </row>
    <row r="29" spans="1:29" x14ac:dyDescent="0.3">
      <c r="A29" s="4"/>
      <c r="B29" s="1"/>
      <c r="C29" s="251"/>
      <c r="D29" s="251"/>
      <c r="E29" s="251"/>
      <c r="F29" s="251"/>
      <c r="G29" s="251"/>
      <c r="H29" s="251"/>
      <c r="I29" s="251"/>
      <c r="J29" s="251"/>
      <c r="K29" s="1"/>
      <c r="L29" s="1"/>
      <c r="M29" s="1"/>
      <c r="N29" s="1"/>
      <c r="O29" s="1"/>
      <c r="P29" s="1"/>
      <c r="Q29" s="1"/>
      <c r="R29" s="1"/>
      <c r="S29" s="1"/>
      <c r="T29" s="31" t="s">
        <v>340</v>
      </c>
      <c r="U29" s="158">
        <f>30-20</f>
        <v>10</v>
      </c>
      <c r="V29" s="1"/>
      <c r="W29" s="1"/>
      <c r="X29" s="1"/>
      <c r="Y29" s="1"/>
      <c r="Z29" s="1"/>
      <c r="AA29" s="1"/>
      <c r="AB29" s="1"/>
      <c r="AC29" s="1"/>
    </row>
    <row r="30" spans="1:29" x14ac:dyDescent="0.3">
      <c r="A30" s="4"/>
      <c r="B30" s="1"/>
      <c r="C30" s="1"/>
      <c r="D30" s="1"/>
      <c r="E30" s="1"/>
      <c r="F30" s="1"/>
      <c r="G30" s="1"/>
      <c r="H30" s="1"/>
      <c r="I30" s="1"/>
      <c r="J30" s="251"/>
      <c r="K30" s="1"/>
      <c r="L30" s="1"/>
      <c r="M30" s="1"/>
      <c r="N30" s="1"/>
      <c r="O30" s="1"/>
      <c r="P30" s="1"/>
      <c r="Q30" s="1"/>
      <c r="R30" s="1"/>
      <c r="S30" s="1"/>
      <c r="T30" s="1"/>
      <c r="U30" s="158"/>
      <c r="V30" s="1"/>
      <c r="W30" s="1"/>
      <c r="X30" s="1"/>
      <c r="Y30" s="1"/>
      <c r="Z30" s="1"/>
      <c r="AA30" s="1"/>
      <c r="AB30" s="1"/>
      <c r="AC30" s="1"/>
    </row>
    <row r="31" spans="1:29" x14ac:dyDescent="0.3">
      <c r="A31" s="4"/>
      <c r="B31" s="1"/>
      <c r="C31" s="1"/>
      <c r="D31" s="1"/>
      <c r="E31" s="1"/>
      <c r="F31" s="1"/>
      <c r="G31" s="1"/>
      <c r="H31" s="1"/>
      <c r="I31" s="1"/>
      <c r="J31" s="251"/>
      <c r="K31" s="1"/>
      <c r="L31" s="1"/>
      <c r="M31" s="1"/>
      <c r="N31" s="1"/>
      <c r="O31" s="1"/>
      <c r="P31" s="1"/>
      <c r="Q31" s="1"/>
      <c r="R31" s="1"/>
      <c r="S31" s="1"/>
      <c r="T31" s="1"/>
      <c r="U31" s="158"/>
      <c r="V31" s="1"/>
      <c r="W31" s="1"/>
      <c r="X31" s="1"/>
      <c r="Y31" s="1"/>
      <c r="Z31" s="1"/>
      <c r="AA31" s="1"/>
      <c r="AB31" s="1"/>
      <c r="AC31" s="1"/>
    </row>
    <row r="32" spans="1:29" x14ac:dyDescent="0.3">
      <c r="A32" s="4"/>
      <c r="B32" s="1"/>
      <c r="C32" s="248" t="s">
        <v>354</v>
      </c>
      <c r="D32" s="248"/>
      <c r="E32" s="248"/>
      <c r="F32" s="248"/>
      <c r="G32" s="248"/>
      <c r="H32" s="248"/>
      <c r="I32" s="248"/>
      <c r="J32" s="251"/>
      <c r="K32" s="1"/>
      <c r="L32" s="1"/>
      <c r="M32" s="1"/>
      <c r="N32" s="1"/>
      <c r="O32" s="1"/>
      <c r="P32" s="1"/>
      <c r="Q32" s="1"/>
      <c r="R32" s="1"/>
      <c r="S32" s="1"/>
      <c r="T32" s="1"/>
      <c r="U32" s="158"/>
      <c r="V32" s="1"/>
      <c r="W32" s="1"/>
      <c r="X32" s="1"/>
      <c r="Y32" s="1"/>
      <c r="Z32" s="1"/>
      <c r="AA32" s="1"/>
      <c r="AB32" s="1"/>
      <c r="AC32" s="1"/>
    </row>
    <row r="33" spans="1:29" x14ac:dyDescent="0.3">
      <c r="A33" s="4"/>
      <c r="B33" s="1"/>
      <c r="C33" s="224" t="s">
        <v>355</v>
      </c>
      <c r="D33" s="224"/>
      <c r="E33" s="224"/>
      <c r="F33" s="224"/>
      <c r="G33" s="224"/>
      <c r="H33" s="224"/>
      <c r="I33" s="224"/>
      <c r="J33" s="251"/>
      <c r="K33" s="1"/>
      <c r="L33" s="1"/>
      <c r="M33" s="1"/>
      <c r="N33" s="1"/>
      <c r="O33" s="1"/>
      <c r="P33" s="1"/>
      <c r="Q33" s="1"/>
      <c r="R33" s="1"/>
      <c r="S33" s="1"/>
      <c r="T33" s="31" t="s">
        <v>330</v>
      </c>
      <c r="U33" s="158">
        <f>E39</f>
        <v>89</v>
      </c>
      <c r="V33" s="1"/>
      <c r="W33" s="1"/>
      <c r="X33" s="1"/>
      <c r="Y33" s="1"/>
      <c r="Z33" s="1"/>
      <c r="AA33" s="1"/>
      <c r="AB33" s="1"/>
      <c r="AC33" s="1"/>
    </row>
    <row r="34" spans="1:29" x14ac:dyDescent="0.3">
      <c r="A34" s="4"/>
      <c r="B34" s="1"/>
      <c r="C34" s="154"/>
      <c r="D34" s="154"/>
      <c r="E34" s="154"/>
      <c r="F34" s="251"/>
      <c r="G34" s="251"/>
      <c r="H34" s="251"/>
      <c r="I34" s="251"/>
      <c r="J34" s="251"/>
      <c r="K34" s="1"/>
      <c r="L34" s="1"/>
      <c r="M34" s="1"/>
      <c r="N34" s="1"/>
      <c r="O34" s="1"/>
      <c r="P34" s="1"/>
      <c r="Q34" s="1"/>
      <c r="R34" s="1"/>
      <c r="S34" s="1"/>
      <c r="T34" s="31" t="s">
        <v>336</v>
      </c>
      <c r="U34" s="158">
        <f>E40</f>
        <v>96</v>
      </c>
      <c r="V34" s="1"/>
      <c r="W34" s="1"/>
      <c r="X34" s="1"/>
      <c r="Y34" s="1"/>
      <c r="Z34" s="1"/>
      <c r="AA34" s="1"/>
      <c r="AB34" s="1"/>
      <c r="AC34" s="1"/>
    </row>
    <row r="35" spans="1:29" x14ac:dyDescent="0.3">
      <c r="A35" s="4"/>
      <c r="B35" s="1"/>
      <c r="C35" s="250" t="s">
        <v>346</v>
      </c>
      <c r="D35" s="254" t="s">
        <v>30</v>
      </c>
      <c r="E35" s="254" t="s">
        <v>31</v>
      </c>
      <c r="F35" s="1"/>
      <c r="G35" s="169" t="s">
        <v>70</v>
      </c>
      <c r="H35" s="93">
        <f>(1*100)/4</f>
        <v>25</v>
      </c>
      <c r="I35" s="253" t="s">
        <v>313</v>
      </c>
      <c r="J35" s="251"/>
      <c r="K35" s="1"/>
      <c r="L35" s="1"/>
      <c r="M35" s="1"/>
      <c r="N35" s="1"/>
      <c r="O35" s="1"/>
      <c r="P35" s="1"/>
      <c r="Q35" s="1"/>
      <c r="R35" s="1"/>
      <c r="S35" s="1"/>
      <c r="T35" s="31" t="s">
        <v>49</v>
      </c>
      <c r="U35" s="158">
        <v>60</v>
      </c>
      <c r="V35" s="1"/>
      <c r="W35" s="1"/>
      <c r="X35" s="1"/>
      <c r="Y35" s="1"/>
      <c r="Z35" s="1"/>
      <c r="AA35" s="1"/>
      <c r="AB35" s="1"/>
      <c r="AC35" s="1"/>
    </row>
    <row r="36" spans="1:29" ht="15" thickBot="1" x14ac:dyDescent="0.35">
      <c r="A36" s="4"/>
      <c r="B36" s="1"/>
      <c r="C36" s="67" t="s">
        <v>356</v>
      </c>
      <c r="D36" s="68">
        <v>25</v>
      </c>
      <c r="E36" s="68">
        <f>D36</f>
        <v>25</v>
      </c>
      <c r="F36" s="1"/>
      <c r="G36" s="265" t="s">
        <v>70</v>
      </c>
      <c r="H36" s="268">
        <f>15</f>
        <v>15</v>
      </c>
      <c r="I36" s="267" t="s">
        <v>357</v>
      </c>
      <c r="J36" s="251"/>
      <c r="K36" s="1"/>
      <c r="L36" s="1"/>
      <c r="M36" s="1"/>
      <c r="N36" s="1"/>
      <c r="O36" s="1"/>
      <c r="P36" s="1"/>
      <c r="Q36" s="1"/>
      <c r="R36" s="1"/>
      <c r="S36" s="1"/>
      <c r="T36" s="31" t="s">
        <v>340</v>
      </c>
      <c r="U36" s="158">
        <f>75-60</f>
        <v>15</v>
      </c>
      <c r="V36" s="1"/>
      <c r="W36" s="1"/>
      <c r="X36" s="1"/>
      <c r="Y36" s="1"/>
      <c r="Z36" s="1"/>
      <c r="AA36" s="1"/>
      <c r="AB36" s="1"/>
      <c r="AC36" s="1"/>
    </row>
    <row r="37" spans="1:29" x14ac:dyDescent="0.3">
      <c r="A37" s="4"/>
      <c r="B37" s="1"/>
      <c r="C37" s="174" t="s">
        <v>358</v>
      </c>
      <c r="D37" s="68">
        <v>35</v>
      </c>
      <c r="E37" s="68">
        <f>D37+E36</f>
        <v>60</v>
      </c>
      <c r="F37" s="1"/>
      <c r="G37" s="122"/>
      <c r="I37" s="255"/>
      <c r="J37" s="251"/>
      <c r="K37" s="1"/>
      <c r="L37" s="1"/>
      <c r="M37" s="1"/>
      <c r="N37" s="1"/>
      <c r="O37" s="1"/>
      <c r="P37" s="1"/>
      <c r="Q37" s="1"/>
      <c r="R37" s="1"/>
      <c r="S37" s="1"/>
      <c r="T37" s="1"/>
      <c r="U37" s="158"/>
      <c r="V37" s="1"/>
      <c r="W37" s="1"/>
      <c r="X37" s="1"/>
      <c r="Y37" s="1"/>
      <c r="Z37" s="1"/>
      <c r="AA37" s="1"/>
      <c r="AB37" s="1"/>
      <c r="AC37" s="1"/>
    </row>
    <row r="38" spans="1:29" x14ac:dyDescent="0.3">
      <c r="A38" s="4"/>
      <c r="B38" s="1"/>
      <c r="C38" s="67" t="s">
        <v>359</v>
      </c>
      <c r="D38" s="68">
        <v>15</v>
      </c>
      <c r="E38" s="68">
        <f t="shared" ref="E38:E41" si="2">D38+E37</f>
        <v>75</v>
      </c>
      <c r="F38" s="1"/>
      <c r="G38" s="169" t="s">
        <v>360</v>
      </c>
      <c r="H38" s="93">
        <f>(9*100)/10</f>
        <v>90</v>
      </c>
      <c r="I38" s="253" t="s">
        <v>313</v>
      </c>
      <c r="J38" s="251"/>
      <c r="K38" s="1"/>
      <c r="L38" s="1"/>
      <c r="M38" s="1"/>
      <c r="N38" s="1"/>
      <c r="O38" s="1"/>
      <c r="P38" s="1"/>
      <c r="Q38" s="1"/>
      <c r="R38" s="1"/>
      <c r="S38" s="1"/>
      <c r="T38" s="31" t="s">
        <v>330</v>
      </c>
      <c r="U38" s="158">
        <f>E36</f>
        <v>25</v>
      </c>
      <c r="V38" s="1"/>
      <c r="W38" s="1"/>
      <c r="X38" s="1"/>
      <c r="Y38" s="1"/>
      <c r="Z38" s="1"/>
      <c r="AA38" s="1"/>
      <c r="AB38" s="1"/>
      <c r="AC38" s="1"/>
    </row>
    <row r="39" spans="1:29" ht="15" thickBot="1" x14ac:dyDescent="0.35">
      <c r="A39" s="4"/>
      <c r="B39" s="1"/>
      <c r="C39" s="67" t="s">
        <v>361</v>
      </c>
      <c r="D39" s="68">
        <v>14</v>
      </c>
      <c r="E39" s="68">
        <f t="shared" si="2"/>
        <v>89</v>
      </c>
      <c r="F39" s="1"/>
      <c r="G39" s="265" t="s">
        <v>360</v>
      </c>
      <c r="H39" s="266">
        <f>U35+U36*((H38-U33)/(U34-U33))</f>
        <v>62.142857142857146</v>
      </c>
      <c r="I39" s="267" t="s">
        <v>362</v>
      </c>
      <c r="J39" s="251"/>
      <c r="K39" s="1"/>
      <c r="L39" s="1"/>
      <c r="M39" s="1"/>
      <c r="N39" s="1"/>
      <c r="O39" s="1"/>
      <c r="P39" s="1"/>
      <c r="Q39" s="1"/>
      <c r="R39" s="1"/>
      <c r="S39" s="1"/>
      <c r="T39" s="31" t="s">
        <v>336</v>
      </c>
      <c r="U39" s="158">
        <f>E37</f>
        <v>60</v>
      </c>
      <c r="V39" s="1"/>
      <c r="W39" s="1"/>
      <c r="X39" s="1"/>
      <c r="Y39" s="1"/>
      <c r="Z39" s="1"/>
      <c r="AA39" s="1"/>
      <c r="AB39" s="1"/>
      <c r="AC39" s="1"/>
    </row>
    <row r="40" spans="1:29" x14ac:dyDescent="0.3">
      <c r="A40" s="4"/>
      <c r="B40" s="1"/>
      <c r="C40" s="67" t="s">
        <v>363</v>
      </c>
      <c r="D40" s="68">
        <v>7</v>
      </c>
      <c r="E40" s="68">
        <f t="shared" si="2"/>
        <v>96</v>
      </c>
      <c r="F40" s="1"/>
      <c r="I40" s="255"/>
      <c r="J40" s="251"/>
      <c r="K40" s="1"/>
      <c r="L40" s="1"/>
      <c r="M40" s="1"/>
      <c r="N40" s="1"/>
      <c r="O40" s="1"/>
      <c r="P40" s="1"/>
      <c r="Q40" s="1"/>
      <c r="R40" s="1"/>
      <c r="S40" s="1"/>
      <c r="T40" s="31" t="s">
        <v>49</v>
      </c>
      <c r="U40" s="158">
        <f>15</f>
        <v>15</v>
      </c>
      <c r="V40" s="1"/>
      <c r="W40" s="1"/>
      <c r="X40" s="1"/>
      <c r="Y40" s="1"/>
      <c r="Z40" s="1"/>
      <c r="AA40" s="1"/>
      <c r="AB40" s="1"/>
      <c r="AC40" s="1"/>
    </row>
    <row r="41" spans="1:29" x14ac:dyDescent="0.3">
      <c r="A41" s="4"/>
      <c r="B41" s="1"/>
      <c r="C41" s="67" t="s">
        <v>364</v>
      </c>
      <c r="D41" s="68">
        <v>4</v>
      </c>
      <c r="E41" s="68">
        <f t="shared" si="2"/>
        <v>100</v>
      </c>
      <c r="F41" s="1"/>
      <c r="G41" s="169" t="s">
        <v>365</v>
      </c>
      <c r="H41" s="93">
        <f>(33*100)/100</f>
        <v>33</v>
      </c>
      <c r="I41" s="253" t="s">
        <v>313</v>
      </c>
      <c r="J41" s="251"/>
      <c r="K41" s="1"/>
      <c r="L41" s="1"/>
      <c r="M41" s="1"/>
      <c r="N41" s="1"/>
      <c r="O41" s="1"/>
      <c r="P41" s="1"/>
      <c r="Q41" s="1"/>
      <c r="R41" s="1"/>
      <c r="S41" s="1"/>
      <c r="T41" s="31" t="s">
        <v>340</v>
      </c>
      <c r="U41" s="158">
        <f>30-15</f>
        <v>15</v>
      </c>
      <c r="V41" s="1"/>
      <c r="W41" s="1"/>
      <c r="X41" s="1"/>
      <c r="Y41" s="1"/>
      <c r="Z41" s="1"/>
      <c r="AA41" s="1"/>
      <c r="AB41" s="1"/>
      <c r="AC41" s="1"/>
    </row>
    <row r="42" spans="1:29" ht="15.6" thickBot="1" x14ac:dyDescent="0.35">
      <c r="A42" s="4"/>
      <c r="B42" s="1"/>
      <c r="C42" s="256" t="s">
        <v>92</v>
      </c>
      <c r="D42" s="264">
        <f>SUM(D36:D41)</f>
        <v>100</v>
      </c>
      <c r="F42" s="1"/>
      <c r="G42" s="265" t="s">
        <v>365</v>
      </c>
      <c r="H42" s="266">
        <f>U40+U41*((H41-U38)/(U39-U38))</f>
        <v>18.428571428571427</v>
      </c>
      <c r="I42" s="267" t="s">
        <v>362</v>
      </c>
      <c r="J42" s="251"/>
      <c r="K42" s="1"/>
      <c r="L42" s="1"/>
      <c r="M42" s="1"/>
      <c r="N42" s="1"/>
      <c r="O42" s="1"/>
      <c r="P42" s="1"/>
      <c r="Q42" s="1"/>
      <c r="R42" s="1"/>
      <c r="S42" s="1"/>
      <c r="T42" s="1"/>
      <c r="U42" s="158"/>
      <c r="V42" s="1"/>
      <c r="W42" s="1"/>
      <c r="X42" s="1"/>
      <c r="Y42" s="1"/>
      <c r="Z42" s="1"/>
      <c r="AA42" s="1"/>
      <c r="AB42" s="1"/>
      <c r="AC42" s="1"/>
    </row>
    <row r="43" spans="1:29" x14ac:dyDescent="0.3">
      <c r="A43" s="4"/>
      <c r="B43" s="1"/>
      <c r="C43" s="251"/>
      <c r="D43" s="251"/>
      <c r="E43" s="251"/>
      <c r="F43" s="251"/>
      <c r="G43" s="251"/>
      <c r="H43" s="251"/>
      <c r="I43" s="251"/>
      <c r="J43" s="251"/>
      <c r="K43" s="1"/>
      <c r="L43" s="1"/>
      <c r="M43" s="1"/>
      <c r="N43" s="1"/>
      <c r="O43" s="1"/>
      <c r="P43" s="1"/>
      <c r="Q43" s="1"/>
      <c r="R43" s="1"/>
      <c r="S43" s="1"/>
      <c r="T43" s="1"/>
      <c r="U43" s="158"/>
      <c r="V43" s="1"/>
      <c r="W43" s="1"/>
      <c r="X43" s="1"/>
      <c r="Y43" s="1"/>
      <c r="Z43" s="1"/>
      <c r="AA43" s="1"/>
      <c r="AB43" s="1"/>
      <c r="AC43" s="1"/>
    </row>
    <row r="44" spans="1:29" x14ac:dyDescent="0.3">
      <c r="A44" s="4"/>
      <c r="B44" s="1"/>
      <c r="C44" s="1"/>
      <c r="D44" s="1"/>
      <c r="E44" s="1"/>
      <c r="F44" s="1"/>
      <c r="G44" s="1"/>
      <c r="H44" s="1"/>
      <c r="I44" s="1"/>
      <c r="J44" s="251"/>
      <c r="K44" s="1"/>
      <c r="L44" s="1"/>
      <c r="M44" s="1"/>
      <c r="N44" s="1"/>
      <c r="O44" s="1"/>
      <c r="P44" s="1"/>
      <c r="Q44" s="1"/>
      <c r="R44" s="1"/>
      <c r="S44" s="1"/>
      <c r="T44" s="1"/>
      <c r="U44" s="1"/>
      <c r="V44" s="1"/>
      <c r="W44" s="1"/>
      <c r="X44" s="1"/>
      <c r="Y44" s="1"/>
      <c r="Z44" s="1"/>
      <c r="AA44" s="1"/>
      <c r="AB44" s="1"/>
      <c r="AC44" s="1"/>
    </row>
    <row r="45" spans="1:29" x14ac:dyDescent="0.3">
      <c r="A45" s="4"/>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3">
      <c r="A46" s="4"/>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3">
      <c r="A47" s="4"/>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3">
      <c r="A48" s="4"/>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x14ac:dyDescent="0.3">
      <c r="A49" s="4"/>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x14ac:dyDescent="0.3">
      <c r="A50" s="4"/>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3">
      <c r="A51" s="4"/>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x14ac:dyDescent="0.3">
      <c r="A52" s="4"/>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x14ac:dyDescent="0.3">
      <c r="A53" s="4"/>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x14ac:dyDescent="0.3">
      <c r="A54" s="4"/>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x14ac:dyDescent="0.3">
      <c r="A55" s="4"/>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x14ac:dyDescent="0.3">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x14ac:dyDescent="0.3">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x14ac:dyDescent="0.3">
      <c r="A58" s="4"/>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x14ac:dyDescent="0.3">
      <c r="A59" s="4"/>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x14ac:dyDescent="0.3">
      <c r="A60" s="4"/>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x14ac:dyDescent="0.3">
      <c r="A61" s="4"/>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x14ac:dyDescent="0.3">
      <c r="A62" s="4"/>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x14ac:dyDescent="0.3">
      <c r="A63" s="4"/>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9">
    <mergeCell ref="O4:O5"/>
    <mergeCell ref="C5:I5"/>
    <mergeCell ref="O10:O11"/>
    <mergeCell ref="O16:O17"/>
    <mergeCell ref="C18:I18"/>
    <mergeCell ref="C19:I19"/>
    <mergeCell ref="C32:I32"/>
    <mergeCell ref="C33:I33"/>
    <mergeCell ref="C4:I4"/>
  </mergeCells>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21"/>
  <sheetViews>
    <sheetView zoomScale="64" zoomScaleNormal="110" workbookViewId="0"/>
  </sheetViews>
  <sheetFormatPr baseColWidth="10" defaultRowHeight="14.4" x14ac:dyDescent="0.3"/>
  <cols>
    <col min="1" max="1" width="31.33203125" customWidth="1"/>
  </cols>
  <sheetData>
    <row r="1" spans="1:21" x14ac:dyDescent="0.3">
      <c r="A1" s="4"/>
      <c r="B1" s="1"/>
      <c r="C1" s="1"/>
      <c r="D1" s="1"/>
      <c r="E1" s="1"/>
      <c r="F1" s="1"/>
      <c r="G1" s="1"/>
      <c r="H1" s="1"/>
      <c r="I1" s="1"/>
      <c r="J1" s="1"/>
      <c r="K1" s="1"/>
      <c r="L1" s="1"/>
      <c r="M1" s="1"/>
      <c r="N1" s="1"/>
      <c r="O1" s="1"/>
      <c r="P1" s="1"/>
      <c r="Q1" s="1"/>
      <c r="R1" s="1"/>
      <c r="S1" s="1"/>
      <c r="T1" s="1"/>
      <c r="U1" s="1"/>
    </row>
    <row r="2" spans="1:21" ht="18.600000000000001" thickBot="1" x14ac:dyDescent="0.4">
      <c r="A2" s="4"/>
      <c r="B2" s="1"/>
      <c r="C2" s="1"/>
      <c r="D2" s="17" t="s">
        <v>111</v>
      </c>
      <c r="E2" s="1"/>
      <c r="F2" s="1"/>
      <c r="G2" s="1"/>
      <c r="H2" s="1"/>
      <c r="I2" s="1"/>
      <c r="J2" s="1"/>
      <c r="K2" s="1"/>
      <c r="L2" s="1"/>
      <c r="M2" s="1"/>
      <c r="N2" s="1"/>
      <c r="O2" s="1"/>
      <c r="P2" s="1"/>
      <c r="Q2" s="1"/>
      <c r="R2" s="1"/>
      <c r="S2" s="1"/>
      <c r="T2" s="1"/>
      <c r="U2" s="1"/>
    </row>
    <row r="3" spans="1:21" ht="15" thickBot="1" x14ac:dyDescent="0.35">
      <c r="A3" s="4"/>
      <c r="B3" s="1"/>
      <c r="C3" s="218" t="s">
        <v>75</v>
      </c>
      <c r="D3" s="219"/>
      <c r="E3" s="219"/>
      <c r="F3" s="219"/>
      <c r="G3" s="219"/>
      <c r="H3" s="219"/>
      <c r="I3" s="219"/>
      <c r="J3" s="219"/>
      <c r="K3" s="219"/>
      <c r="L3" s="220"/>
      <c r="M3" s="1"/>
      <c r="N3" s="38"/>
      <c r="O3" s="1"/>
      <c r="P3" s="1"/>
      <c r="Q3" s="1"/>
      <c r="R3" s="1"/>
      <c r="S3" s="1"/>
      <c r="T3" s="1"/>
      <c r="U3" s="1"/>
    </row>
    <row r="4" spans="1:21" x14ac:dyDescent="0.3">
      <c r="A4" s="4"/>
      <c r="B4" s="1"/>
      <c r="C4" s="64">
        <v>42</v>
      </c>
      <c r="D4" s="65">
        <v>40</v>
      </c>
      <c r="E4" s="65">
        <v>43</v>
      </c>
      <c r="F4" s="65">
        <v>49</v>
      </c>
      <c r="G4" s="65">
        <v>37</v>
      </c>
      <c r="H4" s="65">
        <v>40</v>
      </c>
      <c r="I4" s="65">
        <v>38</v>
      </c>
      <c r="J4" s="65">
        <v>41</v>
      </c>
      <c r="K4" s="65">
        <v>46</v>
      </c>
      <c r="L4" s="66">
        <v>50</v>
      </c>
      <c r="M4" s="1"/>
      <c r="N4" s="2"/>
      <c r="O4" s="1"/>
      <c r="P4" s="1"/>
      <c r="Q4" s="1"/>
      <c r="R4" s="1"/>
      <c r="S4" s="1"/>
      <c r="T4" s="1"/>
      <c r="U4" s="1"/>
    </row>
    <row r="5" spans="1:21" x14ac:dyDescent="0.3">
      <c r="A5" s="4"/>
      <c r="B5" s="1"/>
      <c r="C5" s="67">
        <v>42</v>
      </c>
      <c r="D5" s="68">
        <v>36</v>
      </c>
      <c r="E5" s="68">
        <v>40</v>
      </c>
      <c r="F5" s="69">
        <v>33</v>
      </c>
      <c r="G5" s="68">
        <v>36</v>
      </c>
      <c r="H5" s="68">
        <v>39</v>
      </c>
      <c r="I5" s="68">
        <v>43</v>
      </c>
      <c r="J5" s="68">
        <v>38</v>
      </c>
      <c r="K5" s="68">
        <v>43</v>
      </c>
      <c r="L5" s="70">
        <v>41</v>
      </c>
      <c r="M5" s="1"/>
      <c r="N5" s="1"/>
      <c r="O5" s="1"/>
      <c r="P5" s="1"/>
      <c r="Q5" s="1"/>
      <c r="R5" s="1"/>
      <c r="S5" s="1"/>
      <c r="T5" s="1"/>
      <c r="U5" s="1"/>
    </row>
    <row r="6" spans="1:21" x14ac:dyDescent="0.3">
      <c r="A6" s="4"/>
      <c r="B6" s="1"/>
      <c r="C6" s="71">
        <v>53</v>
      </c>
      <c r="D6" s="68">
        <v>38</v>
      </c>
      <c r="E6" s="68">
        <v>45</v>
      </c>
      <c r="F6" s="68">
        <v>51</v>
      </c>
      <c r="G6" s="68">
        <v>44</v>
      </c>
      <c r="H6" s="68">
        <v>36</v>
      </c>
      <c r="I6" s="68">
        <v>39</v>
      </c>
      <c r="J6" s="68">
        <v>46</v>
      </c>
      <c r="K6" s="68">
        <v>48</v>
      </c>
      <c r="L6" s="70">
        <v>40</v>
      </c>
      <c r="M6" s="1"/>
      <c r="N6" s="38"/>
      <c r="O6" s="59"/>
      <c r="P6" s="1"/>
      <c r="Q6" s="1"/>
      <c r="R6" s="1"/>
      <c r="S6" s="1"/>
      <c r="T6" s="1"/>
      <c r="U6" s="1"/>
    </row>
    <row r="7" spans="1:21" ht="16.2" thickBot="1" x14ac:dyDescent="0.35">
      <c r="A7" s="4"/>
      <c r="B7" s="1"/>
      <c r="C7" s="72">
        <v>41</v>
      </c>
      <c r="D7" s="73">
        <v>39</v>
      </c>
      <c r="E7" s="73">
        <v>38</v>
      </c>
      <c r="F7" s="73">
        <v>41</v>
      </c>
      <c r="G7" s="73">
        <v>44</v>
      </c>
      <c r="H7" s="73">
        <v>41</v>
      </c>
      <c r="I7" s="73">
        <v>37</v>
      </c>
      <c r="J7" s="73">
        <v>39</v>
      </c>
      <c r="K7" s="73">
        <v>40</v>
      </c>
      <c r="L7" s="74">
        <v>47</v>
      </c>
      <c r="M7" s="1"/>
      <c r="N7" s="119" t="s">
        <v>112</v>
      </c>
      <c r="O7" s="119" t="s">
        <v>113</v>
      </c>
      <c r="P7" s="1"/>
      <c r="Q7" s="2"/>
      <c r="R7" s="1"/>
      <c r="S7" s="1"/>
      <c r="T7" s="1"/>
      <c r="U7" s="1"/>
    </row>
    <row r="8" spans="1:21" ht="16.2" thickBot="1" x14ac:dyDescent="0.35">
      <c r="A8" s="4"/>
      <c r="B8" s="1"/>
      <c r="C8" s="75"/>
      <c r="L8" s="76"/>
      <c r="M8" s="1"/>
      <c r="N8" s="119" t="s">
        <v>76</v>
      </c>
      <c r="O8" s="119" t="s">
        <v>114</v>
      </c>
      <c r="P8" s="1"/>
      <c r="Q8" s="1"/>
      <c r="R8" s="1"/>
      <c r="S8" s="1"/>
      <c r="T8" s="1"/>
      <c r="U8" s="1"/>
    </row>
    <row r="9" spans="1:21" ht="16.2" thickBot="1" x14ac:dyDescent="0.35">
      <c r="A9" s="4"/>
      <c r="B9" s="1"/>
      <c r="C9" s="77" t="s">
        <v>76</v>
      </c>
      <c r="D9" s="78">
        <v>6.32</v>
      </c>
      <c r="E9" s="79">
        <f>7</f>
        <v>7</v>
      </c>
      <c r="F9" s="80" t="s">
        <v>77</v>
      </c>
      <c r="G9" s="81">
        <f>53-33</f>
        <v>20</v>
      </c>
      <c r="H9" s="82" t="s">
        <v>78</v>
      </c>
      <c r="I9" s="83">
        <f>20/7</f>
        <v>2.8571428571428572</v>
      </c>
      <c r="J9" s="84">
        <v>3</v>
      </c>
      <c r="K9" s="85" t="s">
        <v>79</v>
      </c>
      <c r="L9" s="86" t="s">
        <v>80</v>
      </c>
      <c r="M9" s="1"/>
      <c r="N9" s="119" t="s">
        <v>77</v>
      </c>
      <c r="O9" s="119" t="s">
        <v>115</v>
      </c>
      <c r="P9" s="1"/>
      <c r="Q9" s="1"/>
      <c r="R9" s="1"/>
      <c r="S9" s="1"/>
      <c r="T9" s="1"/>
      <c r="U9" s="1"/>
    </row>
    <row r="10" spans="1:21" ht="16.2" thickBot="1" x14ac:dyDescent="0.35">
      <c r="A10" s="4"/>
      <c r="B10" s="1"/>
      <c r="C10" s="117"/>
      <c r="D10" s="1"/>
      <c r="E10" s="1"/>
      <c r="F10" s="1"/>
      <c r="G10" s="1"/>
      <c r="H10" s="1"/>
      <c r="I10" s="1"/>
      <c r="K10" s="87">
        <f>MIN(C4:L7)</f>
        <v>33</v>
      </c>
      <c r="L10" s="88">
        <f>MAX(C4:L7)</f>
        <v>53</v>
      </c>
      <c r="M10" s="14"/>
      <c r="N10" s="119" t="s">
        <v>78</v>
      </c>
      <c r="O10" s="119" t="s">
        <v>116</v>
      </c>
      <c r="P10" s="1"/>
      <c r="Q10" s="1"/>
      <c r="R10" s="1"/>
      <c r="S10" s="1"/>
      <c r="T10" s="1"/>
      <c r="U10" s="1"/>
    </row>
    <row r="11" spans="1:21" ht="15" customHeight="1" thickBot="1" x14ac:dyDescent="0.35">
      <c r="A11" s="4"/>
      <c r="B11" s="1"/>
      <c r="C11" s="117"/>
      <c r="D11" s="1"/>
      <c r="E11" s="1"/>
      <c r="F11" s="1"/>
      <c r="G11" s="1"/>
      <c r="H11" s="1"/>
      <c r="I11" s="1"/>
      <c r="J11" s="1"/>
      <c r="K11" s="1"/>
      <c r="L11" s="111"/>
      <c r="M11" s="1"/>
      <c r="N11" s="119" t="s">
        <v>117</v>
      </c>
      <c r="O11" s="119" t="s">
        <v>118</v>
      </c>
      <c r="P11" s="1"/>
      <c r="Q11" s="2"/>
      <c r="R11" s="1"/>
      <c r="S11" s="1"/>
      <c r="T11" s="1"/>
      <c r="U11" s="1"/>
    </row>
    <row r="12" spans="1:21" ht="28.8" thickBot="1" x14ac:dyDescent="0.35">
      <c r="A12" s="4"/>
      <c r="B12" s="1"/>
      <c r="C12" s="89" t="s">
        <v>81</v>
      </c>
      <c r="D12" s="90" t="s">
        <v>82</v>
      </c>
      <c r="E12" s="91" t="s">
        <v>30</v>
      </c>
      <c r="F12" s="91" t="s">
        <v>31</v>
      </c>
      <c r="G12" s="91" t="s">
        <v>83</v>
      </c>
      <c r="H12" s="92" t="s">
        <v>84</v>
      </c>
      <c r="I12" s="1"/>
      <c r="J12" s="1"/>
      <c r="K12" s="1"/>
      <c r="L12" s="111"/>
      <c r="M12" s="1"/>
      <c r="N12" s="119"/>
      <c r="O12" s="119"/>
      <c r="P12" s="1"/>
      <c r="Q12" s="1"/>
      <c r="R12" s="1"/>
      <c r="S12" s="1"/>
      <c r="T12" s="1"/>
      <c r="U12" s="1"/>
    </row>
    <row r="13" spans="1:21" ht="15.6" x14ac:dyDescent="0.3">
      <c r="A13" s="4"/>
      <c r="B13" s="1"/>
      <c r="C13" s="64" t="s">
        <v>85</v>
      </c>
      <c r="D13" s="65">
        <f>(33+36)/2</f>
        <v>34.5</v>
      </c>
      <c r="E13" s="65">
        <v>1</v>
      </c>
      <c r="F13" s="65">
        <v>1</v>
      </c>
      <c r="G13" s="65">
        <f>1/40</f>
        <v>2.5000000000000001E-2</v>
      </c>
      <c r="H13" s="66">
        <f>G13*100</f>
        <v>2.5</v>
      </c>
      <c r="I13" s="2"/>
      <c r="J13" s="2"/>
      <c r="K13" s="1"/>
      <c r="L13" s="111"/>
      <c r="M13" s="1"/>
      <c r="N13" s="120"/>
      <c r="O13" s="119"/>
      <c r="P13" s="1"/>
      <c r="Q13" s="1"/>
      <c r="R13" s="1"/>
      <c r="S13" s="1"/>
      <c r="T13" s="1"/>
      <c r="U13" s="1"/>
    </row>
    <row r="14" spans="1:21" x14ac:dyDescent="0.3">
      <c r="A14" s="4"/>
      <c r="B14" s="1"/>
      <c r="C14" s="67" t="s">
        <v>86</v>
      </c>
      <c r="D14" s="68">
        <f>(36+39)/2</f>
        <v>37.5</v>
      </c>
      <c r="E14" s="68">
        <v>9</v>
      </c>
      <c r="F14" s="68">
        <f>F13+E14</f>
        <v>10</v>
      </c>
      <c r="G14" s="68">
        <f>9/40</f>
        <v>0.22500000000000001</v>
      </c>
      <c r="H14" s="70">
        <f t="shared" ref="H14:H19" si="0">G14*100</f>
        <v>22.5</v>
      </c>
      <c r="I14" s="2"/>
      <c r="J14" s="2"/>
      <c r="K14" s="1"/>
      <c r="L14" s="111"/>
      <c r="M14" s="1"/>
      <c r="N14" s="54"/>
      <c r="O14" s="1"/>
      <c r="P14" s="1"/>
      <c r="Q14" s="1"/>
      <c r="R14" s="1"/>
      <c r="S14" s="1"/>
      <c r="T14" s="1"/>
      <c r="U14" s="1"/>
    </row>
    <row r="15" spans="1:21" x14ac:dyDescent="0.3">
      <c r="A15" s="4"/>
      <c r="B15" s="1"/>
      <c r="C15" s="67" t="s">
        <v>87</v>
      </c>
      <c r="D15" s="68">
        <f>(39+42)/2</f>
        <v>40.5</v>
      </c>
      <c r="E15" s="68">
        <v>14</v>
      </c>
      <c r="F15" s="68">
        <f t="shared" ref="F15:F19" si="1">F14+E15</f>
        <v>24</v>
      </c>
      <c r="G15" s="68">
        <f>14/40</f>
        <v>0.35</v>
      </c>
      <c r="H15" s="70">
        <f t="shared" si="0"/>
        <v>35</v>
      </c>
      <c r="I15" s="2"/>
      <c r="J15" s="2"/>
      <c r="K15" s="118"/>
      <c r="L15" s="111"/>
      <c r="M15" s="1"/>
      <c r="N15" s="1"/>
      <c r="O15" s="1"/>
      <c r="P15" s="1"/>
      <c r="Q15" s="1"/>
      <c r="R15" s="1"/>
      <c r="S15" s="1"/>
      <c r="T15" s="1"/>
      <c r="U15" s="1"/>
    </row>
    <row r="16" spans="1:21" x14ac:dyDescent="0.3">
      <c r="A16" s="4"/>
      <c r="B16" s="1"/>
      <c r="C16" s="67" t="s">
        <v>88</v>
      </c>
      <c r="D16" s="68">
        <f>(42+45)/2</f>
        <v>43.5</v>
      </c>
      <c r="E16" s="68">
        <v>7</v>
      </c>
      <c r="F16" s="68">
        <f t="shared" si="1"/>
        <v>31</v>
      </c>
      <c r="G16" s="68">
        <f>7/40</f>
        <v>0.17499999999999999</v>
      </c>
      <c r="H16" s="70">
        <f t="shared" si="0"/>
        <v>17.5</v>
      </c>
      <c r="I16" s="2"/>
      <c r="J16" s="2"/>
      <c r="K16" s="1"/>
      <c r="L16" s="111"/>
      <c r="M16" s="1"/>
      <c r="N16" s="38"/>
      <c r="O16" s="59"/>
      <c r="P16" s="1"/>
      <c r="Q16" s="1"/>
      <c r="R16" s="1"/>
      <c r="S16" s="1"/>
      <c r="T16" s="1"/>
      <c r="U16" s="1"/>
    </row>
    <row r="17" spans="1:21" x14ac:dyDescent="0.3">
      <c r="A17" s="4"/>
      <c r="B17" s="1"/>
      <c r="C17" s="67" t="s">
        <v>89</v>
      </c>
      <c r="D17" s="68">
        <f>(45+48)/2</f>
        <v>46.5</v>
      </c>
      <c r="E17" s="68">
        <v>4</v>
      </c>
      <c r="F17" s="68">
        <f t="shared" si="1"/>
        <v>35</v>
      </c>
      <c r="G17" s="68">
        <f>4/40</f>
        <v>0.1</v>
      </c>
      <c r="H17" s="70">
        <f t="shared" si="0"/>
        <v>10</v>
      </c>
      <c r="I17" s="2"/>
      <c r="J17" s="2"/>
      <c r="K17" s="1"/>
      <c r="L17" s="111"/>
      <c r="M17" s="1"/>
      <c r="N17" s="2"/>
      <c r="O17" s="1"/>
      <c r="P17" s="1"/>
      <c r="Q17" s="2"/>
      <c r="R17" s="1"/>
      <c r="S17" s="1"/>
      <c r="T17" s="1"/>
      <c r="U17" s="1"/>
    </row>
    <row r="18" spans="1:21" x14ac:dyDescent="0.3">
      <c r="A18" s="4"/>
      <c r="B18" s="1"/>
      <c r="C18" s="67" t="s">
        <v>90</v>
      </c>
      <c r="D18" s="68">
        <f>(48+51)/2</f>
        <v>49.5</v>
      </c>
      <c r="E18" s="68">
        <v>3</v>
      </c>
      <c r="F18" s="68">
        <f t="shared" si="1"/>
        <v>38</v>
      </c>
      <c r="G18" s="68">
        <f>3/40</f>
        <v>7.4999999999999997E-2</v>
      </c>
      <c r="H18" s="70">
        <f t="shared" si="0"/>
        <v>7.5</v>
      </c>
      <c r="I18" s="2"/>
      <c r="J18" s="2"/>
      <c r="K18" s="1"/>
      <c r="L18" s="111"/>
      <c r="M18" s="1"/>
      <c r="N18" s="1"/>
      <c r="O18" s="1"/>
      <c r="P18" s="1"/>
      <c r="Q18" s="1"/>
      <c r="R18" s="1"/>
      <c r="S18" s="1"/>
      <c r="T18" s="1"/>
      <c r="U18" s="1"/>
    </row>
    <row r="19" spans="1:21" ht="15" thickBot="1" x14ac:dyDescent="0.35">
      <c r="A19" s="4"/>
      <c r="B19" s="1"/>
      <c r="C19" s="72" t="s">
        <v>91</v>
      </c>
      <c r="D19" s="73">
        <f>(51+54)/2</f>
        <v>52.5</v>
      </c>
      <c r="E19" s="73">
        <v>2</v>
      </c>
      <c r="F19" s="73">
        <f t="shared" si="1"/>
        <v>40</v>
      </c>
      <c r="G19" s="73">
        <f>2/40</f>
        <v>0.05</v>
      </c>
      <c r="H19" s="74">
        <f t="shared" si="0"/>
        <v>5</v>
      </c>
      <c r="I19" s="2"/>
      <c r="J19" s="2"/>
      <c r="K19" s="1"/>
      <c r="L19" s="111"/>
      <c r="M19" s="1"/>
      <c r="N19" s="1"/>
      <c r="O19" s="1"/>
      <c r="P19" s="1"/>
      <c r="Q19" s="1"/>
      <c r="R19" s="1"/>
      <c r="S19" s="1"/>
      <c r="T19" s="1"/>
      <c r="U19" s="1"/>
    </row>
    <row r="20" spans="1:21" ht="15.6" thickBot="1" x14ac:dyDescent="0.35">
      <c r="A20" s="4"/>
      <c r="B20" s="1"/>
      <c r="C20" s="94" t="s">
        <v>92</v>
      </c>
      <c r="D20" s="93"/>
      <c r="E20" s="95">
        <f>SUM(E13:E19)</f>
        <v>40</v>
      </c>
      <c r="F20" s="93"/>
      <c r="G20" s="95">
        <f>SUM(G13:G19)</f>
        <v>0.99999999999999989</v>
      </c>
      <c r="H20" s="95">
        <f>SUM(H13:H19)</f>
        <v>100</v>
      </c>
      <c r="I20" s="2"/>
      <c r="J20" s="2"/>
      <c r="K20" s="1"/>
      <c r="L20" s="111"/>
      <c r="M20" s="14"/>
      <c r="N20" s="59"/>
      <c r="O20" s="1"/>
      <c r="P20" s="1"/>
      <c r="Q20" s="1"/>
      <c r="R20" s="1"/>
      <c r="S20" s="1"/>
      <c r="T20" s="1"/>
      <c r="U20" s="1"/>
    </row>
    <row r="21" spans="1:21" ht="15" thickBot="1" x14ac:dyDescent="0.35">
      <c r="A21" s="4"/>
      <c r="B21" s="1"/>
      <c r="C21" s="114"/>
      <c r="D21" s="115"/>
      <c r="E21" s="115"/>
      <c r="F21" s="115"/>
      <c r="G21" s="115"/>
      <c r="H21" s="115"/>
      <c r="I21" s="115"/>
      <c r="J21" s="115"/>
      <c r="K21" s="115"/>
      <c r="L21" s="116"/>
      <c r="M21" s="1"/>
      <c r="N21" s="1"/>
      <c r="O21" s="1"/>
      <c r="P21" s="1"/>
      <c r="Q21" s="2"/>
      <c r="R21" s="1"/>
      <c r="S21" s="1"/>
      <c r="T21" s="1"/>
      <c r="U21" s="1"/>
    </row>
    <row r="22" spans="1:21" x14ac:dyDescent="0.3">
      <c r="A22" s="4"/>
      <c r="B22" s="1"/>
      <c r="C22" s="1"/>
      <c r="D22" s="1"/>
      <c r="E22" s="1"/>
      <c r="F22" s="1"/>
      <c r="G22" s="1"/>
      <c r="H22" s="1"/>
      <c r="I22" s="1"/>
      <c r="J22" s="1"/>
      <c r="K22" s="1"/>
      <c r="L22" s="1"/>
      <c r="M22" s="1"/>
      <c r="N22" s="1"/>
      <c r="O22" s="1"/>
      <c r="P22" s="1"/>
      <c r="Q22" s="1"/>
      <c r="R22" s="1"/>
      <c r="S22" s="1"/>
      <c r="T22" s="1"/>
      <c r="U22" s="1"/>
    </row>
    <row r="23" spans="1:21" ht="15" thickBot="1" x14ac:dyDescent="0.35">
      <c r="A23" s="4"/>
      <c r="B23" s="1"/>
      <c r="C23" s="1"/>
      <c r="D23" s="1"/>
      <c r="E23" s="1"/>
      <c r="F23" s="1"/>
      <c r="G23" s="1"/>
      <c r="H23" s="1"/>
      <c r="I23" s="1"/>
      <c r="J23" s="1"/>
      <c r="K23" s="1"/>
      <c r="L23" s="1"/>
      <c r="M23" s="1"/>
      <c r="N23" s="1"/>
      <c r="O23" s="1"/>
      <c r="P23" s="1"/>
      <c r="Q23" s="1"/>
      <c r="R23" s="1"/>
      <c r="S23" s="1"/>
      <c r="T23" s="1"/>
      <c r="U23" s="1"/>
    </row>
    <row r="24" spans="1:21" ht="15" thickBot="1" x14ac:dyDescent="0.35">
      <c r="A24" s="4"/>
      <c r="B24" s="1"/>
      <c r="C24" s="218" t="s">
        <v>93</v>
      </c>
      <c r="D24" s="219"/>
      <c r="E24" s="219"/>
      <c r="F24" s="219"/>
      <c r="G24" s="219"/>
      <c r="H24" s="219"/>
      <c r="I24" s="219"/>
      <c r="J24" s="219"/>
      <c r="K24" s="219"/>
      <c r="L24" s="220"/>
      <c r="M24" s="1"/>
      <c r="N24" s="1"/>
      <c r="O24" s="1"/>
      <c r="P24" s="1"/>
      <c r="Q24" s="1"/>
      <c r="R24" s="1"/>
      <c r="S24" s="1"/>
      <c r="T24" s="1"/>
      <c r="U24" s="1"/>
    </row>
    <row r="25" spans="1:21" x14ac:dyDescent="0.3">
      <c r="A25" s="4"/>
      <c r="B25" s="1"/>
      <c r="C25" s="64">
        <v>52</v>
      </c>
      <c r="D25" s="98">
        <v>54</v>
      </c>
      <c r="E25" s="65">
        <v>51</v>
      </c>
      <c r="F25" s="65">
        <v>53</v>
      </c>
      <c r="G25" s="65">
        <v>51</v>
      </c>
      <c r="H25" s="65">
        <v>32</v>
      </c>
      <c r="I25" s="65">
        <v>51</v>
      </c>
      <c r="J25" s="65">
        <v>45</v>
      </c>
      <c r="K25" s="65">
        <v>52</v>
      </c>
      <c r="L25" s="66">
        <v>48</v>
      </c>
      <c r="M25" s="1"/>
      <c r="N25" s="1"/>
      <c r="O25" s="1"/>
      <c r="P25" s="1"/>
      <c r="Q25" s="1"/>
      <c r="R25" s="1"/>
      <c r="S25" s="1"/>
      <c r="T25" s="1"/>
      <c r="U25" s="1"/>
    </row>
    <row r="26" spans="1:21" x14ac:dyDescent="0.3">
      <c r="A26" s="4"/>
      <c r="B26" s="1"/>
      <c r="C26" s="99">
        <v>56</v>
      </c>
      <c r="D26" s="68">
        <v>30</v>
      </c>
      <c r="E26" s="68">
        <v>52</v>
      </c>
      <c r="F26" s="68">
        <v>50</v>
      </c>
      <c r="G26" s="68">
        <v>54</v>
      </c>
      <c r="H26" s="68">
        <v>52</v>
      </c>
      <c r="I26" s="68">
        <v>55</v>
      </c>
      <c r="J26" s="68">
        <v>53</v>
      </c>
      <c r="K26" s="68">
        <v>55</v>
      </c>
      <c r="L26" s="70">
        <v>53</v>
      </c>
      <c r="M26" s="1"/>
      <c r="N26" s="1"/>
      <c r="O26" s="1"/>
      <c r="P26" s="1"/>
      <c r="Q26" s="1"/>
      <c r="R26" s="1"/>
      <c r="S26" s="1"/>
      <c r="T26" s="1"/>
      <c r="U26" s="1"/>
    </row>
    <row r="27" spans="1:21" x14ac:dyDescent="0.3">
      <c r="A27" s="4"/>
      <c r="B27" s="1"/>
      <c r="C27" s="67">
        <v>49</v>
      </c>
      <c r="D27" s="68">
        <v>51</v>
      </c>
      <c r="E27" s="68">
        <v>57</v>
      </c>
      <c r="F27" s="100">
        <v>27</v>
      </c>
      <c r="G27" s="68">
        <v>54</v>
      </c>
      <c r="H27" s="68">
        <v>53</v>
      </c>
      <c r="I27" s="68">
        <v>50</v>
      </c>
      <c r="J27" s="68">
        <v>56</v>
      </c>
      <c r="K27" s="68">
        <v>37</v>
      </c>
      <c r="L27" s="70">
        <v>52</v>
      </c>
      <c r="M27" s="1"/>
      <c r="N27" s="1"/>
      <c r="O27" s="1"/>
      <c r="P27" s="1"/>
      <c r="Q27" s="1"/>
      <c r="R27" s="1"/>
      <c r="S27" s="1"/>
      <c r="T27" s="1"/>
      <c r="U27" s="1"/>
    </row>
    <row r="28" spans="1:21" x14ac:dyDescent="0.3">
      <c r="A28" s="4"/>
      <c r="B28" s="1"/>
      <c r="C28" s="67">
        <v>54</v>
      </c>
      <c r="D28" s="68">
        <v>60</v>
      </c>
      <c r="E28" s="68">
        <v>51</v>
      </c>
      <c r="F28" s="68">
        <v>55</v>
      </c>
      <c r="G28" s="68">
        <v>60</v>
      </c>
      <c r="H28" s="68">
        <v>45</v>
      </c>
      <c r="I28" s="68">
        <v>68</v>
      </c>
      <c r="J28" s="68">
        <v>53</v>
      </c>
      <c r="K28" s="68">
        <v>51</v>
      </c>
      <c r="L28" s="70">
        <v>60</v>
      </c>
      <c r="M28" s="1"/>
      <c r="N28" s="1"/>
      <c r="O28" s="1"/>
      <c r="P28" s="1"/>
      <c r="Q28" s="1"/>
      <c r="R28" s="1"/>
      <c r="S28" s="1"/>
      <c r="T28" s="1"/>
      <c r="U28" s="1"/>
    </row>
    <row r="29" spans="1:21" ht="15" thickBot="1" x14ac:dyDescent="0.35">
      <c r="A29" s="4"/>
      <c r="B29" s="1"/>
      <c r="C29" s="72">
        <v>56</v>
      </c>
      <c r="D29" s="73">
        <v>41</v>
      </c>
      <c r="E29" s="73">
        <v>54</v>
      </c>
      <c r="F29" s="73">
        <v>52</v>
      </c>
      <c r="G29" s="73">
        <v>47</v>
      </c>
      <c r="H29" s="73">
        <v>51</v>
      </c>
      <c r="I29" s="73">
        <v>52</v>
      </c>
      <c r="J29" s="73">
        <v>55</v>
      </c>
      <c r="K29" s="101">
        <v>71</v>
      </c>
      <c r="L29" s="74">
        <v>56</v>
      </c>
      <c r="M29" s="1"/>
      <c r="N29" s="1"/>
      <c r="O29" s="1"/>
      <c r="P29" s="1"/>
      <c r="Q29" s="1"/>
      <c r="R29" s="1"/>
      <c r="S29" s="1"/>
      <c r="T29" s="1"/>
      <c r="U29" s="1"/>
    </row>
    <row r="30" spans="1:21" ht="15" thickBot="1" x14ac:dyDescent="0.35">
      <c r="A30" s="4"/>
      <c r="B30" s="1"/>
      <c r="C30" s="75"/>
      <c r="L30" s="76"/>
      <c r="M30" s="1"/>
      <c r="N30" s="1"/>
      <c r="O30" s="1"/>
      <c r="P30" s="1"/>
      <c r="Q30" s="1"/>
      <c r="R30" s="1"/>
      <c r="S30" s="1"/>
      <c r="T30" s="1"/>
      <c r="U30" s="1"/>
    </row>
    <row r="31" spans="1:21" ht="15" thickBot="1" x14ac:dyDescent="0.35">
      <c r="A31" s="4"/>
      <c r="B31" s="1"/>
      <c r="C31" s="77" t="s">
        <v>76</v>
      </c>
      <c r="D31" s="78">
        <v>6.64</v>
      </c>
      <c r="E31" s="79">
        <f>7</f>
        <v>7</v>
      </c>
      <c r="F31" s="80" t="s">
        <v>77</v>
      </c>
      <c r="G31" s="81">
        <f>71-27</f>
        <v>44</v>
      </c>
      <c r="H31" s="82" t="s">
        <v>78</v>
      </c>
      <c r="I31" s="83">
        <f>44/7</f>
        <v>6.2857142857142856</v>
      </c>
      <c r="J31" s="102">
        <v>7</v>
      </c>
      <c r="K31" s="85" t="s">
        <v>79</v>
      </c>
      <c r="L31" s="86" t="s">
        <v>80</v>
      </c>
      <c r="M31" s="1"/>
      <c r="N31" s="1"/>
      <c r="O31" s="1"/>
      <c r="P31" s="1"/>
      <c r="Q31" s="1"/>
      <c r="R31" s="1"/>
      <c r="S31" s="1"/>
      <c r="T31" s="1"/>
      <c r="U31" s="1"/>
    </row>
    <row r="32" spans="1:21" ht="15" thickBot="1" x14ac:dyDescent="0.35">
      <c r="A32" s="4"/>
      <c r="B32" s="1"/>
      <c r="C32" s="117"/>
      <c r="D32" s="1"/>
      <c r="E32" s="1"/>
      <c r="F32" s="1"/>
      <c r="G32" s="1"/>
      <c r="H32" s="1"/>
      <c r="I32" s="1"/>
      <c r="J32" s="1"/>
      <c r="K32" s="87">
        <f>MIN(C25:L29)</f>
        <v>27</v>
      </c>
      <c r="L32" s="88">
        <f>MAX(C25:L29)</f>
        <v>71</v>
      </c>
      <c r="M32" s="1"/>
      <c r="N32" s="1"/>
      <c r="O32" s="1"/>
      <c r="P32" s="1"/>
      <c r="Q32" s="1"/>
      <c r="R32" s="1"/>
      <c r="S32" s="1"/>
      <c r="T32" s="1"/>
      <c r="U32" s="1"/>
    </row>
    <row r="33" spans="1:21" ht="15" thickBot="1" x14ac:dyDescent="0.35">
      <c r="A33" s="4"/>
      <c r="B33" s="1"/>
      <c r="C33" s="117"/>
      <c r="D33" s="1"/>
      <c r="E33" s="1"/>
      <c r="F33" s="1"/>
      <c r="G33" s="1"/>
      <c r="H33" s="1"/>
      <c r="I33" s="1"/>
      <c r="J33" s="1"/>
      <c r="K33" s="1"/>
      <c r="L33" s="111"/>
      <c r="M33" s="1"/>
      <c r="N33" s="1"/>
      <c r="O33" s="1"/>
      <c r="P33" s="1"/>
      <c r="Q33" s="1"/>
      <c r="R33" s="1"/>
      <c r="S33" s="1"/>
      <c r="T33" s="1"/>
      <c r="U33" s="1"/>
    </row>
    <row r="34" spans="1:21" ht="28.8" thickBot="1" x14ac:dyDescent="0.35">
      <c r="A34" s="4"/>
      <c r="B34" s="1"/>
      <c r="C34" s="89" t="s">
        <v>94</v>
      </c>
      <c r="D34" s="90" t="s">
        <v>82</v>
      </c>
      <c r="E34" s="91" t="s">
        <v>30</v>
      </c>
      <c r="F34" s="91" t="s">
        <v>31</v>
      </c>
      <c r="G34" s="91" t="s">
        <v>83</v>
      </c>
      <c r="H34" s="92" t="s">
        <v>84</v>
      </c>
      <c r="I34" s="1"/>
      <c r="J34" s="1"/>
      <c r="K34" s="1"/>
      <c r="L34" s="111"/>
      <c r="M34" s="1"/>
      <c r="N34" s="1"/>
      <c r="O34" s="1"/>
      <c r="P34" s="1"/>
      <c r="Q34" s="1"/>
      <c r="R34" s="1"/>
      <c r="S34" s="1"/>
      <c r="T34" s="1"/>
      <c r="U34" s="1"/>
    </row>
    <row r="35" spans="1:21" x14ac:dyDescent="0.3">
      <c r="A35" s="4"/>
      <c r="B35" s="1"/>
      <c r="C35" s="64" t="s">
        <v>95</v>
      </c>
      <c r="D35" s="65">
        <f>(27+34)/2</f>
        <v>30.5</v>
      </c>
      <c r="E35" s="65">
        <v>3</v>
      </c>
      <c r="F35" s="65">
        <v>3</v>
      </c>
      <c r="G35" s="65">
        <f>3/50</f>
        <v>0.06</v>
      </c>
      <c r="H35" s="66">
        <f>G35*100</f>
        <v>6</v>
      </c>
      <c r="I35" s="1"/>
      <c r="J35" s="1"/>
      <c r="K35" s="1"/>
      <c r="L35" s="111"/>
      <c r="M35" s="1"/>
      <c r="N35" s="1"/>
      <c r="O35" s="1"/>
      <c r="P35" s="1"/>
      <c r="Q35" s="1"/>
      <c r="R35" s="1"/>
      <c r="S35" s="1"/>
      <c r="T35" s="1"/>
      <c r="U35" s="1"/>
    </row>
    <row r="36" spans="1:21" x14ac:dyDescent="0.3">
      <c r="A36" s="4"/>
      <c r="B36" s="1"/>
      <c r="C36" s="67" t="s">
        <v>96</v>
      </c>
      <c r="D36" s="68">
        <f>(34+41)/2</f>
        <v>37.5</v>
      </c>
      <c r="E36" s="68">
        <v>1</v>
      </c>
      <c r="F36" s="68">
        <f>F35+E36</f>
        <v>4</v>
      </c>
      <c r="G36" s="68">
        <f>1/50</f>
        <v>0.02</v>
      </c>
      <c r="H36" s="70">
        <f t="shared" ref="H36:H41" si="2">G36*100</f>
        <v>2</v>
      </c>
      <c r="I36" s="1"/>
      <c r="J36" s="1"/>
      <c r="K36" s="1"/>
      <c r="L36" s="111"/>
      <c r="M36" s="1"/>
      <c r="N36" s="1"/>
      <c r="O36" s="1"/>
      <c r="P36" s="1"/>
      <c r="Q36" s="1"/>
      <c r="R36" s="1"/>
      <c r="S36" s="1"/>
      <c r="T36" s="1"/>
      <c r="U36" s="1"/>
    </row>
    <row r="37" spans="1:21" x14ac:dyDescent="0.3">
      <c r="A37" s="4"/>
      <c r="B37" s="1"/>
      <c r="C37" s="67" t="s">
        <v>97</v>
      </c>
      <c r="D37" s="68">
        <f>(41+48)/2</f>
        <v>44.5</v>
      </c>
      <c r="E37" s="68">
        <v>4</v>
      </c>
      <c r="F37" s="68">
        <f t="shared" ref="F37:F41" si="3">F36+E37</f>
        <v>8</v>
      </c>
      <c r="G37" s="68">
        <f>4/50</f>
        <v>0.08</v>
      </c>
      <c r="H37" s="70">
        <f t="shared" si="2"/>
        <v>8</v>
      </c>
      <c r="I37" s="1"/>
      <c r="J37" s="1"/>
      <c r="K37" s="1"/>
      <c r="L37" s="111"/>
      <c r="M37" s="1"/>
      <c r="N37" s="1"/>
      <c r="O37" s="1"/>
      <c r="P37" s="1"/>
      <c r="Q37" s="1"/>
      <c r="R37" s="1"/>
      <c r="S37" s="1"/>
      <c r="T37" s="1"/>
      <c r="U37" s="1"/>
    </row>
    <row r="38" spans="1:21" x14ac:dyDescent="0.3">
      <c r="A38" s="4"/>
      <c r="B38" s="1"/>
      <c r="C38" s="67" t="s">
        <v>98</v>
      </c>
      <c r="D38" s="68">
        <f>(48+55)/2</f>
        <v>51.5</v>
      </c>
      <c r="E38" s="68">
        <v>28</v>
      </c>
      <c r="F38" s="68">
        <f t="shared" si="3"/>
        <v>36</v>
      </c>
      <c r="G38" s="68">
        <f>28/50</f>
        <v>0.56000000000000005</v>
      </c>
      <c r="H38" s="70">
        <f t="shared" si="2"/>
        <v>56.000000000000007</v>
      </c>
      <c r="I38" s="1"/>
      <c r="J38" s="1"/>
      <c r="K38" s="1"/>
      <c r="L38" s="111"/>
      <c r="M38" s="1"/>
      <c r="N38" s="1"/>
      <c r="O38" s="1"/>
      <c r="P38" s="1"/>
      <c r="Q38" s="1"/>
      <c r="R38" s="1"/>
      <c r="S38" s="1"/>
      <c r="T38" s="1"/>
      <c r="U38" s="1"/>
    </row>
    <row r="39" spans="1:21" x14ac:dyDescent="0.3">
      <c r="A39" s="4"/>
      <c r="B39" s="1"/>
      <c r="C39" s="67" t="s">
        <v>99</v>
      </c>
      <c r="D39" s="68">
        <f>(55+62)/2</f>
        <v>58.5</v>
      </c>
      <c r="E39" s="68">
        <v>12</v>
      </c>
      <c r="F39" s="68">
        <f t="shared" si="3"/>
        <v>48</v>
      </c>
      <c r="G39" s="68">
        <f>12/50</f>
        <v>0.24</v>
      </c>
      <c r="H39" s="70">
        <f t="shared" si="2"/>
        <v>24</v>
      </c>
      <c r="I39" s="1"/>
      <c r="J39" s="1"/>
      <c r="K39" s="1"/>
      <c r="L39" s="111"/>
      <c r="M39" s="1"/>
      <c r="N39" s="1"/>
      <c r="O39" s="1"/>
      <c r="P39" s="1"/>
      <c r="Q39" s="1"/>
      <c r="R39" s="1"/>
      <c r="S39" s="1"/>
      <c r="T39" s="1"/>
      <c r="U39" s="1"/>
    </row>
    <row r="40" spans="1:21" x14ac:dyDescent="0.3">
      <c r="A40" s="4"/>
      <c r="B40" s="1"/>
      <c r="C40" s="67" t="s">
        <v>100</v>
      </c>
      <c r="D40" s="68">
        <f>(62+69)/2</f>
        <v>65.5</v>
      </c>
      <c r="E40" s="68">
        <v>1</v>
      </c>
      <c r="F40" s="68">
        <f t="shared" si="3"/>
        <v>49</v>
      </c>
      <c r="G40" s="68">
        <f>1/50</f>
        <v>0.02</v>
      </c>
      <c r="H40" s="70">
        <f t="shared" si="2"/>
        <v>2</v>
      </c>
      <c r="I40" s="1"/>
      <c r="J40" s="1"/>
      <c r="K40" s="1"/>
      <c r="L40" s="111"/>
      <c r="M40" s="1"/>
      <c r="N40" s="1"/>
      <c r="O40" s="1"/>
      <c r="P40" s="1"/>
      <c r="Q40" s="1"/>
      <c r="R40" s="1"/>
      <c r="S40" s="1"/>
      <c r="T40" s="1"/>
      <c r="U40" s="1"/>
    </row>
    <row r="41" spans="1:21" ht="15" thickBot="1" x14ac:dyDescent="0.35">
      <c r="A41" s="4"/>
      <c r="B41" s="1"/>
      <c r="C41" s="72" t="s">
        <v>101</v>
      </c>
      <c r="D41" s="73">
        <f>(69+76)/2</f>
        <v>72.5</v>
      </c>
      <c r="E41" s="73">
        <v>1</v>
      </c>
      <c r="F41" s="73">
        <f t="shared" si="3"/>
        <v>50</v>
      </c>
      <c r="G41" s="73">
        <f>1/50</f>
        <v>0.02</v>
      </c>
      <c r="H41" s="74">
        <f t="shared" si="2"/>
        <v>2</v>
      </c>
      <c r="I41" s="1"/>
      <c r="J41" s="1"/>
      <c r="K41" s="1"/>
      <c r="L41" s="111"/>
      <c r="M41" s="1"/>
      <c r="N41" s="1"/>
      <c r="O41" s="1"/>
      <c r="P41" s="1"/>
      <c r="Q41" s="1"/>
      <c r="R41" s="1"/>
      <c r="S41" s="1"/>
      <c r="T41" s="1"/>
      <c r="U41" s="1"/>
    </row>
    <row r="42" spans="1:21" ht="15.6" thickBot="1" x14ac:dyDescent="0.35">
      <c r="A42" s="4"/>
      <c r="B42" s="1"/>
      <c r="C42" s="94" t="s">
        <v>92</v>
      </c>
      <c r="D42" s="93"/>
      <c r="E42" s="95">
        <f>SUM(E35:E41)</f>
        <v>50</v>
      </c>
      <c r="F42" s="93"/>
      <c r="G42" s="95">
        <f>SUM(G35:G41)</f>
        <v>1</v>
      </c>
      <c r="H42" s="95">
        <f>SUM(H35:H41)</f>
        <v>100</v>
      </c>
      <c r="I42" s="1"/>
      <c r="J42" s="1"/>
      <c r="K42" s="1"/>
      <c r="L42" s="111"/>
      <c r="M42" s="1"/>
      <c r="N42" s="1"/>
      <c r="O42" s="1"/>
      <c r="P42" s="1"/>
      <c r="Q42" s="1"/>
      <c r="R42" s="1"/>
      <c r="S42" s="1"/>
      <c r="T42" s="1"/>
      <c r="U42" s="1"/>
    </row>
    <row r="43" spans="1:21" ht="15" thickBot="1" x14ac:dyDescent="0.35">
      <c r="A43" s="4"/>
      <c r="B43" s="1"/>
      <c r="C43" s="114"/>
      <c r="D43" s="115"/>
      <c r="E43" s="115"/>
      <c r="F43" s="115"/>
      <c r="G43" s="115"/>
      <c r="H43" s="115"/>
      <c r="I43" s="115"/>
      <c r="J43" s="115"/>
      <c r="K43" s="115"/>
      <c r="L43" s="116"/>
      <c r="M43" s="1"/>
      <c r="N43" s="1"/>
      <c r="O43" s="1"/>
      <c r="P43" s="1"/>
      <c r="Q43" s="1"/>
      <c r="R43" s="1"/>
      <c r="S43" s="1"/>
      <c r="T43" s="1"/>
      <c r="U43" s="1"/>
    </row>
    <row r="44" spans="1:21" ht="15" thickBot="1" x14ac:dyDescent="0.35">
      <c r="A44" s="4"/>
      <c r="B44" s="1"/>
      <c r="C44" s="1"/>
      <c r="D44" s="1"/>
      <c r="E44" s="1"/>
      <c r="F44" s="1"/>
      <c r="G44" s="1"/>
      <c r="H44" s="1"/>
      <c r="I44" s="1"/>
      <c r="J44" s="1"/>
      <c r="K44" s="1"/>
      <c r="L44" s="1"/>
      <c r="M44" s="1"/>
      <c r="N44" s="1"/>
      <c r="O44" s="1"/>
      <c r="P44" s="1"/>
      <c r="Q44" s="1"/>
      <c r="R44" s="1"/>
      <c r="S44" s="1"/>
      <c r="T44" s="1"/>
      <c r="U44" s="1"/>
    </row>
    <row r="45" spans="1:21" ht="15" thickBot="1" x14ac:dyDescent="0.35">
      <c r="A45" s="4"/>
      <c r="B45" s="1"/>
      <c r="C45" s="218" t="s">
        <v>102</v>
      </c>
      <c r="D45" s="219"/>
      <c r="E45" s="219"/>
      <c r="F45" s="219"/>
      <c r="G45" s="219"/>
      <c r="H45" s="219"/>
      <c r="I45" s="219"/>
      <c r="J45" s="219"/>
      <c r="K45" s="219"/>
      <c r="L45" s="220"/>
      <c r="M45" s="1"/>
      <c r="N45" s="1"/>
      <c r="O45" s="1"/>
      <c r="P45" s="1"/>
      <c r="Q45" s="1"/>
      <c r="R45" s="1"/>
      <c r="S45" s="1"/>
      <c r="T45" s="1"/>
      <c r="U45" s="1"/>
    </row>
    <row r="46" spans="1:21" x14ac:dyDescent="0.3">
      <c r="A46" s="4"/>
      <c r="B46" s="1"/>
      <c r="C46" s="64">
        <v>20</v>
      </c>
      <c r="D46" s="98">
        <v>58</v>
      </c>
      <c r="E46" s="65">
        <v>22</v>
      </c>
      <c r="F46" s="65">
        <v>43</v>
      </c>
      <c r="G46" s="65">
        <v>17</v>
      </c>
      <c r="H46" s="65">
        <v>19</v>
      </c>
      <c r="I46" s="65">
        <v>16</v>
      </c>
      <c r="J46" s="65">
        <v>12</v>
      </c>
      <c r="K46" s="65">
        <v>23</v>
      </c>
      <c r="L46" s="66">
        <v>17</v>
      </c>
      <c r="M46" s="1"/>
      <c r="N46" s="1"/>
      <c r="O46" s="1"/>
      <c r="P46" s="1"/>
      <c r="Q46" s="1"/>
      <c r="R46" s="1"/>
      <c r="S46" s="1"/>
      <c r="T46" s="1"/>
      <c r="U46" s="1"/>
    </row>
    <row r="47" spans="1:21" x14ac:dyDescent="0.3">
      <c r="A47" s="4"/>
      <c r="B47" s="1"/>
      <c r="C47" s="99">
        <v>40</v>
      </c>
      <c r="D47" s="68">
        <v>16</v>
      </c>
      <c r="E47" s="68">
        <v>23</v>
      </c>
      <c r="F47" s="68">
        <v>14</v>
      </c>
      <c r="G47" s="68">
        <v>42</v>
      </c>
      <c r="H47" s="68">
        <v>34</v>
      </c>
      <c r="I47" s="68">
        <v>5</v>
      </c>
      <c r="J47" s="68">
        <v>63</v>
      </c>
      <c r="K47" s="68">
        <v>15</v>
      </c>
      <c r="L47" s="70">
        <v>28</v>
      </c>
      <c r="M47" s="1"/>
      <c r="N47" s="1"/>
      <c r="O47" s="1"/>
      <c r="P47" s="1"/>
      <c r="Q47" s="1"/>
      <c r="R47" s="1"/>
      <c r="S47" s="1"/>
      <c r="T47" s="1"/>
      <c r="U47" s="1"/>
    </row>
    <row r="48" spans="1:21" x14ac:dyDescent="0.3">
      <c r="A48" s="4"/>
      <c r="B48" s="1"/>
      <c r="C48" s="67">
        <v>27</v>
      </c>
      <c r="D48" s="68">
        <v>30</v>
      </c>
      <c r="E48" s="68">
        <v>18</v>
      </c>
      <c r="F48" s="41">
        <v>27</v>
      </c>
      <c r="G48" s="68">
        <v>13</v>
      </c>
      <c r="H48" s="68">
        <v>25</v>
      </c>
      <c r="I48" s="68">
        <v>7</v>
      </c>
      <c r="J48" s="68">
        <v>22</v>
      </c>
      <c r="K48" s="68">
        <v>71</v>
      </c>
      <c r="L48" s="70">
        <v>27</v>
      </c>
      <c r="M48" s="1"/>
      <c r="N48" s="1"/>
      <c r="O48" s="1"/>
      <c r="P48" s="1"/>
      <c r="Q48" s="1"/>
      <c r="R48" s="1"/>
      <c r="S48" s="1"/>
      <c r="T48" s="1"/>
      <c r="U48" s="1"/>
    </row>
    <row r="49" spans="1:21" x14ac:dyDescent="0.3">
      <c r="A49" s="4"/>
      <c r="B49" s="1"/>
      <c r="C49" s="67">
        <v>12</v>
      </c>
      <c r="D49" s="68">
        <v>15</v>
      </c>
      <c r="E49" s="68">
        <v>21</v>
      </c>
      <c r="F49" s="41">
        <v>39</v>
      </c>
      <c r="G49" s="68">
        <v>60</v>
      </c>
      <c r="H49" s="68">
        <v>22</v>
      </c>
      <c r="I49" s="68">
        <v>17</v>
      </c>
      <c r="J49" s="68">
        <v>45</v>
      </c>
      <c r="K49" s="68">
        <v>37</v>
      </c>
      <c r="L49" s="70">
        <v>34</v>
      </c>
      <c r="M49" s="1"/>
      <c r="N49" s="1"/>
      <c r="O49" s="1"/>
      <c r="P49" s="1"/>
      <c r="Q49" s="1"/>
      <c r="R49" s="1"/>
      <c r="S49" s="1"/>
      <c r="T49" s="1"/>
      <c r="U49" s="1"/>
    </row>
    <row r="50" spans="1:21" x14ac:dyDescent="0.3">
      <c r="A50" s="4"/>
      <c r="B50" s="1"/>
      <c r="C50" s="67">
        <v>53</v>
      </c>
      <c r="D50" s="68">
        <v>18</v>
      </c>
      <c r="E50" s="68">
        <v>28</v>
      </c>
      <c r="F50" s="68">
        <v>9</v>
      </c>
      <c r="G50" s="68">
        <v>39</v>
      </c>
      <c r="H50" s="68">
        <v>16</v>
      </c>
      <c r="I50" s="68">
        <v>39</v>
      </c>
      <c r="J50" s="68">
        <v>34</v>
      </c>
      <c r="K50" s="68">
        <v>17</v>
      </c>
      <c r="L50" s="70">
        <v>50</v>
      </c>
      <c r="M50" s="1"/>
      <c r="N50" s="1"/>
      <c r="O50" s="1"/>
      <c r="P50" s="1"/>
      <c r="Q50" s="1"/>
      <c r="R50" s="1"/>
      <c r="S50" s="1"/>
      <c r="T50" s="1"/>
      <c r="U50" s="1"/>
    </row>
    <row r="51" spans="1:21" ht="15" thickBot="1" x14ac:dyDescent="0.35">
      <c r="A51" s="4"/>
      <c r="B51" s="1"/>
      <c r="C51" s="72">
        <v>23</v>
      </c>
      <c r="D51" s="73">
        <v>45</v>
      </c>
      <c r="E51" s="73">
        <v>25</v>
      </c>
      <c r="F51" s="73">
        <v>44</v>
      </c>
      <c r="G51" s="73">
        <v>29</v>
      </c>
      <c r="H51" s="73">
        <v>61</v>
      </c>
      <c r="I51" s="73">
        <v>28</v>
      </c>
      <c r="J51" s="73">
        <v>24</v>
      </c>
      <c r="K51" s="103">
        <v>49</v>
      </c>
      <c r="L51" s="74">
        <v>24</v>
      </c>
      <c r="M51" s="1"/>
      <c r="N51" s="1"/>
      <c r="O51" s="1"/>
      <c r="P51" s="1"/>
      <c r="Q51" s="1"/>
      <c r="R51" s="1"/>
      <c r="S51" s="1"/>
      <c r="T51" s="1"/>
      <c r="U51" s="1"/>
    </row>
    <row r="52" spans="1:21" ht="15" thickBot="1" x14ac:dyDescent="0.35">
      <c r="A52" s="4"/>
      <c r="B52" s="1"/>
      <c r="C52" s="75"/>
      <c r="L52" s="76"/>
      <c r="M52" s="1"/>
      <c r="N52" s="1"/>
      <c r="O52" s="1"/>
      <c r="P52" s="1"/>
      <c r="Q52" s="1"/>
      <c r="R52" s="1"/>
      <c r="S52" s="1"/>
      <c r="T52" s="1"/>
      <c r="U52" s="1"/>
    </row>
    <row r="53" spans="1:21" ht="15" thickBot="1" x14ac:dyDescent="0.35">
      <c r="A53" s="4"/>
      <c r="B53" s="1"/>
      <c r="C53" s="77" t="s">
        <v>76</v>
      </c>
      <c r="D53" s="78">
        <v>6.9</v>
      </c>
      <c r="E53" s="79">
        <f>7</f>
        <v>7</v>
      </c>
      <c r="F53" s="80" t="s">
        <v>77</v>
      </c>
      <c r="G53" s="81">
        <f>71-5</f>
        <v>66</v>
      </c>
      <c r="H53" s="82" t="s">
        <v>78</v>
      </c>
      <c r="I53" s="83">
        <f>66/7</f>
        <v>9.4285714285714288</v>
      </c>
      <c r="J53" s="102">
        <v>10</v>
      </c>
      <c r="K53" s="85" t="s">
        <v>79</v>
      </c>
      <c r="L53" s="86" t="s">
        <v>80</v>
      </c>
      <c r="M53" s="1"/>
      <c r="N53" s="1"/>
      <c r="O53" s="1"/>
      <c r="P53" s="1"/>
      <c r="Q53" s="1"/>
      <c r="R53" s="1"/>
      <c r="S53" s="1"/>
      <c r="T53" s="1"/>
      <c r="U53" s="1"/>
    </row>
    <row r="54" spans="1:21" ht="15" thickBot="1" x14ac:dyDescent="0.35">
      <c r="A54" s="4"/>
      <c r="B54" s="1"/>
      <c r="C54" s="117"/>
      <c r="D54" s="1"/>
      <c r="E54" s="1"/>
      <c r="F54" s="1"/>
      <c r="G54" s="1"/>
      <c r="H54" s="1"/>
      <c r="I54" s="1"/>
      <c r="J54" s="1"/>
      <c r="K54" s="87">
        <f>MIN(C46:L51)</f>
        <v>5</v>
      </c>
      <c r="L54" s="88">
        <f>MAX(C46:L51)</f>
        <v>71</v>
      </c>
      <c r="M54" s="1"/>
      <c r="N54" s="1"/>
      <c r="O54" s="1"/>
      <c r="P54" s="1"/>
      <c r="Q54" s="1"/>
      <c r="R54" s="1"/>
      <c r="S54" s="1"/>
      <c r="T54" s="1"/>
      <c r="U54" s="1"/>
    </row>
    <row r="55" spans="1:21" x14ac:dyDescent="0.3">
      <c r="A55" s="4"/>
      <c r="B55" s="1"/>
      <c r="C55" s="117"/>
      <c r="D55" s="1"/>
      <c r="E55" s="1"/>
      <c r="F55" s="1"/>
      <c r="G55" s="1"/>
      <c r="H55" s="1"/>
      <c r="I55" s="1"/>
      <c r="J55" s="1"/>
      <c r="K55" s="1"/>
      <c r="L55" s="111"/>
      <c r="M55" s="1"/>
      <c r="N55" s="1"/>
      <c r="O55" s="1"/>
      <c r="P55" s="1"/>
      <c r="Q55" s="1"/>
      <c r="R55" s="1"/>
      <c r="S55" s="1"/>
      <c r="T55" s="1"/>
      <c r="U55" s="1"/>
    </row>
    <row r="56" spans="1:21" ht="15" thickBot="1" x14ac:dyDescent="0.35">
      <c r="A56" s="4"/>
      <c r="B56" s="1"/>
      <c r="C56" s="117"/>
      <c r="D56" s="1"/>
      <c r="E56" s="1"/>
      <c r="F56" s="1"/>
      <c r="G56" s="1"/>
      <c r="H56" s="1"/>
      <c r="I56" s="1"/>
      <c r="J56" s="1"/>
      <c r="K56" s="1"/>
      <c r="L56" s="111"/>
      <c r="M56" s="1"/>
      <c r="N56" s="1"/>
      <c r="O56" s="1"/>
      <c r="P56" s="1"/>
      <c r="Q56" s="1"/>
      <c r="R56" s="1"/>
      <c r="S56" s="1"/>
      <c r="T56" s="1"/>
      <c r="U56" s="1"/>
    </row>
    <row r="57" spans="1:21" ht="28.8" thickBot="1" x14ac:dyDescent="0.35">
      <c r="A57" s="4"/>
      <c r="B57" s="1"/>
      <c r="C57" s="89" t="s">
        <v>103</v>
      </c>
      <c r="D57" s="90" t="s">
        <v>82</v>
      </c>
      <c r="E57" s="91" t="s">
        <v>30</v>
      </c>
      <c r="F57" s="91" t="s">
        <v>31</v>
      </c>
      <c r="G57" s="91" t="s">
        <v>83</v>
      </c>
      <c r="H57" s="92" t="s">
        <v>84</v>
      </c>
      <c r="I57" s="1"/>
      <c r="J57" s="1"/>
      <c r="K57" s="1"/>
      <c r="L57" s="111"/>
      <c r="M57" s="1"/>
      <c r="N57" s="1"/>
      <c r="O57" s="1"/>
      <c r="P57" s="1"/>
      <c r="Q57" s="1"/>
      <c r="R57" s="1"/>
      <c r="S57" s="1"/>
      <c r="T57" s="1"/>
      <c r="U57" s="1"/>
    </row>
    <row r="58" spans="1:21" x14ac:dyDescent="0.3">
      <c r="A58" s="4"/>
      <c r="B58" s="1"/>
      <c r="C58" s="64" t="s">
        <v>104</v>
      </c>
      <c r="D58" s="65">
        <f>(3+13)/2</f>
        <v>8</v>
      </c>
      <c r="E58" s="65">
        <v>5</v>
      </c>
      <c r="F58" s="65">
        <v>5</v>
      </c>
      <c r="G58" s="104">
        <f>5/60</f>
        <v>8.3333333333333329E-2</v>
      </c>
      <c r="H58" s="105">
        <f>G58*100</f>
        <v>8.3333333333333321</v>
      </c>
      <c r="I58" s="1"/>
      <c r="J58" s="1"/>
      <c r="K58" s="1"/>
      <c r="L58" s="111"/>
      <c r="M58" s="1"/>
      <c r="N58" s="1"/>
      <c r="O58" s="1"/>
      <c r="P58" s="1"/>
      <c r="Q58" s="1"/>
      <c r="R58" s="1"/>
      <c r="S58" s="1"/>
      <c r="T58" s="1"/>
      <c r="U58" s="1"/>
    </row>
    <row r="59" spans="1:21" x14ac:dyDescent="0.3">
      <c r="A59" s="4"/>
      <c r="B59" s="1"/>
      <c r="C59" s="67" t="s">
        <v>105</v>
      </c>
      <c r="D59" s="68">
        <f>(13+23)/2</f>
        <v>18</v>
      </c>
      <c r="E59" s="68">
        <v>19</v>
      </c>
      <c r="F59" s="68">
        <f>F58+E59</f>
        <v>24</v>
      </c>
      <c r="G59" s="106">
        <f>19/60</f>
        <v>0.31666666666666665</v>
      </c>
      <c r="H59" s="107">
        <f t="shared" ref="H59:H64" si="4">G59*100</f>
        <v>31.666666666666664</v>
      </c>
      <c r="I59" s="1"/>
      <c r="J59" s="1"/>
      <c r="K59" s="1"/>
      <c r="L59" s="111"/>
      <c r="M59" s="1"/>
      <c r="N59" s="1"/>
      <c r="O59" s="1"/>
      <c r="P59" s="1"/>
      <c r="Q59" s="1"/>
      <c r="R59" s="1"/>
      <c r="S59" s="1"/>
      <c r="T59" s="1"/>
      <c r="U59" s="1"/>
    </row>
    <row r="60" spans="1:21" x14ac:dyDescent="0.3">
      <c r="A60" s="4"/>
      <c r="B60" s="1"/>
      <c r="C60" s="67" t="s">
        <v>106</v>
      </c>
      <c r="D60" s="68">
        <f>(23+33)/2</f>
        <v>28</v>
      </c>
      <c r="E60" s="68">
        <v>16</v>
      </c>
      <c r="F60" s="68">
        <f t="shared" ref="F60:F64" si="5">F59+E60</f>
        <v>40</v>
      </c>
      <c r="G60" s="106">
        <f>16/60</f>
        <v>0.26666666666666666</v>
      </c>
      <c r="H60" s="107">
        <f t="shared" si="4"/>
        <v>26.666666666666668</v>
      </c>
      <c r="I60" s="1"/>
      <c r="J60" s="1"/>
      <c r="K60" s="1"/>
      <c r="L60" s="111"/>
      <c r="M60" s="1"/>
      <c r="N60" s="1"/>
      <c r="O60" s="1"/>
      <c r="P60" s="1"/>
      <c r="Q60" s="1"/>
      <c r="R60" s="1"/>
      <c r="S60" s="1"/>
      <c r="T60" s="1"/>
      <c r="U60" s="1"/>
    </row>
    <row r="61" spans="1:21" x14ac:dyDescent="0.3">
      <c r="A61" s="4"/>
      <c r="B61" s="1"/>
      <c r="C61" s="67" t="s">
        <v>107</v>
      </c>
      <c r="D61" s="68">
        <f>(33+43)/2</f>
        <v>38</v>
      </c>
      <c r="E61" s="68">
        <v>8</v>
      </c>
      <c r="F61" s="68">
        <f t="shared" si="5"/>
        <v>48</v>
      </c>
      <c r="G61" s="106">
        <f>8/60</f>
        <v>0.13333333333333333</v>
      </c>
      <c r="H61" s="107">
        <f t="shared" si="4"/>
        <v>13.333333333333334</v>
      </c>
      <c r="I61" s="1"/>
      <c r="J61" s="1"/>
      <c r="K61" s="1"/>
      <c r="L61" s="111"/>
      <c r="M61" s="1"/>
      <c r="N61" s="1"/>
      <c r="O61" s="1"/>
      <c r="P61" s="1"/>
      <c r="Q61" s="1"/>
      <c r="R61" s="1"/>
      <c r="S61" s="1"/>
      <c r="T61" s="1"/>
      <c r="U61" s="1"/>
    </row>
    <row r="62" spans="1:21" x14ac:dyDescent="0.3">
      <c r="A62" s="4"/>
      <c r="B62" s="1"/>
      <c r="C62" s="67" t="s">
        <v>108</v>
      </c>
      <c r="D62" s="68">
        <f>(43+53)/2</f>
        <v>48</v>
      </c>
      <c r="E62" s="68">
        <v>6</v>
      </c>
      <c r="F62" s="68">
        <f t="shared" si="5"/>
        <v>54</v>
      </c>
      <c r="G62" s="106">
        <f>6/60</f>
        <v>0.1</v>
      </c>
      <c r="H62" s="107">
        <f t="shared" si="4"/>
        <v>10</v>
      </c>
      <c r="I62" s="1"/>
      <c r="J62" s="1"/>
      <c r="K62" s="1"/>
      <c r="L62" s="111"/>
      <c r="M62" s="1"/>
      <c r="N62" s="1"/>
      <c r="O62" s="1"/>
      <c r="P62" s="1"/>
      <c r="Q62" s="1"/>
      <c r="R62" s="1"/>
      <c r="S62" s="1"/>
      <c r="T62" s="1"/>
      <c r="U62" s="1"/>
    </row>
    <row r="63" spans="1:21" x14ac:dyDescent="0.3">
      <c r="A63" s="4"/>
      <c r="B63" s="1"/>
      <c r="C63" s="67" t="s">
        <v>109</v>
      </c>
      <c r="D63" s="68">
        <f>(53+63)/2</f>
        <v>58</v>
      </c>
      <c r="E63" s="68">
        <v>4</v>
      </c>
      <c r="F63" s="68">
        <f t="shared" si="5"/>
        <v>58</v>
      </c>
      <c r="G63" s="106">
        <f>4/60</f>
        <v>6.6666666666666666E-2</v>
      </c>
      <c r="H63" s="107">
        <f t="shared" si="4"/>
        <v>6.666666666666667</v>
      </c>
      <c r="I63" s="1"/>
      <c r="J63" s="1"/>
      <c r="K63" s="1"/>
      <c r="L63" s="111"/>
      <c r="M63" s="1"/>
      <c r="N63" s="1"/>
      <c r="O63" s="1"/>
      <c r="P63" s="1"/>
      <c r="Q63" s="1"/>
      <c r="R63" s="1"/>
      <c r="S63" s="1"/>
      <c r="T63" s="1"/>
      <c r="U63" s="1"/>
    </row>
    <row r="64" spans="1:21" ht="15" thickBot="1" x14ac:dyDescent="0.35">
      <c r="A64" s="4"/>
      <c r="B64" s="1"/>
      <c r="C64" s="108" t="s">
        <v>110</v>
      </c>
      <c r="D64" s="103">
        <f>(63+73)/2</f>
        <v>68</v>
      </c>
      <c r="E64" s="103">
        <v>2</v>
      </c>
      <c r="F64" s="103">
        <f t="shared" si="5"/>
        <v>60</v>
      </c>
      <c r="G64" s="109">
        <f>2/60</f>
        <v>3.3333333333333333E-2</v>
      </c>
      <c r="H64" s="110">
        <f t="shared" si="4"/>
        <v>3.3333333333333335</v>
      </c>
      <c r="I64" s="1"/>
      <c r="J64" s="1"/>
      <c r="K64" s="1"/>
      <c r="L64" s="111"/>
      <c r="M64" s="1"/>
      <c r="N64" s="1"/>
      <c r="O64" s="1"/>
      <c r="P64" s="1"/>
      <c r="Q64" s="1"/>
      <c r="R64" s="1"/>
      <c r="S64" s="1"/>
      <c r="T64" s="1"/>
      <c r="U64" s="1"/>
    </row>
    <row r="65" spans="1:21" ht="15.6" thickBot="1" x14ac:dyDescent="0.35">
      <c r="A65" s="4"/>
      <c r="B65" s="1"/>
      <c r="C65" s="112" t="s">
        <v>92</v>
      </c>
      <c r="D65" s="2"/>
      <c r="E65" s="113">
        <f>SUM(E58:E64)</f>
        <v>60</v>
      </c>
      <c r="F65" s="2"/>
      <c r="G65" s="113">
        <f>SUM(G58:G64)</f>
        <v>0.99999999999999989</v>
      </c>
      <c r="H65" s="113">
        <f>SUM(H58:H64)</f>
        <v>100</v>
      </c>
      <c r="I65" s="1"/>
      <c r="J65" s="1"/>
      <c r="K65" s="1"/>
      <c r="L65" s="111"/>
      <c r="M65" s="1"/>
      <c r="N65" s="1"/>
      <c r="O65" s="1"/>
      <c r="P65" s="1"/>
      <c r="Q65" s="1"/>
      <c r="R65" s="1"/>
      <c r="S65" s="1"/>
      <c r="T65" s="1"/>
      <c r="U65" s="1"/>
    </row>
    <row r="66" spans="1:21" ht="15" thickBot="1" x14ac:dyDescent="0.35">
      <c r="A66" s="1"/>
      <c r="B66" s="1"/>
      <c r="C66" s="114"/>
      <c r="D66" s="115"/>
      <c r="E66" s="115"/>
      <c r="F66" s="115"/>
      <c r="G66" s="115"/>
      <c r="H66" s="115"/>
      <c r="I66" s="115"/>
      <c r="J66" s="115"/>
      <c r="K66" s="115"/>
      <c r="L66" s="116"/>
      <c r="M66" s="1"/>
      <c r="N66" s="1"/>
      <c r="O66" s="1"/>
      <c r="P66" s="1"/>
      <c r="Q66" s="1"/>
      <c r="R66" s="1"/>
      <c r="S66" s="1"/>
      <c r="T66" s="1"/>
      <c r="U66" s="1"/>
    </row>
    <row r="67" spans="1:21" x14ac:dyDescent="0.3">
      <c r="A67" s="1"/>
      <c r="B67" s="1"/>
      <c r="C67" s="1"/>
      <c r="D67" s="1"/>
      <c r="E67" s="1"/>
      <c r="F67" s="1"/>
      <c r="G67" s="1"/>
      <c r="H67" s="1"/>
      <c r="I67" s="1"/>
      <c r="J67" s="1"/>
      <c r="K67" s="1"/>
      <c r="L67" s="1"/>
      <c r="M67" s="1"/>
      <c r="N67" s="1"/>
      <c r="O67" s="1"/>
      <c r="P67" s="1"/>
      <c r="Q67" s="1"/>
      <c r="R67" s="1"/>
      <c r="S67" s="1"/>
      <c r="T67" s="1"/>
      <c r="U67" s="1"/>
    </row>
    <row r="68" spans="1:21" x14ac:dyDescent="0.3">
      <c r="A68" s="1"/>
      <c r="B68" s="1"/>
      <c r="C68" s="1"/>
      <c r="D68" s="1"/>
      <c r="E68" s="1"/>
      <c r="F68" s="1"/>
      <c r="G68" s="1"/>
      <c r="H68" s="1"/>
      <c r="I68" s="1"/>
      <c r="J68" s="1"/>
      <c r="K68" s="1"/>
      <c r="L68" s="1"/>
      <c r="M68" s="1"/>
      <c r="N68" s="1"/>
      <c r="O68" s="1"/>
      <c r="P68" s="1"/>
      <c r="Q68" s="1"/>
      <c r="R68" s="1"/>
      <c r="S68" s="1"/>
      <c r="T68" s="1"/>
      <c r="U68" s="1"/>
    </row>
    <row r="69" spans="1:21" x14ac:dyDescent="0.3">
      <c r="A69" s="1"/>
      <c r="B69" s="1"/>
      <c r="C69" s="1"/>
      <c r="D69" s="1"/>
      <c r="E69" s="1"/>
      <c r="F69" s="1"/>
      <c r="G69" s="1"/>
      <c r="H69" s="1"/>
      <c r="I69" s="1"/>
      <c r="J69" s="1"/>
      <c r="K69" s="1"/>
      <c r="L69" s="1"/>
      <c r="M69" s="1"/>
      <c r="N69" s="1"/>
      <c r="O69" s="1"/>
      <c r="P69" s="1"/>
      <c r="Q69" s="1"/>
      <c r="R69" s="1"/>
      <c r="S69" s="1"/>
      <c r="T69" s="1"/>
      <c r="U69" s="1"/>
    </row>
    <row r="70" spans="1:21" x14ac:dyDescent="0.3">
      <c r="A70" s="1"/>
      <c r="B70" s="1"/>
      <c r="C70" s="1"/>
      <c r="D70" s="1"/>
      <c r="E70" s="1"/>
      <c r="F70" s="1"/>
      <c r="G70" s="1"/>
      <c r="H70" s="1"/>
      <c r="I70" s="1"/>
      <c r="J70" s="1"/>
      <c r="K70" s="1"/>
      <c r="L70" s="1"/>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row>
    <row r="76" spans="1:21" x14ac:dyDescent="0.3">
      <c r="A76" s="1"/>
    </row>
    <row r="77" spans="1:21" x14ac:dyDescent="0.3">
      <c r="A77" s="1"/>
    </row>
    <row r="78" spans="1:21" x14ac:dyDescent="0.3">
      <c r="A78" s="1"/>
    </row>
    <row r="79" spans="1:21" x14ac:dyDescent="0.3">
      <c r="A79" s="1"/>
    </row>
    <row r="80" spans="1:2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3">
    <mergeCell ref="C3:L3"/>
    <mergeCell ref="C24:L24"/>
    <mergeCell ref="C45:L45"/>
  </mergeCells>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21"/>
  <sheetViews>
    <sheetView topLeftCell="A5" zoomScale="64" zoomScaleNormal="87" workbookViewId="0"/>
  </sheetViews>
  <sheetFormatPr baseColWidth="10" defaultRowHeight="14.4" x14ac:dyDescent="0.3"/>
  <cols>
    <col min="1" max="1" width="31.33203125" customWidth="1"/>
  </cols>
  <sheetData>
    <row r="1" spans="1:21" x14ac:dyDescent="0.3">
      <c r="A1" s="4"/>
      <c r="B1" s="1"/>
      <c r="C1" s="1"/>
      <c r="D1" s="1"/>
      <c r="E1" s="1"/>
      <c r="F1" s="1"/>
      <c r="G1" s="1"/>
      <c r="H1" s="1"/>
      <c r="I1" s="1"/>
      <c r="J1" s="1"/>
      <c r="K1" s="1"/>
      <c r="L1" s="1"/>
      <c r="M1" s="1"/>
      <c r="N1" s="1"/>
      <c r="O1" s="1"/>
      <c r="P1" s="1"/>
      <c r="Q1" s="1"/>
      <c r="R1" s="1"/>
      <c r="S1" s="1"/>
      <c r="T1" s="1"/>
      <c r="U1" s="1"/>
    </row>
    <row r="2" spans="1:21" ht="18.600000000000001" thickBot="1" x14ac:dyDescent="0.4">
      <c r="A2" s="4"/>
      <c r="B2" s="1"/>
      <c r="C2" s="1"/>
      <c r="D2" s="17" t="s">
        <v>111</v>
      </c>
      <c r="E2" s="1"/>
      <c r="F2" s="1"/>
      <c r="G2" s="1"/>
      <c r="H2" s="1"/>
      <c r="I2" s="1"/>
      <c r="J2" s="1"/>
      <c r="K2" s="1"/>
      <c r="L2" s="1"/>
      <c r="M2" s="1"/>
      <c r="N2" s="1"/>
      <c r="O2" s="1"/>
      <c r="P2" s="1"/>
      <c r="Q2" s="1"/>
      <c r="R2" s="1"/>
      <c r="S2" s="1"/>
      <c r="T2" s="1"/>
      <c r="U2" s="1"/>
    </row>
    <row r="3" spans="1:21" ht="15" thickBot="1" x14ac:dyDescent="0.35">
      <c r="A3" s="4"/>
      <c r="B3" s="1"/>
      <c r="C3" s="218" t="s">
        <v>119</v>
      </c>
      <c r="D3" s="219"/>
      <c r="E3" s="219"/>
      <c r="F3" s="219"/>
      <c r="G3" s="219"/>
      <c r="H3" s="220"/>
      <c r="I3" s="1"/>
      <c r="J3" s="1" t="s">
        <v>120</v>
      </c>
      <c r="K3" s="1"/>
      <c r="L3" s="1" t="s">
        <v>117</v>
      </c>
      <c r="M3" s="143" t="s">
        <v>121</v>
      </c>
      <c r="N3" s="1"/>
      <c r="O3" s="1"/>
      <c r="P3" s="1"/>
      <c r="Q3" s="1"/>
      <c r="R3" s="1"/>
      <c r="S3" s="1"/>
      <c r="T3" s="1"/>
      <c r="U3" s="1"/>
    </row>
    <row r="4" spans="1:21" x14ac:dyDescent="0.3">
      <c r="A4" s="4"/>
      <c r="B4" s="1"/>
      <c r="C4" s="121"/>
      <c r="D4" s="122"/>
      <c r="E4" s="122"/>
      <c r="F4" s="122"/>
      <c r="G4" s="122"/>
      <c r="H4" s="123"/>
      <c r="I4" s="1"/>
      <c r="J4" s="1"/>
      <c r="K4" s="1"/>
      <c r="L4" s="1"/>
      <c r="M4" s="2"/>
      <c r="N4" s="1"/>
      <c r="O4" s="1"/>
      <c r="P4" s="1"/>
      <c r="Q4" s="1"/>
      <c r="R4" s="1"/>
      <c r="S4" s="1"/>
      <c r="T4" s="1"/>
      <c r="U4" s="1"/>
    </row>
    <row r="5" spans="1:21" x14ac:dyDescent="0.3">
      <c r="A5" s="4"/>
      <c r="B5" s="1"/>
      <c r="C5" s="124">
        <v>16</v>
      </c>
      <c r="D5" s="41">
        <v>13</v>
      </c>
      <c r="E5" s="41">
        <v>14</v>
      </c>
      <c r="F5" s="41">
        <v>15</v>
      </c>
      <c r="G5" s="41">
        <v>14</v>
      </c>
      <c r="H5" s="125">
        <v>13</v>
      </c>
      <c r="I5" s="1"/>
      <c r="J5" s="2">
        <v>13</v>
      </c>
      <c r="K5" s="1"/>
      <c r="L5" s="1"/>
      <c r="M5" s="2" t="s">
        <v>122</v>
      </c>
      <c r="N5" s="1"/>
      <c r="O5" s="1"/>
      <c r="P5" s="1"/>
      <c r="Q5" s="1"/>
      <c r="R5" s="1"/>
      <c r="S5" s="1"/>
      <c r="T5" s="1"/>
      <c r="U5" s="1"/>
    </row>
    <row r="6" spans="1:21" x14ac:dyDescent="0.3">
      <c r="A6" s="4"/>
      <c r="B6" s="1"/>
      <c r="C6" s="124">
        <v>15</v>
      </c>
      <c r="D6" s="41">
        <v>14</v>
      </c>
      <c r="E6" s="41">
        <v>14</v>
      </c>
      <c r="F6" s="41">
        <v>14</v>
      </c>
      <c r="G6" s="41">
        <v>13</v>
      </c>
      <c r="H6" s="125">
        <v>15</v>
      </c>
      <c r="I6" s="1"/>
      <c r="J6" s="2">
        <v>14</v>
      </c>
      <c r="K6" s="1"/>
      <c r="L6" s="1"/>
      <c r="M6" s="1"/>
      <c r="N6" s="59"/>
      <c r="O6" s="1"/>
      <c r="P6" s="1"/>
      <c r="Q6" s="1"/>
      <c r="R6" s="1"/>
      <c r="S6" s="1"/>
      <c r="T6" s="1"/>
      <c r="U6" s="1"/>
    </row>
    <row r="7" spans="1:21" ht="15.6" x14ac:dyDescent="0.3">
      <c r="A7" s="4"/>
      <c r="B7" s="1"/>
      <c r="C7" s="124">
        <v>14</v>
      </c>
      <c r="D7" s="41">
        <v>15</v>
      </c>
      <c r="E7" s="41">
        <v>13</v>
      </c>
      <c r="F7" s="41">
        <v>16</v>
      </c>
      <c r="G7" s="41">
        <v>15</v>
      </c>
      <c r="H7" s="125">
        <v>14</v>
      </c>
      <c r="I7" s="1"/>
      <c r="J7" s="2">
        <v>15</v>
      </c>
      <c r="K7" s="1"/>
      <c r="L7" s="1" t="s">
        <v>123</v>
      </c>
      <c r="M7" s="1" t="s">
        <v>124</v>
      </c>
      <c r="N7" s="119"/>
      <c r="O7" s="1"/>
      <c r="P7" s="1"/>
      <c r="Q7" s="2"/>
      <c r="R7" s="1"/>
      <c r="S7" s="1"/>
      <c r="T7" s="1"/>
      <c r="U7" s="1"/>
    </row>
    <row r="8" spans="1:21" ht="15.6" x14ac:dyDescent="0.3">
      <c r="A8" s="4"/>
      <c r="B8" s="1"/>
      <c r="C8" s="126">
        <v>15</v>
      </c>
      <c r="D8" s="127">
        <v>13</v>
      </c>
      <c r="E8" s="127">
        <v>14</v>
      </c>
      <c r="F8" s="127">
        <v>14</v>
      </c>
      <c r="G8" s="127">
        <v>14</v>
      </c>
      <c r="H8" s="128">
        <v>16</v>
      </c>
      <c r="I8" s="1"/>
      <c r="J8" s="2">
        <v>16</v>
      </c>
      <c r="K8" s="1"/>
      <c r="L8" s="1"/>
      <c r="M8" s="1"/>
      <c r="N8" s="119"/>
      <c r="O8" s="1"/>
      <c r="P8" s="1"/>
      <c r="Q8" s="1"/>
      <c r="R8" s="1"/>
      <c r="S8" s="1"/>
      <c r="T8" s="1"/>
      <c r="U8" s="1"/>
    </row>
    <row r="9" spans="1:21" ht="16.2" thickBot="1" x14ac:dyDescent="0.35">
      <c r="A9" s="4"/>
      <c r="B9" s="1"/>
      <c r="C9" s="108">
        <v>18</v>
      </c>
      <c r="D9" s="103">
        <v>14</v>
      </c>
      <c r="E9" s="103">
        <v>15</v>
      </c>
      <c r="F9" s="103">
        <v>13</v>
      </c>
      <c r="G9" s="103">
        <v>16</v>
      </c>
      <c r="H9" s="129">
        <v>15</v>
      </c>
      <c r="I9" s="1"/>
      <c r="J9" s="2">
        <v>18</v>
      </c>
      <c r="K9" s="1"/>
      <c r="L9" s="1"/>
      <c r="M9" s="1"/>
      <c r="N9" s="1"/>
      <c r="O9" s="119"/>
      <c r="P9" s="1"/>
      <c r="Q9" s="1"/>
      <c r="R9" s="1"/>
      <c r="S9" s="1"/>
      <c r="T9" s="1"/>
      <c r="U9" s="1"/>
    </row>
    <row r="10" spans="1:21" ht="16.2" thickBot="1" x14ac:dyDescent="0.35">
      <c r="A10" s="4"/>
      <c r="B10" s="1"/>
      <c r="C10" s="75"/>
      <c r="H10" s="111"/>
      <c r="I10" s="1"/>
      <c r="J10" s="1"/>
      <c r="K10" s="1"/>
      <c r="L10" s="1"/>
      <c r="M10" s="1"/>
      <c r="N10" s="1"/>
      <c r="O10" s="119"/>
      <c r="P10" s="1"/>
      <c r="Q10" s="1"/>
      <c r="R10" s="1"/>
      <c r="S10" s="1"/>
      <c r="T10" s="1"/>
      <c r="U10" s="1"/>
    </row>
    <row r="11" spans="1:21" ht="15" customHeight="1" thickBot="1" x14ac:dyDescent="0.35">
      <c r="A11" s="4"/>
      <c r="B11" s="1"/>
      <c r="C11" s="89" t="s">
        <v>125</v>
      </c>
      <c r="D11" s="91" t="s">
        <v>30</v>
      </c>
      <c r="E11" s="91" t="s">
        <v>31</v>
      </c>
      <c r="F11" s="91" t="s">
        <v>83</v>
      </c>
      <c r="G11" s="92" t="s">
        <v>84</v>
      </c>
      <c r="H11" s="111"/>
      <c r="I11" s="1"/>
      <c r="J11" s="1"/>
      <c r="K11" s="1"/>
      <c r="L11" s="1"/>
      <c r="M11" s="1"/>
      <c r="N11" s="1"/>
      <c r="O11" s="119"/>
      <c r="P11" s="1"/>
      <c r="Q11" s="2"/>
      <c r="R11" s="1"/>
      <c r="S11" s="1"/>
      <c r="T11" s="1"/>
      <c r="U11" s="1"/>
    </row>
    <row r="12" spans="1:21" ht="15.6" x14ac:dyDescent="0.3">
      <c r="A12" s="4"/>
      <c r="B12" s="1"/>
      <c r="C12" s="64">
        <v>13</v>
      </c>
      <c r="D12" s="65">
        <v>6</v>
      </c>
      <c r="E12" s="65">
        <f>D12</f>
        <v>6</v>
      </c>
      <c r="F12" s="65">
        <f>D12/D18</f>
        <v>0.2</v>
      </c>
      <c r="G12" s="66">
        <f t="shared" ref="G12:G17" si="0">F12*100</f>
        <v>20</v>
      </c>
      <c r="H12" s="111"/>
      <c r="I12" s="1"/>
      <c r="J12" s="1"/>
      <c r="K12" s="1"/>
      <c r="L12" s="1"/>
      <c r="M12" s="1"/>
      <c r="N12" s="1"/>
      <c r="O12" s="119"/>
      <c r="P12" s="1"/>
      <c r="Q12" s="1"/>
      <c r="R12" s="1"/>
      <c r="S12" s="1"/>
      <c r="T12" s="1"/>
      <c r="U12" s="1"/>
    </row>
    <row r="13" spans="1:21" ht="15.6" x14ac:dyDescent="0.3">
      <c r="A13" s="4"/>
      <c r="B13" s="1"/>
      <c r="C13" s="67">
        <v>14</v>
      </c>
      <c r="D13" s="68">
        <v>11</v>
      </c>
      <c r="E13" s="68">
        <f>D13+E12</f>
        <v>17</v>
      </c>
      <c r="F13" s="106">
        <f>D13/D18</f>
        <v>0.36666666666666664</v>
      </c>
      <c r="G13" s="130">
        <f t="shared" si="0"/>
        <v>36.666666666666664</v>
      </c>
      <c r="H13" s="111"/>
      <c r="I13" s="1"/>
      <c r="J13" s="1"/>
      <c r="K13" s="1"/>
      <c r="L13" s="1"/>
      <c r="M13" s="1"/>
      <c r="N13" s="1"/>
      <c r="O13" s="119"/>
      <c r="P13" s="1"/>
      <c r="Q13" s="1"/>
      <c r="R13" s="1"/>
      <c r="S13" s="1"/>
      <c r="T13" s="1"/>
      <c r="U13" s="1"/>
    </row>
    <row r="14" spans="1:21" x14ac:dyDescent="0.3">
      <c r="A14" s="4"/>
      <c r="B14" s="1"/>
      <c r="C14" s="67">
        <v>15</v>
      </c>
      <c r="D14" s="68">
        <v>8</v>
      </c>
      <c r="E14" s="68">
        <f>D14+E13</f>
        <v>25</v>
      </c>
      <c r="F14" s="106">
        <f>D14/D18</f>
        <v>0.26666666666666666</v>
      </c>
      <c r="G14" s="130">
        <f t="shared" si="0"/>
        <v>26.666666666666668</v>
      </c>
      <c r="H14" s="111"/>
      <c r="I14" s="1"/>
      <c r="J14" s="1"/>
      <c r="K14" s="1"/>
      <c r="L14" s="1"/>
      <c r="M14" s="1"/>
      <c r="N14" s="1"/>
      <c r="O14" s="1"/>
      <c r="P14" s="1"/>
      <c r="Q14" s="1"/>
      <c r="R14" s="1"/>
      <c r="S14" s="1"/>
      <c r="T14" s="1"/>
      <c r="U14" s="1"/>
    </row>
    <row r="15" spans="1:21" x14ac:dyDescent="0.3">
      <c r="A15" s="4"/>
      <c r="B15" s="1"/>
      <c r="C15" s="67">
        <v>16</v>
      </c>
      <c r="D15" s="68">
        <v>4</v>
      </c>
      <c r="E15" s="68">
        <f t="shared" ref="E15:E17" si="1">D15+E14</f>
        <v>29</v>
      </c>
      <c r="F15" s="131">
        <f>D15/D18</f>
        <v>0.13333333333333333</v>
      </c>
      <c r="G15" s="130">
        <f t="shared" si="0"/>
        <v>13.333333333333334</v>
      </c>
      <c r="H15" s="111"/>
      <c r="I15" s="1"/>
      <c r="J15" s="1"/>
      <c r="K15" s="1"/>
      <c r="L15" s="1"/>
      <c r="M15" s="1"/>
      <c r="N15" s="1"/>
      <c r="O15" s="1"/>
      <c r="P15" s="1"/>
      <c r="Q15" s="1"/>
      <c r="R15" s="1"/>
      <c r="S15" s="1"/>
      <c r="T15" s="1"/>
      <c r="U15" s="1"/>
    </row>
    <row r="16" spans="1:21" x14ac:dyDescent="0.3">
      <c r="A16" s="4"/>
      <c r="B16" s="1"/>
      <c r="C16" s="67">
        <v>17</v>
      </c>
      <c r="D16" s="68">
        <v>0</v>
      </c>
      <c r="E16" s="68">
        <f t="shared" si="1"/>
        <v>29</v>
      </c>
      <c r="F16" s="68">
        <f>D16/D18</f>
        <v>0</v>
      </c>
      <c r="G16" s="70">
        <f t="shared" si="0"/>
        <v>0</v>
      </c>
      <c r="H16" s="111"/>
      <c r="I16" s="1"/>
      <c r="J16" s="1"/>
      <c r="K16" s="1"/>
      <c r="L16" s="1"/>
      <c r="M16" s="1"/>
      <c r="N16" s="1"/>
      <c r="O16" s="59"/>
      <c r="P16" s="1"/>
      <c r="Q16" s="1"/>
      <c r="R16" s="1"/>
      <c r="S16" s="1"/>
      <c r="T16" s="1"/>
      <c r="U16" s="1"/>
    </row>
    <row r="17" spans="1:21" ht="15" thickBot="1" x14ac:dyDescent="0.35">
      <c r="A17" s="4"/>
      <c r="B17" s="1"/>
      <c r="C17" s="67">
        <v>18</v>
      </c>
      <c r="D17" s="132">
        <v>1</v>
      </c>
      <c r="E17" s="68">
        <f t="shared" si="1"/>
        <v>30</v>
      </c>
      <c r="F17" s="106">
        <f>D17/D18</f>
        <v>3.3333333333333333E-2</v>
      </c>
      <c r="G17" s="130">
        <f t="shared" si="0"/>
        <v>3.3333333333333335</v>
      </c>
      <c r="H17" s="111"/>
      <c r="I17" s="1"/>
      <c r="J17" s="1"/>
      <c r="K17" s="1"/>
      <c r="L17" s="1"/>
      <c r="M17" s="1"/>
      <c r="N17" s="1"/>
      <c r="O17" s="1"/>
      <c r="P17" s="1"/>
      <c r="Q17" s="2"/>
      <c r="R17" s="1"/>
      <c r="S17" s="1"/>
      <c r="T17" s="1"/>
      <c r="U17" s="1"/>
    </row>
    <row r="18" spans="1:21" ht="15.6" thickBot="1" x14ac:dyDescent="0.35">
      <c r="A18" s="4"/>
      <c r="B18" s="1"/>
      <c r="C18" s="133" t="s">
        <v>92</v>
      </c>
      <c r="D18" s="134">
        <f>SUM(D12:D17)</f>
        <v>30</v>
      </c>
      <c r="E18" s="93"/>
      <c r="F18" s="135">
        <f>SUM(F12:F17)</f>
        <v>0.99999999999999989</v>
      </c>
      <c r="G18" s="136">
        <v>1</v>
      </c>
      <c r="H18" s="111"/>
      <c r="I18" s="1"/>
      <c r="J18" s="1"/>
      <c r="K18" s="1"/>
      <c r="L18" s="1"/>
      <c r="M18" s="1"/>
      <c r="N18" s="1"/>
      <c r="O18" s="1"/>
      <c r="P18" s="1"/>
      <c r="Q18" s="1"/>
      <c r="R18" s="1"/>
      <c r="S18" s="1"/>
      <c r="T18" s="1"/>
      <c r="U18" s="1"/>
    </row>
    <row r="19" spans="1:21" ht="15" thickBot="1" x14ac:dyDescent="0.35">
      <c r="A19" s="4"/>
      <c r="B19" s="1"/>
      <c r="C19" s="114"/>
      <c r="D19" s="115"/>
      <c r="E19" s="115"/>
      <c r="F19" s="115"/>
      <c r="G19" s="115"/>
      <c r="H19" s="116"/>
      <c r="I19" s="1"/>
      <c r="J19" s="1"/>
      <c r="K19" s="1"/>
      <c r="L19" s="1"/>
      <c r="M19" s="1"/>
      <c r="N19" s="1"/>
      <c r="O19" s="1"/>
      <c r="P19" s="1"/>
      <c r="Q19" s="1"/>
      <c r="R19" s="1"/>
      <c r="S19" s="1"/>
      <c r="T19" s="1"/>
      <c r="U19" s="1"/>
    </row>
    <row r="20" spans="1:21" ht="15" thickBot="1" x14ac:dyDescent="0.35">
      <c r="A20" s="4"/>
      <c r="B20" s="1"/>
      <c r="C20" s="1"/>
      <c r="D20" s="1"/>
      <c r="E20" s="1"/>
      <c r="F20" s="1"/>
      <c r="G20" s="1"/>
      <c r="H20" s="1"/>
      <c r="I20" s="1"/>
      <c r="J20" s="1"/>
      <c r="K20" s="1"/>
      <c r="L20" s="1"/>
      <c r="M20" s="1"/>
      <c r="N20" s="1"/>
      <c r="O20" s="1"/>
      <c r="P20" s="1"/>
      <c r="Q20" s="1"/>
      <c r="R20" s="1"/>
      <c r="S20" s="1"/>
      <c r="T20" s="1"/>
      <c r="U20" s="1"/>
    </row>
    <row r="21" spans="1:21" ht="15" thickBot="1" x14ac:dyDescent="0.35">
      <c r="A21" s="4"/>
      <c r="B21" s="1"/>
      <c r="C21" s="218" t="s">
        <v>126</v>
      </c>
      <c r="D21" s="219"/>
      <c r="E21" s="219"/>
      <c r="F21" s="219"/>
      <c r="G21" s="219"/>
      <c r="H21" s="220"/>
      <c r="I21" s="1"/>
      <c r="J21" s="1" t="s">
        <v>127</v>
      </c>
      <c r="K21" s="1"/>
      <c r="L21" s="1"/>
      <c r="M21" s="1"/>
      <c r="N21" s="1"/>
      <c r="O21" s="1"/>
      <c r="P21" s="1"/>
      <c r="Q21" s="2"/>
      <c r="R21" s="1"/>
      <c r="S21" s="1"/>
      <c r="T21" s="1"/>
      <c r="U21" s="1"/>
    </row>
    <row r="22" spans="1:21" x14ac:dyDescent="0.3">
      <c r="A22" s="4"/>
      <c r="B22" s="1"/>
      <c r="C22" s="121"/>
      <c r="D22" s="122"/>
      <c r="E22" s="122"/>
      <c r="F22" s="122"/>
      <c r="G22" s="122"/>
      <c r="H22" s="144"/>
      <c r="I22" s="1"/>
      <c r="J22" s="1">
        <v>0</v>
      </c>
      <c r="K22" s="1"/>
      <c r="L22" s="1"/>
      <c r="M22" s="1"/>
      <c r="N22" s="1"/>
      <c r="O22" s="1"/>
      <c r="P22" s="1"/>
      <c r="Q22" s="1"/>
      <c r="R22" s="1"/>
      <c r="S22" s="1"/>
      <c r="T22" s="1"/>
      <c r="U22" s="1"/>
    </row>
    <row r="23" spans="1:21" x14ac:dyDescent="0.3">
      <c r="A23" s="4"/>
      <c r="B23" s="1"/>
      <c r="C23" s="124">
        <v>1</v>
      </c>
      <c r="D23" s="41">
        <v>2</v>
      </c>
      <c r="E23" s="41">
        <v>0</v>
      </c>
      <c r="F23" s="41">
        <v>2</v>
      </c>
      <c r="G23" s="41">
        <v>1</v>
      </c>
      <c r="H23" s="111"/>
      <c r="I23" s="1"/>
      <c r="J23" s="2">
        <v>1</v>
      </c>
      <c r="K23" s="1"/>
      <c r="L23" s="1"/>
      <c r="M23" s="1"/>
      <c r="N23" s="1"/>
      <c r="O23" s="1"/>
      <c r="P23" s="1"/>
      <c r="Q23" s="1"/>
      <c r="R23" s="1"/>
      <c r="S23" s="1"/>
      <c r="T23" s="1"/>
      <c r="U23" s="1"/>
    </row>
    <row r="24" spans="1:21" x14ac:dyDescent="0.3">
      <c r="A24" s="4"/>
      <c r="B24" s="1"/>
      <c r="C24" s="124">
        <v>3</v>
      </c>
      <c r="D24" s="41">
        <v>5</v>
      </c>
      <c r="E24" s="41">
        <v>1</v>
      </c>
      <c r="F24" s="41">
        <v>2</v>
      </c>
      <c r="G24" s="41">
        <v>0</v>
      </c>
      <c r="H24" s="111"/>
      <c r="I24" s="1"/>
      <c r="J24" s="2">
        <v>2</v>
      </c>
      <c r="K24" s="1"/>
      <c r="L24" s="1"/>
      <c r="M24" s="1"/>
      <c r="N24" s="1"/>
      <c r="O24" s="1"/>
      <c r="P24" s="1"/>
      <c r="Q24" s="1"/>
      <c r="R24" s="1"/>
      <c r="S24" s="1"/>
      <c r="T24" s="1"/>
      <c r="U24" s="1"/>
    </row>
    <row r="25" spans="1:21" x14ac:dyDescent="0.3">
      <c r="A25" s="4"/>
      <c r="B25" s="1"/>
      <c r="C25" s="124">
        <v>1</v>
      </c>
      <c r="D25" s="41">
        <v>2</v>
      </c>
      <c r="E25" s="41">
        <v>3</v>
      </c>
      <c r="F25" s="41">
        <v>0</v>
      </c>
      <c r="G25" s="41">
        <v>2</v>
      </c>
      <c r="H25" s="111"/>
      <c r="I25" s="1"/>
      <c r="J25" s="2">
        <v>3</v>
      </c>
      <c r="K25" s="1"/>
      <c r="L25" s="1"/>
      <c r="M25" s="1"/>
      <c r="N25" s="1"/>
      <c r="O25" s="1"/>
      <c r="P25" s="1"/>
      <c r="Q25" s="1"/>
      <c r="R25" s="1"/>
      <c r="S25" s="1"/>
      <c r="T25" s="1"/>
      <c r="U25" s="1"/>
    </row>
    <row r="26" spans="1:21" x14ac:dyDescent="0.3">
      <c r="A26" s="4"/>
      <c r="B26" s="1"/>
      <c r="C26" s="124">
        <v>3</v>
      </c>
      <c r="D26" s="41">
        <v>0</v>
      </c>
      <c r="E26" s="41">
        <v>1</v>
      </c>
      <c r="F26" s="41">
        <v>4</v>
      </c>
      <c r="G26" s="41">
        <v>1</v>
      </c>
      <c r="H26" s="111"/>
      <c r="I26" s="1"/>
      <c r="J26" s="2">
        <v>4</v>
      </c>
      <c r="K26" s="1"/>
      <c r="L26" s="1"/>
      <c r="M26" s="1"/>
      <c r="N26" s="1"/>
      <c r="O26" s="1"/>
      <c r="P26" s="1"/>
      <c r="Q26" s="1"/>
      <c r="R26" s="1"/>
      <c r="S26" s="1"/>
      <c r="T26" s="1"/>
      <c r="U26" s="1"/>
    </row>
    <row r="27" spans="1:21" x14ac:dyDescent="0.3">
      <c r="A27" s="4"/>
      <c r="B27" s="1"/>
      <c r="C27" s="124">
        <v>0</v>
      </c>
      <c r="D27" s="41">
        <v>1</v>
      </c>
      <c r="E27" s="41">
        <v>2</v>
      </c>
      <c r="F27" s="41">
        <v>0</v>
      </c>
      <c r="G27" s="41">
        <v>3</v>
      </c>
      <c r="H27" s="111"/>
      <c r="I27" s="1"/>
      <c r="J27" s="2">
        <v>5</v>
      </c>
      <c r="K27" s="1"/>
      <c r="L27" s="1"/>
      <c r="M27" s="1"/>
      <c r="N27" s="1"/>
      <c r="O27" s="1"/>
      <c r="P27" s="1"/>
      <c r="Q27" s="1"/>
      <c r="R27" s="1"/>
      <c r="S27" s="1"/>
      <c r="T27" s="1"/>
      <c r="U27" s="1"/>
    </row>
    <row r="28" spans="1:21" ht="15" thickBot="1" x14ac:dyDescent="0.35">
      <c r="A28" s="4"/>
      <c r="B28" s="1"/>
      <c r="C28" s="75"/>
      <c r="H28" s="111"/>
      <c r="I28" s="1"/>
      <c r="J28" s="1"/>
      <c r="K28" s="1"/>
      <c r="L28" s="1"/>
      <c r="M28" s="1"/>
      <c r="N28" s="1"/>
      <c r="O28" s="1"/>
      <c r="P28" s="1"/>
      <c r="Q28" s="1"/>
      <c r="R28" s="1"/>
      <c r="S28" s="1"/>
      <c r="T28" s="1"/>
      <c r="U28" s="1"/>
    </row>
    <row r="29" spans="1:21" ht="15" thickBot="1" x14ac:dyDescent="0.35">
      <c r="A29" s="4"/>
      <c r="B29" s="1"/>
      <c r="C29" s="89" t="s">
        <v>127</v>
      </c>
      <c r="D29" s="91" t="s">
        <v>30</v>
      </c>
      <c r="E29" s="91" t="s">
        <v>31</v>
      </c>
      <c r="F29" s="91" t="s">
        <v>83</v>
      </c>
      <c r="G29" s="92" t="s">
        <v>84</v>
      </c>
      <c r="H29" s="111"/>
      <c r="I29" s="1"/>
      <c r="J29" s="1"/>
      <c r="K29" s="1"/>
      <c r="L29" s="1"/>
      <c r="M29" s="1"/>
      <c r="N29" s="1"/>
      <c r="O29" s="1"/>
      <c r="P29" s="1"/>
      <c r="Q29" s="1"/>
      <c r="R29" s="1"/>
      <c r="S29" s="1"/>
      <c r="T29" s="1"/>
      <c r="U29" s="1"/>
    </row>
    <row r="30" spans="1:21" x14ac:dyDescent="0.3">
      <c r="A30" s="4"/>
      <c r="B30" s="1"/>
      <c r="C30" s="64">
        <v>0</v>
      </c>
      <c r="D30" s="65">
        <v>6</v>
      </c>
      <c r="E30" s="65">
        <f>D30</f>
        <v>6</v>
      </c>
      <c r="F30" s="65">
        <f>D30/D36</f>
        <v>0.24</v>
      </c>
      <c r="G30" s="66">
        <f t="shared" ref="G30:G35" si="2">F30*100</f>
        <v>24</v>
      </c>
      <c r="H30" s="111"/>
      <c r="I30" s="1"/>
      <c r="J30" s="1"/>
      <c r="K30" s="1"/>
      <c r="L30" s="1"/>
      <c r="M30" s="1"/>
      <c r="N30" s="1"/>
      <c r="O30" s="1"/>
      <c r="P30" s="1"/>
      <c r="Q30" s="1"/>
      <c r="R30" s="1"/>
      <c r="S30" s="1"/>
      <c r="T30" s="1"/>
      <c r="U30" s="1"/>
    </row>
    <row r="31" spans="1:21" x14ac:dyDescent="0.3">
      <c r="A31" s="4"/>
      <c r="B31" s="1"/>
      <c r="C31" s="67">
        <v>1</v>
      </c>
      <c r="D31" s="68">
        <v>7</v>
      </c>
      <c r="E31" s="68">
        <f>D31+E30</f>
        <v>13</v>
      </c>
      <c r="F31" s="106">
        <f>D31/D36</f>
        <v>0.28000000000000003</v>
      </c>
      <c r="G31" s="137">
        <f t="shared" si="2"/>
        <v>28.000000000000004</v>
      </c>
      <c r="H31" s="111"/>
      <c r="I31" s="1"/>
      <c r="J31" s="1"/>
      <c r="K31" s="1"/>
      <c r="L31" s="1"/>
      <c r="M31" s="1"/>
      <c r="N31" s="1"/>
      <c r="O31" s="1"/>
      <c r="P31" s="1"/>
      <c r="Q31" s="1"/>
      <c r="R31" s="1"/>
      <c r="S31" s="1"/>
      <c r="T31" s="1"/>
      <c r="U31" s="1"/>
    </row>
    <row r="32" spans="1:21" x14ac:dyDescent="0.3">
      <c r="A32" s="4"/>
      <c r="B32" s="1"/>
      <c r="C32" s="67">
        <v>2</v>
      </c>
      <c r="D32" s="68">
        <v>6</v>
      </c>
      <c r="E32" s="68">
        <f>D32+E31</f>
        <v>19</v>
      </c>
      <c r="F32" s="106">
        <f>D32/D36</f>
        <v>0.24</v>
      </c>
      <c r="G32" s="137">
        <f t="shared" si="2"/>
        <v>24</v>
      </c>
      <c r="H32" s="111"/>
      <c r="I32" s="1"/>
      <c r="J32" s="1"/>
      <c r="K32" s="1"/>
      <c r="L32" s="1"/>
      <c r="M32" s="1"/>
      <c r="N32" s="1"/>
      <c r="O32" s="1"/>
      <c r="P32" s="1"/>
      <c r="Q32" s="1"/>
      <c r="R32" s="1"/>
      <c r="S32" s="1"/>
      <c r="T32" s="1"/>
      <c r="U32" s="1"/>
    </row>
    <row r="33" spans="1:21" x14ac:dyDescent="0.3">
      <c r="A33" s="4"/>
      <c r="B33" s="1"/>
      <c r="C33" s="67">
        <v>3</v>
      </c>
      <c r="D33" s="68">
        <v>4</v>
      </c>
      <c r="E33" s="68">
        <f t="shared" ref="E33:E35" si="3">D33+E32</f>
        <v>23</v>
      </c>
      <c r="F33" s="131">
        <f>D33/D36</f>
        <v>0.16</v>
      </c>
      <c r="G33" s="137">
        <f t="shared" si="2"/>
        <v>16</v>
      </c>
      <c r="H33" s="111"/>
      <c r="I33" s="1"/>
      <c r="J33" s="1"/>
      <c r="K33" s="1"/>
      <c r="L33" s="1"/>
      <c r="M33" s="1"/>
      <c r="N33" s="1"/>
      <c r="O33" s="1"/>
      <c r="P33" s="1"/>
      <c r="Q33" s="1"/>
      <c r="R33" s="1"/>
      <c r="S33" s="1"/>
      <c r="T33" s="1"/>
      <c r="U33" s="1"/>
    </row>
    <row r="34" spans="1:21" x14ac:dyDescent="0.3">
      <c r="A34" s="4"/>
      <c r="B34" s="1"/>
      <c r="C34" s="67">
        <v>4</v>
      </c>
      <c r="D34" s="68">
        <v>1</v>
      </c>
      <c r="E34" s="68">
        <f t="shared" si="3"/>
        <v>24</v>
      </c>
      <c r="F34" s="68">
        <f>D34/D36</f>
        <v>0.04</v>
      </c>
      <c r="G34" s="137">
        <f t="shared" si="2"/>
        <v>4</v>
      </c>
      <c r="H34" s="111"/>
      <c r="I34" s="1"/>
      <c r="J34" s="1"/>
      <c r="K34" s="1"/>
      <c r="L34" s="1"/>
      <c r="M34" s="1"/>
      <c r="N34" s="1"/>
      <c r="O34" s="1"/>
      <c r="P34" s="1"/>
      <c r="Q34" s="1"/>
      <c r="R34" s="1"/>
      <c r="S34" s="1"/>
      <c r="T34" s="1"/>
      <c r="U34" s="1"/>
    </row>
    <row r="35" spans="1:21" ht="15" thickBot="1" x14ac:dyDescent="0.35">
      <c r="A35" s="4"/>
      <c r="B35" s="1"/>
      <c r="C35" s="67">
        <v>5</v>
      </c>
      <c r="D35" s="132">
        <v>1</v>
      </c>
      <c r="E35" s="68">
        <f t="shared" si="3"/>
        <v>25</v>
      </c>
      <c r="F35" s="106">
        <f>D35/D36</f>
        <v>0.04</v>
      </c>
      <c r="G35" s="137">
        <f t="shared" si="2"/>
        <v>4</v>
      </c>
      <c r="H35" s="111"/>
      <c r="I35" s="1"/>
      <c r="J35" s="1"/>
      <c r="K35" s="1"/>
      <c r="L35" s="1"/>
      <c r="M35" s="1"/>
      <c r="N35" s="1"/>
      <c r="O35" s="1"/>
      <c r="P35" s="1"/>
      <c r="Q35" s="1"/>
      <c r="R35" s="1"/>
      <c r="S35" s="1"/>
      <c r="T35" s="1"/>
      <c r="U35" s="1"/>
    </row>
    <row r="36" spans="1:21" ht="15.6" thickBot="1" x14ac:dyDescent="0.35">
      <c r="A36" s="4"/>
      <c r="B36" s="1"/>
      <c r="C36" s="133" t="s">
        <v>92</v>
      </c>
      <c r="D36" s="134">
        <f>SUM(D30:D35)</f>
        <v>25</v>
      </c>
      <c r="E36" s="93"/>
      <c r="F36" s="135">
        <f>SUM(F30:F35)</f>
        <v>1</v>
      </c>
      <c r="G36" s="136">
        <v>1</v>
      </c>
      <c r="H36" s="111"/>
      <c r="I36" s="1"/>
      <c r="J36" s="1"/>
      <c r="K36" s="1"/>
      <c r="L36" s="1"/>
      <c r="M36" s="1"/>
      <c r="N36" s="1"/>
      <c r="O36" s="1"/>
      <c r="P36" s="1"/>
      <c r="Q36" s="1"/>
      <c r="R36" s="1"/>
      <c r="S36" s="1"/>
      <c r="T36" s="1"/>
      <c r="U36" s="1"/>
    </row>
    <row r="37" spans="1:21" ht="15" thickBot="1" x14ac:dyDescent="0.35">
      <c r="A37" s="4"/>
      <c r="B37" s="1"/>
      <c r="C37" s="96"/>
      <c r="D37" s="97"/>
      <c r="E37" s="97"/>
      <c r="F37" s="97"/>
      <c r="G37" s="97"/>
      <c r="H37" s="116"/>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ht="15" thickBot="1" x14ac:dyDescent="0.35">
      <c r="A39" s="4"/>
      <c r="B39" s="1"/>
      <c r="C39" s="1"/>
      <c r="D39" s="1"/>
      <c r="E39" s="1"/>
      <c r="F39" s="1"/>
      <c r="G39" s="1"/>
      <c r="H39" s="1"/>
      <c r="I39" s="1"/>
      <c r="J39" s="1"/>
      <c r="K39" s="1"/>
      <c r="L39" s="1"/>
      <c r="M39" s="1"/>
      <c r="N39" s="1"/>
      <c r="O39" s="1"/>
      <c r="P39" s="1"/>
      <c r="Q39" s="1"/>
      <c r="R39" s="1"/>
      <c r="S39" s="1"/>
      <c r="T39" s="1"/>
      <c r="U39" s="1"/>
    </row>
    <row r="40" spans="1:21" ht="15" thickBot="1" x14ac:dyDescent="0.35">
      <c r="A40" s="4"/>
      <c r="B40" s="1"/>
      <c r="C40" s="221" t="s">
        <v>128</v>
      </c>
      <c r="D40" s="222"/>
      <c r="E40" s="222"/>
      <c r="F40" s="222"/>
      <c r="G40" s="222"/>
      <c r="H40" s="222"/>
      <c r="I40" s="222"/>
      <c r="J40" s="222"/>
      <c r="K40" s="222"/>
      <c r="L40" s="223"/>
      <c r="M40" s="1"/>
      <c r="N40" s="1"/>
      <c r="O40" s="1"/>
      <c r="P40" s="1"/>
      <c r="Q40" s="1"/>
      <c r="R40" s="1"/>
      <c r="S40" s="1"/>
      <c r="T40" s="1"/>
      <c r="U40" s="1"/>
    </row>
    <row r="41" spans="1:21" x14ac:dyDescent="0.3">
      <c r="A41" s="4"/>
      <c r="B41" s="1"/>
      <c r="C41" s="145"/>
      <c r="D41" s="146"/>
      <c r="E41" s="146"/>
      <c r="F41" s="146"/>
      <c r="G41" s="146"/>
      <c r="H41" s="146"/>
      <c r="I41" s="146"/>
      <c r="J41" s="146"/>
      <c r="K41" s="146"/>
      <c r="L41" s="144"/>
      <c r="M41" s="1"/>
      <c r="N41" s="1"/>
      <c r="O41" s="1"/>
      <c r="P41" s="1"/>
      <c r="Q41" s="1"/>
      <c r="R41" s="1"/>
      <c r="S41" s="1"/>
      <c r="T41" s="1"/>
      <c r="U41" s="1"/>
    </row>
    <row r="42" spans="1:21" x14ac:dyDescent="0.3">
      <c r="A42" s="4"/>
      <c r="B42" s="1"/>
      <c r="C42" s="124">
        <v>52</v>
      </c>
      <c r="D42" s="147">
        <v>54</v>
      </c>
      <c r="E42" s="41">
        <v>51</v>
      </c>
      <c r="F42" s="41">
        <v>53</v>
      </c>
      <c r="G42" s="41">
        <v>51</v>
      </c>
      <c r="H42" s="41">
        <v>32</v>
      </c>
      <c r="I42" s="41">
        <v>51</v>
      </c>
      <c r="J42" s="41">
        <v>45</v>
      </c>
      <c r="K42" s="41">
        <v>52</v>
      </c>
      <c r="L42" s="125">
        <v>48</v>
      </c>
      <c r="M42" s="1"/>
      <c r="N42" s="1"/>
      <c r="O42" s="1"/>
      <c r="P42" s="1"/>
      <c r="Q42" s="1"/>
      <c r="R42" s="1"/>
      <c r="S42" s="1"/>
      <c r="T42" s="1"/>
      <c r="U42" s="1"/>
    </row>
    <row r="43" spans="1:21" x14ac:dyDescent="0.3">
      <c r="A43" s="4"/>
      <c r="B43" s="1"/>
      <c r="C43" s="148">
        <v>56</v>
      </c>
      <c r="D43" s="41">
        <v>30</v>
      </c>
      <c r="E43" s="41">
        <v>52</v>
      </c>
      <c r="F43" s="41">
        <v>50</v>
      </c>
      <c r="G43" s="41">
        <v>54</v>
      </c>
      <c r="H43" s="41">
        <v>52</v>
      </c>
      <c r="I43" s="41">
        <v>55</v>
      </c>
      <c r="J43" s="41">
        <v>53</v>
      </c>
      <c r="K43" s="41">
        <v>55</v>
      </c>
      <c r="L43" s="125">
        <v>53</v>
      </c>
      <c r="M43" s="1"/>
      <c r="N43" s="1"/>
      <c r="O43" s="1"/>
      <c r="P43" s="1"/>
      <c r="Q43" s="1"/>
      <c r="R43" s="1"/>
      <c r="S43" s="1"/>
      <c r="T43" s="1"/>
      <c r="U43" s="1"/>
    </row>
    <row r="44" spans="1:21" x14ac:dyDescent="0.3">
      <c r="A44" s="4"/>
      <c r="B44" s="1"/>
      <c r="C44" s="124">
        <v>49</v>
      </c>
      <c r="D44" s="41">
        <v>51</v>
      </c>
      <c r="E44" s="41">
        <v>57</v>
      </c>
      <c r="F44" s="41">
        <v>27</v>
      </c>
      <c r="G44" s="41">
        <v>54</v>
      </c>
      <c r="H44" s="41">
        <v>53</v>
      </c>
      <c r="I44" s="41">
        <v>50</v>
      </c>
      <c r="J44" s="41">
        <v>56</v>
      </c>
      <c r="K44" s="41">
        <v>37</v>
      </c>
      <c r="L44" s="125">
        <v>52</v>
      </c>
      <c r="M44" s="1"/>
      <c r="N44" s="1"/>
      <c r="O44" s="1"/>
      <c r="P44" s="1"/>
      <c r="Q44" s="1"/>
      <c r="R44" s="1"/>
      <c r="S44" s="1"/>
      <c r="T44" s="1"/>
      <c r="U44" s="1"/>
    </row>
    <row r="45" spans="1:21" x14ac:dyDescent="0.3">
      <c r="A45" s="4"/>
      <c r="B45" s="1"/>
      <c r="C45" s="67">
        <v>54</v>
      </c>
      <c r="D45" s="68">
        <v>60</v>
      </c>
      <c r="E45" s="68">
        <v>51</v>
      </c>
      <c r="F45" s="68">
        <v>55</v>
      </c>
      <c r="G45" s="68">
        <v>60</v>
      </c>
      <c r="H45" s="41">
        <v>45</v>
      </c>
      <c r="I45" s="41">
        <v>68</v>
      </c>
      <c r="J45" s="41">
        <v>53</v>
      </c>
      <c r="K45" s="41">
        <v>51</v>
      </c>
      <c r="L45" s="125">
        <v>60</v>
      </c>
      <c r="M45" s="1"/>
      <c r="N45" s="1"/>
      <c r="O45" s="1"/>
      <c r="P45" s="1"/>
      <c r="Q45" s="1"/>
      <c r="R45" s="1"/>
      <c r="S45" s="1"/>
      <c r="T45" s="1"/>
      <c r="U45" s="1"/>
    </row>
    <row r="46" spans="1:21" ht="15" thickBot="1" x14ac:dyDescent="0.35">
      <c r="A46" s="4"/>
      <c r="B46" s="1"/>
      <c r="C46" s="72">
        <v>56</v>
      </c>
      <c r="D46" s="73">
        <v>41</v>
      </c>
      <c r="E46" s="73">
        <v>54</v>
      </c>
      <c r="F46" s="73">
        <v>52</v>
      </c>
      <c r="G46" s="73">
        <v>47</v>
      </c>
      <c r="H46" s="103">
        <v>51</v>
      </c>
      <c r="I46" s="103">
        <v>52</v>
      </c>
      <c r="J46" s="103">
        <v>55</v>
      </c>
      <c r="K46" s="103">
        <v>71</v>
      </c>
      <c r="L46" s="129">
        <v>56</v>
      </c>
      <c r="M46" s="1"/>
      <c r="N46" s="1"/>
      <c r="O46" s="1"/>
      <c r="P46" s="1"/>
      <c r="Q46" s="1"/>
      <c r="R46" s="1"/>
      <c r="S46" s="1"/>
      <c r="T46" s="1"/>
      <c r="U46" s="1"/>
    </row>
    <row r="47" spans="1:21" ht="15" thickBot="1" x14ac:dyDescent="0.35">
      <c r="A47" s="4"/>
      <c r="B47" s="1"/>
      <c r="C47" s="138"/>
      <c r="D47" s="139"/>
      <c r="E47" s="139"/>
      <c r="F47" s="139"/>
      <c r="G47" s="140"/>
      <c r="H47" s="2"/>
      <c r="I47" s="2"/>
      <c r="J47" s="2"/>
      <c r="K47" s="2"/>
      <c r="L47" s="142"/>
      <c r="M47" s="1"/>
      <c r="N47" s="1"/>
      <c r="O47" s="1"/>
      <c r="P47" s="1"/>
      <c r="Q47" s="1"/>
      <c r="R47" s="1"/>
      <c r="S47" s="1"/>
      <c r="T47" s="1"/>
      <c r="U47" s="1"/>
    </row>
    <row r="48" spans="1:21" ht="15" thickBot="1" x14ac:dyDescent="0.35">
      <c r="A48" s="4"/>
      <c r="B48" s="1"/>
      <c r="C48" s="89" t="s">
        <v>129</v>
      </c>
      <c r="D48" s="91" t="s">
        <v>30</v>
      </c>
      <c r="E48" s="91" t="s">
        <v>31</v>
      </c>
      <c r="F48" s="91" t="s">
        <v>83</v>
      </c>
      <c r="G48" s="92" t="s">
        <v>84</v>
      </c>
      <c r="H48" s="1"/>
      <c r="I48" s="1"/>
      <c r="J48" s="41" t="s">
        <v>129</v>
      </c>
      <c r="K48" s="1"/>
      <c r="L48" s="111"/>
      <c r="M48" s="1"/>
      <c r="N48" s="1"/>
      <c r="O48" s="1"/>
      <c r="P48" s="1"/>
      <c r="Q48" s="1"/>
      <c r="R48" s="1"/>
      <c r="S48" s="1"/>
      <c r="T48" s="1"/>
      <c r="U48" s="1"/>
    </row>
    <row r="49" spans="1:21" x14ac:dyDescent="0.3">
      <c r="A49" s="4"/>
      <c r="B49" s="1"/>
      <c r="C49" s="64">
        <v>27</v>
      </c>
      <c r="D49" s="65">
        <v>1</v>
      </c>
      <c r="E49" s="65">
        <f>D49</f>
        <v>1</v>
      </c>
      <c r="F49" s="65">
        <f>D49/D69</f>
        <v>0.02</v>
      </c>
      <c r="G49" s="66">
        <f t="shared" ref="G49:G68" si="4">F49*100</f>
        <v>2</v>
      </c>
      <c r="H49" s="1"/>
      <c r="I49" s="1"/>
      <c r="J49" s="41">
        <v>27</v>
      </c>
      <c r="K49" s="1"/>
      <c r="L49" s="111"/>
      <c r="M49" s="1"/>
      <c r="N49" s="1"/>
      <c r="O49" s="1"/>
      <c r="P49" s="1"/>
      <c r="Q49" s="1"/>
      <c r="R49" s="1"/>
      <c r="S49" s="1"/>
      <c r="T49" s="1"/>
      <c r="U49" s="1"/>
    </row>
    <row r="50" spans="1:21" x14ac:dyDescent="0.3">
      <c r="A50" s="4"/>
      <c r="B50" s="1"/>
      <c r="C50" s="67">
        <v>20</v>
      </c>
      <c r="D50" s="68">
        <v>1</v>
      </c>
      <c r="E50" s="68">
        <f>D50+E49</f>
        <v>2</v>
      </c>
      <c r="F50" s="106">
        <f>D50/D69</f>
        <v>0.02</v>
      </c>
      <c r="G50" s="137">
        <f t="shared" si="4"/>
        <v>2</v>
      </c>
      <c r="H50" s="1"/>
      <c r="I50" s="1"/>
      <c r="J50" s="41">
        <v>20</v>
      </c>
      <c r="K50" s="1"/>
      <c r="L50" s="111"/>
      <c r="M50" s="1"/>
      <c r="N50" s="1"/>
      <c r="O50" s="1"/>
      <c r="P50" s="1"/>
      <c r="Q50" s="1"/>
      <c r="R50" s="1"/>
      <c r="S50" s="1"/>
      <c r="T50" s="1"/>
      <c r="U50" s="1"/>
    </row>
    <row r="51" spans="1:21" x14ac:dyDescent="0.3">
      <c r="A51" s="4"/>
      <c r="B51" s="1"/>
      <c r="C51" s="67">
        <v>32</v>
      </c>
      <c r="D51" s="68">
        <v>1</v>
      </c>
      <c r="E51" s="68">
        <f>D51+E50</f>
        <v>3</v>
      </c>
      <c r="F51" s="106">
        <f>D51/D69</f>
        <v>0.02</v>
      </c>
      <c r="G51" s="137">
        <f t="shared" si="4"/>
        <v>2</v>
      </c>
      <c r="H51" s="1"/>
      <c r="I51" s="1"/>
      <c r="J51" s="41">
        <v>32</v>
      </c>
      <c r="K51" s="1"/>
      <c r="L51" s="111"/>
      <c r="M51" s="1"/>
      <c r="N51" s="1"/>
      <c r="O51" s="1"/>
      <c r="P51" s="1"/>
      <c r="Q51" s="1"/>
      <c r="R51" s="1"/>
      <c r="S51" s="1"/>
      <c r="T51" s="1"/>
      <c r="U51" s="1"/>
    </row>
    <row r="52" spans="1:21" x14ac:dyDescent="0.3">
      <c r="A52" s="4"/>
      <c r="B52" s="1"/>
      <c r="C52" s="67">
        <v>37</v>
      </c>
      <c r="D52" s="68">
        <v>1</v>
      </c>
      <c r="E52" s="68">
        <f t="shared" ref="E52:E68" si="5">D52+E51</f>
        <v>4</v>
      </c>
      <c r="F52" s="131">
        <f>D52/D69</f>
        <v>0.02</v>
      </c>
      <c r="G52" s="137">
        <f t="shared" si="4"/>
        <v>2</v>
      </c>
      <c r="H52" s="1"/>
      <c r="I52" s="1"/>
      <c r="J52" s="41">
        <v>37</v>
      </c>
      <c r="K52" s="1"/>
      <c r="L52" s="111"/>
      <c r="M52" s="1"/>
      <c r="N52" s="1"/>
      <c r="O52" s="1"/>
      <c r="P52" s="1"/>
      <c r="Q52" s="1"/>
      <c r="R52" s="1"/>
      <c r="S52" s="1"/>
      <c r="T52" s="1"/>
      <c r="U52" s="1"/>
    </row>
    <row r="53" spans="1:21" x14ac:dyDescent="0.3">
      <c r="A53" s="4"/>
      <c r="B53" s="1"/>
      <c r="C53" s="67">
        <v>41</v>
      </c>
      <c r="D53" s="68">
        <v>1</v>
      </c>
      <c r="E53" s="68">
        <f>D53+E52</f>
        <v>5</v>
      </c>
      <c r="F53" s="68">
        <f>D53/D69</f>
        <v>0.02</v>
      </c>
      <c r="G53" s="137">
        <f t="shared" si="4"/>
        <v>2</v>
      </c>
      <c r="H53" s="1"/>
      <c r="I53" s="1"/>
      <c r="J53" s="41">
        <v>41</v>
      </c>
      <c r="K53" s="1"/>
      <c r="L53" s="111"/>
      <c r="M53" s="1"/>
      <c r="N53" s="1"/>
      <c r="O53" s="1"/>
      <c r="P53" s="1"/>
      <c r="Q53" s="1"/>
      <c r="R53" s="1"/>
      <c r="S53" s="1"/>
      <c r="T53" s="1"/>
      <c r="U53" s="1"/>
    </row>
    <row r="54" spans="1:21" x14ac:dyDescent="0.3">
      <c r="A54" s="4"/>
      <c r="B54" s="1"/>
      <c r="C54" s="67">
        <v>45</v>
      </c>
      <c r="D54" s="132">
        <v>2</v>
      </c>
      <c r="E54" s="68">
        <f>D54+E53</f>
        <v>7</v>
      </c>
      <c r="F54" s="68">
        <f>D54/D69</f>
        <v>0.04</v>
      </c>
      <c r="G54" s="137">
        <f t="shared" si="4"/>
        <v>4</v>
      </c>
      <c r="H54" s="1"/>
      <c r="I54" s="1"/>
      <c r="J54" s="41">
        <v>45</v>
      </c>
      <c r="K54" s="1"/>
      <c r="L54" s="111"/>
      <c r="M54" s="1"/>
      <c r="N54" s="1"/>
      <c r="O54" s="1"/>
      <c r="P54" s="1"/>
      <c r="Q54" s="1"/>
      <c r="R54" s="1"/>
      <c r="S54" s="1"/>
      <c r="T54" s="1"/>
      <c r="U54" s="1"/>
    </row>
    <row r="55" spans="1:21" x14ac:dyDescent="0.3">
      <c r="A55" s="4"/>
      <c r="B55" s="1"/>
      <c r="C55" s="67">
        <v>47</v>
      </c>
      <c r="D55" s="132">
        <v>1</v>
      </c>
      <c r="E55" s="68">
        <f>D55+E54</f>
        <v>8</v>
      </c>
      <c r="F55" s="68">
        <f>D55/D69</f>
        <v>0.02</v>
      </c>
      <c r="G55" s="137">
        <f t="shared" si="4"/>
        <v>2</v>
      </c>
      <c r="H55" s="1"/>
      <c r="I55" s="1"/>
      <c r="J55" s="41">
        <v>47</v>
      </c>
      <c r="K55" s="1"/>
      <c r="L55" s="111"/>
      <c r="M55" s="1"/>
      <c r="N55" s="1"/>
      <c r="O55" s="1"/>
      <c r="P55" s="1"/>
      <c r="Q55" s="1"/>
      <c r="R55" s="1"/>
      <c r="S55" s="1"/>
      <c r="T55" s="1"/>
      <c r="U55" s="1"/>
    </row>
    <row r="56" spans="1:21" x14ac:dyDescent="0.3">
      <c r="A56" s="4"/>
      <c r="B56" s="1"/>
      <c r="C56" s="67">
        <v>48</v>
      </c>
      <c r="D56" s="132">
        <v>1</v>
      </c>
      <c r="E56" s="68">
        <f>D56+E55</f>
        <v>9</v>
      </c>
      <c r="F56" s="68">
        <f>D56/D69</f>
        <v>0.02</v>
      </c>
      <c r="G56" s="137">
        <f t="shared" si="4"/>
        <v>2</v>
      </c>
      <c r="H56" s="1"/>
      <c r="I56" s="1"/>
      <c r="J56" s="41">
        <v>48</v>
      </c>
      <c r="K56" s="1"/>
      <c r="L56" s="111"/>
      <c r="M56" s="1"/>
      <c r="N56" s="1"/>
      <c r="O56" s="1"/>
      <c r="P56" s="1"/>
      <c r="Q56" s="1"/>
      <c r="R56" s="1"/>
      <c r="S56" s="1"/>
      <c r="T56" s="1"/>
      <c r="U56" s="1"/>
    </row>
    <row r="57" spans="1:21" x14ac:dyDescent="0.3">
      <c r="A57" s="4"/>
      <c r="B57" s="1"/>
      <c r="C57" s="67">
        <v>49</v>
      </c>
      <c r="D57" s="132">
        <v>1</v>
      </c>
      <c r="E57" s="68">
        <f t="shared" si="5"/>
        <v>10</v>
      </c>
      <c r="F57" s="68">
        <f>D57/D69</f>
        <v>0.02</v>
      </c>
      <c r="G57" s="137">
        <f>F57*100</f>
        <v>2</v>
      </c>
      <c r="H57" s="1"/>
      <c r="I57" s="1"/>
      <c r="J57" s="41">
        <v>49</v>
      </c>
      <c r="K57" s="1"/>
      <c r="L57" s="111"/>
      <c r="M57" s="1"/>
      <c r="N57" s="1"/>
      <c r="O57" s="1"/>
      <c r="P57" s="1"/>
      <c r="Q57" s="1"/>
      <c r="R57" s="1"/>
      <c r="S57" s="1"/>
      <c r="T57" s="1"/>
      <c r="U57" s="1"/>
    </row>
    <row r="58" spans="1:21" x14ac:dyDescent="0.3">
      <c r="A58" s="4"/>
      <c r="B58" s="1"/>
      <c r="C58" s="67">
        <v>50</v>
      </c>
      <c r="D58" s="132">
        <v>2</v>
      </c>
      <c r="E58" s="68">
        <f t="shared" si="5"/>
        <v>12</v>
      </c>
      <c r="F58" s="68">
        <f>D58/D69</f>
        <v>0.04</v>
      </c>
      <c r="G58" s="137">
        <f t="shared" si="4"/>
        <v>4</v>
      </c>
      <c r="H58" s="1"/>
      <c r="I58" s="1"/>
      <c r="J58" s="41">
        <v>50</v>
      </c>
      <c r="K58" s="1"/>
      <c r="L58" s="111"/>
      <c r="M58" s="1"/>
      <c r="N58" s="1"/>
      <c r="O58" s="1"/>
      <c r="P58" s="1"/>
      <c r="Q58" s="1"/>
      <c r="R58" s="1"/>
      <c r="S58" s="1"/>
      <c r="T58" s="1"/>
      <c r="U58" s="1"/>
    </row>
    <row r="59" spans="1:21" x14ac:dyDescent="0.3">
      <c r="A59" s="4"/>
      <c r="B59" s="1"/>
      <c r="C59" s="67">
        <v>51</v>
      </c>
      <c r="D59" s="132">
        <v>7</v>
      </c>
      <c r="E59" s="68">
        <f>D59+E58</f>
        <v>19</v>
      </c>
      <c r="F59" s="68">
        <f>D59/D69</f>
        <v>0.14000000000000001</v>
      </c>
      <c r="G59" s="137">
        <f>F59*100</f>
        <v>14.000000000000002</v>
      </c>
      <c r="H59" s="1"/>
      <c r="I59" s="1"/>
      <c r="J59" s="41">
        <v>51</v>
      </c>
      <c r="K59" s="1"/>
      <c r="L59" s="111"/>
      <c r="M59" s="1"/>
      <c r="N59" s="1"/>
      <c r="O59" s="1"/>
      <c r="P59" s="1"/>
      <c r="Q59" s="1"/>
      <c r="R59" s="1"/>
      <c r="S59" s="1"/>
      <c r="T59" s="1"/>
      <c r="U59" s="1"/>
    </row>
    <row r="60" spans="1:21" x14ac:dyDescent="0.3">
      <c r="A60" s="4"/>
      <c r="B60" s="1"/>
      <c r="C60" s="67">
        <v>52</v>
      </c>
      <c r="D60" s="132">
        <v>7</v>
      </c>
      <c r="E60" s="68">
        <f t="shared" si="5"/>
        <v>26</v>
      </c>
      <c r="F60" s="68">
        <f>D60/D69</f>
        <v>0.14000000000000001</v>
      </c>
      <c r="G60" s="137">
        <f t="shared" si="4"/>
        <v>14.000000000000002</v>
      </c>
      <c r="H60" s="1"/>
      <c r="I60" s="1"/>
      <c r="J60" s="41">
        <v>52</v>
      </c>
      <c r="K60" s="1"/>
      <c r="L60" s="111"/>
      <c r="M60" s="1"/>
      <c r="N60" s="1"/>
      <c r="O60" s="1"/>
      <c r="P60" s="1"/>
      <c r="Q60" s="1"/>
      <c r="R60" s="1"/>
      <c r="S60" s="1"/>
      <c r="T60" s="1"/>
      <c r="U60" s="1"/>
    </row>
    <row r="61" spans="1:21" x14ac:dyDescent="0.3">
      <c r="A61" s="4"/>
      <c r="B61" s="1"/>
      <c r="C61" s="67">
        <v>53</v>
      </c>
      <c r="D61" s="132">
        <v>5</v>
      </c>
      <c r="E61" s="68">
        <f t="shared" si="5"/>
        <v>31</v>
      </c>
      <c r="F61" s="68">
        <f>D61/D69</f>
        <v>0.1</v>
      </c>
      <c r="G61" s="137">
        <f t="shared" si="4"/>
        <v>10</v>
      </c>
      <c r="H61" s="1"/>
      <c r="I61" s="1"/>
      <c r="J61" s="41">
        <v>53</v>
      </c>
      <c r="K61" s="1"/>
      <c r="L61" s="111"/>
      <c r="M61" s="1"/>
      <c r="N61" s="1"/>
      <c r="O61" s="1"/>
      <c r="P61" s="1"/>
      <c r="Q61" s="1"/>
      <c r="R61" s="1"/>
      <c r="S61" s="1"/>
      <c r="T61" s="1"/>
      <c r="U61" s="1"/>
    </row>
    <row r="62" spans="1:21" x14ac:dyDescent="0.3">
      <c r="A62" s="4"/>
      <c r="B62" s="1"/>
      <c r="C62" s="67">
        <v>54</v>
      </c>
      <c r="D62" s="132">
        <v>5</v>
      </c>
      <c r="E62" s="68">
        <f t="shared" si="5"/>
        <v>36</v>
      </c>
      <c r="F62" s="68">
        <f>D62/D69</f>
        <v>0.1</v>
      </c>
      <c r="G62" s="137">
        <f t="shared" si="4"/>
        <v>10</v>
      </c>
      <c r="H62" s="1"/>
      <c r="I62" s="1"/>
      <c r="J62" s="41">
        <v>54</v>
      </c>
      <c r="K62" s="1"/>
      <c r="L62" s="111"/>
      <c r="M62" s="1"/>
      <c r="N62" s="1"/>
      <c r="O62" s="1"/>
      <c r="P62" s="1"/>
      <c r="Q62" s="1"/>
      <c r="R62" s="1"/>
      <c r="S62" s="1"/>
      <c r="T62" s="1"/>
      <c r="U62" s="1"/>
    </row>
    <row r="63" spans="1:21" x14ac:dyDescent="0.3">
      <c r="A63" s="4"/>
      <c r="B63" s="1"/>
      <c r="C63" s="67">
        <v>55</v>
      </c>
      <c r="D63" s="132">
        <v>4</v>
      </c>
      <c r="E63" s="68">
        <f t="shared" si="5"/>
        <v>40</v>
      </c>
      <c r="F63" s="68">
        <f>D63/D69</f>
        <v>0.08</v>
      </c>
      <c r="G63" s="137">
        <f t="shared" si="4"/>
        <v>8</v>
      </c>
      <c r="H63" s="1"/>
      <c r="I63" s="1"/>
      <c r="J63" s="41">
        <v>55</v>
      </c>
      <c r="K63" s="1"/>
      <c r="L63" s="111"/>
      <c r="M63" s="1"/>
      <c r="N63" s="1"/>
      <c r="O63" s="1"/>
      <c r="P63" s="1"/>
      <c r="Q63" s="1"/>
      <c r="R63" s="1"/>
      <c r="S63" s="1"/>
      <c r="T63" s="1"/>
      <c r="U63" s="1"/>
    </row>
    <row r="64" spans="1:21" x14ac:dyDescent="0.3">
      <c r="A64" s="4"/>
      <c r="B64" s="1"/>
      <c r="C64" s="67">
        <v>56</v>
      </c>
      <c r="D64" s="132">
        <v>4</v>
      </c>
      <c r="E64" s="68">
        <f t="shared" si="5"/>
        <v>44</v>
      </c>
      <c r="F64" s="68">
        <f>D64/D69</f>
        <v>0.08</v>
      </c>
      <c r="G64" s="137">
        <f t="shared" si="4"/>
        <v>8</v>
      </c>
      <c r="H64" s="1"/>
      <c r="I64" s="1"/>
      <c r="J64" s="41">
        <v>56</v>
      </c>
      <c r="K64" s="1"/>
      <c r="L64" s="111"/>
      <c r="M64" s="1"/>
      <c r="N64" s="1"/>
      <c r="O64" s="1"/>
      <c r="P64" s="1"/>
      <c r="Q64" s="1"/>
      <c r="R64" s="1"/>
      <c r="S64" s="1"/>
      <c r="T64" s="1"/>
      <c r="U64" s="1"/>
    </row>
    <row r="65" spans="1:21" x14ac:dyDescent="0.3">
      <c r="A65" s="4"/>
      <c r="B65" s="1"/>
      <c r="C65" s="67">
        <v>57</v>
      </c>
      <c r="D65" s="132">
        <v>1</v>
      </c>
      <c r="E65" s="68">
        <f t="shared" si="5"/>
        <v>45</v>
      </c>
      <c r="F65" s="68">
        <f>D65/D69</f>
        <v>0.02</v>
      </c>
      <c r="G65" s="137">
        <f t="shared" si="4"/>
        <v>2</v>
      </c>
      <c r="H65" s="1"/>
      <c r="I65" s="1"/>
      <c r="J65" s="41">
        <v>57</v>
      </c>
      <c r="K65" s="1"/>
      <c r="L65" s="111"/>
      <c r="M65" s="1"/>
      <c r="N65" s="1"/>
      <c r="O65" s="1"/>
      <c r="P65" s="1"/>
      <c r="Q65" s="1"/>
      <c r="R65" s="1"/>
      <c r="S65" s="1"/>
      <c r="T65" s="1"/>
      <c r="U65" s="1"/>
    </row>
    <row r="66" spans="1:21" x14ac:dyDescent="0.3">
      <c r="A66" s="1"/>
      <c r="B66" s="1"/>
      <c r="C66" s="67">
        <v>60</v>
      </c>
      <c r="D66" s="132">
        <v>3</v>
      </c>
      <c r="E66" s="68">
        <f t="shared" si="5"/>
        <v>48</v>
      </c>
      <c r="F66" s="68">
        <f>D66/D69</f>
        <v>0.06</v>
      </c>
      <c r="G66" s="137">
        <f t="shared" si="4"/>
        <v>6</v>
      </c>
      <c r="H66" s="1"/>
      <c r="I66" s="1"/>
      <c r="J66" s="41">
        <v>60</v>
      </c>
      <c r="K66" s="1"/>
      <c r="L66" s="111"/>
      <c r="M66" s="1"/>
      <c r="N66" s="1"/>
      <c r="O66" s="1"/>
      <c r="P66" s="1"/>
      <c r="Q66" s="1"/>
      <c r="R66" s="1"/>
      <c r="S66" s="1"/>
      <c r="T66" s="1"/>
      <c r="U66" s="1"/>
    </row>
    <row r="67" spans="1:21" x14ac:dyDescent="0.3">
      <c r="A67" s="1"/>
      <c r="B67" s="1"/>
      <c r="C67" s="67">
        <v>68</v>
      </c>
      <c r="D67" s="132">
        <v>1</v>
      </c>
      <c r="E67" s="68">
        <f t="shared" si="5"/>
        <v>49</v>
      </c>
      <c r="F67" s="68">
        <f>D67/D69</f>
        <v>0.02</v>
      </c>
      <c r="G67" s="137">
        <f t="shared" si="4"/>
        <v>2</v>
      </c>
      <c r="H67" s="1"/>
      <c r="I67" s="1"/>
      <c r="J67" s="41">
        <v>68</v>
      </c>
      <c r="K67" s="1"/>
      <c r="L67" s="111"/>
      <c r="M67" s="1"/>
      <c r="N67" s="1"/>
      <c r="O67" s="1"/>
      <c r="P67" s="1"/>
      <c r="Q67" s="1"/>
      <c r="R67" s="1"/>
      <c r="S67" s="1"/>
      <c r="T67" s="1"/>
      <c r="U67" s="1"/>
    </row>
    <row r="68" spans="1:21" ht="15" thickBot="1" x14ac:dyDescent="0.35">
      <c r="A68" s="1"/>
      <c r="B68" s="1"/>
      <c r="C68" s="67">
        <v>71</v>
      </c>
      <c r="D68" s="132">
        <v>1</v>
      </c>
      <c r="E68" s="68">
        <f t="shared" si="5"/>
        <v>50</v>
      </c>
      <c r="F68" s="68">
        <f>D68/D69</f>
        <v>0.02</v>
      </c>
      <c r="G68" s="137">
        <f t="shared" si="4"/>
        <v>2</v>
      </c>
      <c r="H68" s="1"/>
      <c r="I68" s="1"/>
      <c r="J68" s="41">
        <v>71</v>
      </c>
      <c r="K68" s="1"/>
      <c r="L68" s="111"/>
      <c r="M68" s="1"/>
      <c r="N68" s="1"/>
      <c r="O68" s="1"/>
      <c r="P68" s="1"/>
      <c r="Q68" s="1"/>
      <c r="R68" s="1"/>
      <c r="S68" s="1"/>
      <c r="T68" s="1"/>
      <c r="U68" s="1"/>
    </row>
    <row r="69" spans="1:21" ht="15.6" thickBot="1" x14ac:dyDescent="0.35">
      <c r="A69" s="1"/>
      <c r="B69" s="1"/>
      <c r="C69" s="133" t="s">
        <v>92</v>
      </c>
      <c r="D69" s="134">
        <f>SUM(D49:D68)</f>
        <v>50</v>
      </c>
      <c r="E69" s="141"/>
      <c r="F69" s="135">
        <f>SUM(F49:F68)</f>
        <v>1</v>
      </c>
      <c r="G69" s="136">
        <f>SUM(G49:G68)/100</f>
        <v>1</v>
      </c>
      <c r="H69" s="1"/>
      <c r="I69" s="1"/>
      <c r="J69" s="1"/>
      <c r="K69" s="1"/>
      <c r="L69" s="111"/>
      <c r="M69" s="1"/>
      <c r="N69" s="1"/>
      <c r="O69" s="1"/>
      <c r="P69" s="1"/>
      <c r="Q69" s="1"/>
      <c r="R69" s="1"/>
      <c r="S69" s="1"/>
      <c r="T69" s="1"/>
      <c r="U69" s="1"/>
    </row>
    <row r="70" spans="1:21" ht="15" thickBot="1" x14ac:dyDescent="0.35">
      <c r="A70" s="1"/>
      <c r="B70" s="1"/>
      <c r="C70" s="96"/>
      <c r="D70" s="97"/>
      <c r="E70" s="97"/>
      <c r="F70" s="97"/>
      <c r="G70" s="97"/>
      <c r="H70" s="115"/>
      <c r="I70" s="115"/>
      <c r="J70" s="115"/>
      <c r="K70" s="115"/>
      <c r="L70" s="116"/>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c r="B75" s="1"/>
      <c r="C75" s="1"/>
      <c r="D75" s="1"/>
      <c r="E75" s="1"/>
      <c r="F75" s="1"/>
      <c r="G75" s="1"/>
      <c r="H75" s="1"/>
      <c r="I75" s="1"/>
      <c r="J75" s="1"/>
      <c r="K75" s="1"/>
      <c r="L75" s="1"/>
      <c r="M75" s="1"/>
      <c r="N75" s="1"/>
      <c r="O75" s="1"/>
      <c r="P75" s="1"/>
      <c r="Q75" s="1"/>
      <c r="R75" s="1"/>
      <c r="S75" s="1"/>
      <c r="T75" s="1"/>
      <c r="U75" s="1"/>
    </row>
    <row r="76" spans="1:21" x14ac:dyDescent="0.3">
      <c r="A76" s="1"/>
      <c r="B76" s="1"/>
      <c r="C76" s="1"/>
      <c r="D76" s="1"/>
      <c r="E76" s="1"/>
      <c r="F76" s="1"/>
      <c r="G76" s="1"/>
      <c r="H76" s="1"/>
      <c r="I76" s="1"/>
      <c r="J76" s="1"/>
      <c r="K76" s="1"/>
      <c r="L76" s="1"/>
      <c r="M76" s="1"/>
      <c r="N76" s="1"/>
      <c r="O76" s="1"/>
      <c r="P76" s="1"/>
      <c r="Q76" s="1"/>
      <c r="R76" s="1"/>
      <c r="S76" s="1"/>
      <c r="T76" s="1"/>
      <c r="U76" s="1"/>
    </row>
    <row r="77" spans="1:21" x14ac:dyDescent="0.3">
      <c r="A77" s="1"/>
      <c r="B77" s="1"/>
      <c r="C77" s="1"/>
      <c r="D77" s="1"/>
      <c r="E77" s="1"/>
      <c r="F77" s="1"/>
      <c r="G77" s="1"/>
      <c r="H77" s="1"/>
      <c r="I77" s="1"/>
      <c r="J77" s="1"/>
      <c r="K77" s="1"/>
      <c r="L77" s="1"/>
      <c r="M77" s="1"/>
      <c r="N77" s="1"/>
      <c r="O77" s="1"/>
      <c r="P77" s="1"/>
      <c r="Q77" s="1"/>
      <c r="R77" s="1"/>
      <c r="S77" s="1"/>
      <c r="T77" s="1"/>
      <c r="U77" s="1"/>
    </row>
    <row r="78" spans="1:21" x14ac:dyDescent="0.3">
      <c r="A78" s="1"/>
      <c r="B78" s="1"/>
      <c r="C78" s="1"/>
      <c r="D78" s="1"/>
      <c r="E78" s="1"/>
      <c r="F78" s="1"/>
      <c r="G78" s="1"/>
      <c r="H78" s="1"/>
      <c r="I78" s="1"/>
      <c r="J78" s="1"/>
      <c r="K78" s="1"/>
      <c r="L78" s="1"/>
      <c r="M78" s="1"/>
      <c r="N78" s="1"/>
      <c r="O78" s="1"/>
      <c r="P78" s="1"/>
      <c r="Q78" s="1"/>
      <c r="R78" s="1"/>
      <c r="S78" s="1"/>
      <c r="T78" s="1"/>
      <c r="U78" s="1"/>
    </row>
    <row r="79" spans="1:21" x14ac:dyDescent="0.3">
      <c r="A79" s="1"/>
      <c r="B79" s="1"/>
      <c r="C79" s="1"/>
      <c r="D79" s="1"/>
      <c r="E79" s="1"/>
      <c r="F79" s="1"/>
      <c r="G79" s="1"/>
      <c r="H79" s="1"/>
      <c r="I79" s="1"/>
      <c r="J79" s="1"/>
      <c r="K79" s="1"/>
      <c r="L79" s="1"/>
      <c r="M79" s="1"/>
      <c r="N79" s="1"/>
      <c r="O79" s="1"/>
      <c r="P79" s="1"/>
      <c r="Q79" s="1"/>
      <c r="R79" s="1"/>
      <c r="S79" s="1"/>
      <c r="T79" s="1"/>
      <c r="U79" s="1"/>
    </row>
    <row r="80" spans="1:21" x14ac:dyDescent="0.3">
      <c r="A80" s="1"/>
      <c r="B80" s="1"/>
      <c r="C80" s="1"/>
      <c r="D80" s="1"/>
      <c r="E80" s="1"/>
      <c r="F80" s="1"/>
      <c r="G80" s="1"/>
      <c r="H80" s="1"/>
      <c r="I80" s="1"/>
      <c r="J80" s="1"/>
      <c r="K80" s="1"/>
      <c r="L80" s="1"/>
      <c r="M80" s="1"/>
      <c r="N80" s="1"/>
      <c r="O80" s="1"/>
      <c r="P80" s="1"/>
      <c r="Q80" s="1"/>
      <c r="R80" s="1"/>
      <c r="S80" s="1"/>
      <c r="T80" s="1"/>
      <c r="U80" s="1"/>
    </row>
    <row r="81" spans="1:21" x14ac:dyDescent="0.3">
      <c r="A81" s="1"/>
      <c r="B81" s="1"/>
      <c r="C81" s="1"/>
      <c r="D81" s="1"/>
      <c r="E81" s="1"/>
      <c r="F81" s="1"/>
      <c r="G81" s="1"/>
      <c r="H81" s="1"/>
      <c r="I81" s="1"/>
      <c r="J81" s="1"/>
      <c r="K81" s="1"/>
      <c r="L81" s="1"/>
      <c r="M81" s="1"/>
      <c r="N81" s="1"/>
      <c r="O81" s="1"/>
      <c r="P81" s="1"/>
      <c r="Q81" s="1"/>
      <c r="R81" s="1"/>
      <c r="S81" s="1"/>
      <c r="T81" s="1"/>
      <c r="U81" s="1"/>
    </row>
    <row r="82" spans="1:21" x14ac:dyDescent="0.3">
      <c r="A82" s="1"/>
      <c r="B82" s="1"/>
      <c r="C82" s="1"/>
      <c r="D82" s="1"/>
      <c r="E82" s="1"/>
      <c r="F82" s="1"/>
      <c r="G82" s="1"/>
      <c r="H82" s="1"/>
      <c r="I82" s="1"/>
      <c r="J82" s="1"/>
      <c r="K82" s="1"/>
      <c r="L82" s="1"/>
      <c r="M82" s="1"/>
      <c r="N82" s="1"/>
      <c r="O82" s="1"/>
      <c r="P82" s="1"/>
      <c r="Q82" s="1"/>
      <c r="R82" s="1"/>
      <c r="S82" s="1"/>
      <c r="T82" s="1"/>
      <c r="U82" s="1"/>
    </row>
    <row r="83" spans="1:21" x14ac:dyDescent="0.3">
      <c r="A83" s="1"/>
      <c r="B83" s="1"/>
      <c r="C83" s="1"/>
      <c r="D83" s="1"/>
      <c r="E83" s="1"/>
      <c r="F83" s="1"/>
      <c r="G83" s="1"/>
      <c r="H83" s="1"/>
      <c r="I83" s="1"/>
      <c r="J83" s="1"/>
      <c r="K83" s="1"/>
      <c r="L83" s="1"/>
      <c r="M83" s="1"/>
      <c r="N83" s="1"/>
      <c r="O83" s="1"/>
      <c r="P83" s="1"/>
      <c r="Q83" s="1"/>
      <c r="R83" s="1"/>
      <c r="S83" s="1"/>
      <c r="T83" s="1"/>
      <c r="U83" s="1"/>
    </row>
    <row r="84" spans="1:21" x14ac:dyDescent="0.3">
      <c r="A84" s="1"/>
      <c r="B84" s="1"/>
      <c r="C84" s="1"/>
      <c r="D84" s="1"/>
      <c r="E84" s="1"/>
      <c r="F84" s="1"/>
      <c r="G84" s="1"/>
      <c r="H84" s="1"/>
      <c r="I84" s="1"/>
      <c r="J84" s="1"/>
      <c r="K84" s="1"/>
      <c r="L84" s="1"/>
      <c r="M84" s="1"/>
      <c r="N84" s="1"/>
      <c r="O84" s="1"/>
      <c r="P84" s="1"/>
      <c r="Q84" s="1"/>
      <c r="R84" s="1"/>
      <c r="S84" s="1"/>
      <c r="T84" s="1"/>
      <c r="U84" s="1"/>
    </row>
    <row r="85" spans="1:21" x14ac:dyDescent="0.3">
      <c r="A85" s="1"/>
      <c r="B85" s="1"/>
      <c r="C85" s="1"/>
      <c r="D85" s="1"/>
      <c r="E85" s="1"/>
      <c r="F85" s="1"/>
      <c r="G85" s="1"/>
      <c r="H85" s="1"/>
      <c r="I85" s="1"/>
      <c r="J85" s="1"/>
      <c r="K85" s="1"/>
      <c r="L85" s="1"/>
      <c r="M85" s="1"/>
      <c r="N85" s="1"/>
      <c r="O85" s="1"/>
      <c r="P85" s="1"/>
      <c r="Q85" s="1"/>
      <c r="R85" s="1"/>
      <c r="S85" s="1"/>
      <c r="T85" s="1"/>
      <c r="U85" s="1"/>
    </row>
    <row r="86" spans="1:21" x14ac:dyDescent="0.3">
      <c r="A86" s="1"/>
      <c r="B86" s="1"/>
      <c r="C86" s="1"/>
      <c r="D86" s="1"/>
      <c r="E86" s="1"/>
      <c r="F86" s="1"/>
      <c r="G86" s="1"/>
      <c r="H86" s="1"/>
      <c r="I86" s="1"/>
      <c r="J86" s="1"/>
      <c r="K86" s="1"/>
      <c r="L86" s="1"/>
      <c r="M86" s="1"/>
      <c r="N86" s="1"/>
      <c r="O86" s="1"/>
      <c r="P86" s="1"/>
      <c r="Q86" s="1"/>
      <c r="R86" s="1"/>
      <c r="S86" s="1"/>
      <c r="T86" s="1"/>
      <c r="U86" s="1"/>
    </row>
    <row r="87" spans="1:21" x14ac:dyDescent="0.3">
      <c r="A87" s="1"/>
      <c r="B87" s="1"/>
      <c r="C87" s="1"/>
      <c r="D87" s="1"/>
      <c r="E87" s="1"/>
      <c r="F87" s="1"/>
      <c r="G87" s="1"/>
      <c r="H87" s="1"/>
      <c r="I87" s="1"/>
      <c r="J87" s="1"/>
      <c r="K87" s="1"/>
      <c r="L87" s="1"/>
      <c r="M87" s="1"/>
      <c r="N87" s="1"/>
      <c r="O87" s="1"/>
      <c r="P87" s="1"/>
      <c r="Q87" s="1"/>
      <c r="R87" s="1"/>
      <c r="S87" s="1"/>
      <c r="T87" s="1"/>
      <c r="U87" s="1"/>
    </row>
    <row r="88" spans="1:21" x14ac:dyDescent="0.3">
      <c r="A88" s="1"/>
      <c r="B88" s="1"/>
      <c r="C88" s="1"/>
      <c r="D88" s="1"/>
      <c r="E88" s="1"/>
      <c r="F88" s="1"/>
      <c r="G88" s="1"/>
      <c r="H88" s="1"/>
      <c r="I88" s="1"/>
      <c r="J88" s="1"/>
      <c r="K88" s="1"/>
      <c r="L88" s="1"/>
      <c r="M88" s="1"/>
      <c r="N88" s="1"/>
      <c r="O88" s="1"/>
      <c r="P88" s="1"/>
      <c r="Q88" s="1"/>
      <c r="R88" s="1"/>
      <c r="S88" s="1"/>
      <c r="T88" s="1"/>
      <c r="U88" s="1"/>
    </row>
    <row r="89" spans="1:21" x14ac:dyDescent="0.3">
      <c r="A89" s="1"/>
      <c r="B89" s="1"/>
      <c r="C89" s="1"/>
      <c r="D89" s="1"/>
      <c r="E89" s="1"/>
      <c r="F89" s="1"/>
      <c r="G89" s="1"/>
      <c r="H89" s="1"/>
      <c r="I89" s="1"/>
      <c r="J89" s="1"/>
      <c r="K89" s="1"/>
      <c r="L89" s="1"/>
      <c r="M89" s="1"/>
      <c r="N89" s="1"/>
      <c r="O89" s="1"/>
      <c r="P89" s="1"/>
      <c r="Q89" s="1"/>
      <c r="R89" s="1"/>
      <c r="S89" s="1"/>
      <c r="T89" s="1"/>
      <c r="U89" s="1"/>
    </row>
    <row r="90" spans="1:21" x14ac:dyDescent="0.3">
      <c r="A90" s="1"/>
    </row>
    <row r="91" spans="1:21" x14ac:dyDescent="0.3">
      <c r="A91" s="1"/>
    </row>
    <row r="92" spans="1:21" x14ac:dyDescent="0.3">
      <c r="A92" s="1"/>
    </row>
    <row r="93" spans="1:21" x14ac:dyDescent="0.3">
      <c r="A93" s="1"/>
    </row>
    <row r="94" spans="1:21" x14ac:dyDescent="0.3">
      <c r="A94" s="1"/>
    </row>
    <row r="95" spans="1:21" x14ac:dyDescent="0.3">
      <c r="A95" s="1"/>
    </row>
    <row r="96" spans="1:2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3">
    <mergeCell ref="C3:H3"/>
    <mergeCell ref="C21:H21"/>
    <mergeCell ref="C40:L40"/>
  </mergeCells>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21"/>
  <sheetViews>
    <sheetView topLeftCell="A5" zoomScale="73" zoomScaleNormal="110" workbookViewId="0"/>
  </sheetViews>
  <sheetFormatPr baseColWidth="10" defaultRowHeight="14.4" x14ac:dyDescent="0.3"/>
  <cols>
    <col min="1" max="1" width="31.33203125" customWidth="1"/>
    <col min="8" max="8" width="36"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136</v>
      </c>
      <c r="E2" s="1"/>
      <c r="F2" s="1"/>
      <c r="G2" s="1"/>
      <c r="H2" s="1"/>
      <c r="I2" s="1"/>
      <c r="J2" s="1"/>
      <c r="K2" s="1"/>
      <c r="L2" s="1"/>
      <c r="M2" s="1"/>
      <c r="N2" s="1"/>
      <c r="O2" s="1"/>
      <c r="P2" s="1"/>
      <c r="Q2" s="1"/>
      <c r="R2" s="1"/>
      <c r="S2" s="1"/>
      <c r="T2" s="1"/>
      <c r="U2" s="1"/>
    </row>
    <row r="3" spans="1:21" x14ac:dyDescent="0.3">
      <c r="A3" s="4"/>
      <c r="B3" s="1"/>
      <c r="D3" s="1"/>
      <c r="E3" s="1"/>
      <c r="F3" s="1"/>
      <c r="G3" s="1"/>
      <c r="H3" s="1"/>
      <c r="I3" s="1"/>
      <c r="J3" s="1"/>
      <c r="K3" s="1"/>
      <c r="L3" s="1"/>
      <c r="M3" s="1"/>
      <c r="N3" s="1"/>
      <c r="O3" s="1"/>
      <c r="P3" s="1"/>
      <c r="Q3" s="1"/>
      <c r="R3" s="1"/>
      <c r="S3" s="1"/>
      <c r="T3" s="1"/>
      <c r="U3" s="1"/>
    </row>
    <row r="4" spans="1:21" x14ac:dyDescent="0.3">
      <c r="A4" s="4"/>
      <c r="B4" s="1"/>
      <c r="C4" s="1"/>
      <c r="D4" s="1"/>
      <c r="E4" s="1"/>
      <c r="F4" s="1"/>
      <c r="G4" s="1"/>
      <c r="H4" s="1"/>
      <c r="I4" s="1"/>
      <c r="J4" s="143" t="s">
        <v>121</v>
      </c>
      <c r="K4" s="1"/>
      <c r="L4" s="1"/>
      <c r="M4" s="1"/>
      <c r="N4" s="1"/>
      <c r="O4" s="1"/>
      <c r="P4" s="1"/>
      <c r="Q4" s="1"/>
      <c r="R4" s="1"/>
      <c r="S4" s="1"/>
      <c r="T4" s="1"/>
      <c r="U4" s="1"/>
    </row>
    <row r="5" spans="1:21" x14ac:dyDescent="0.3">
      <c r="A5" s="4"/>
      <c r="B5" s="1"/>
      <c r="C5" s="1"/>
      <c r="D5" s="1"/>
      <c r="E5" s="1"/>
      <c r="F5" s="1"/>
      <c r="G5" s="1"/>
      <c r="H5" s="1"/>
      <c r="I5" s="1"/>
      <c r="J5" s="2"/>
      <c r="K5" s="1"/>
      <c r="L5" s="1"/>
      <c r="M5" s="1"/>
      <c r="N5" s="1"/>
      <c r="O5" s="1"/>
      <c r="P5" s="1"/>
      <c r="Q5" s="1"/>
      <c r="R5" s="1"/>
      <c r="S5" s="1"/>
      <c r="T5" s="1"/>
      <c r="U5" s="1"/>
    </row>
    <row r="6" spans="1:21" x14ac:dyDescent="0.3">
      <c r="A6" s="4"/>
      <c r="B6" s="1"/>
      <c r="C6" s="1"/>
      <c r="D6" s="1"/>
      <c r="E6" s="1"/>
      <c r="F6" s="1"/>
      <c r="G6" s="1"/>
      <c r="H6" s="1"/>
      <c r="I6" s="1"/>
      <c r="J6" s="2" t="s">
        <v>122</v>
      </c>
      <c r="K6" s="1"/>
      <c r="L6" s="1"/>
      <c r="M6" s="1"/>
      <c r="N6" s="59"/>
      <c r="O6" s="1"/>
      <c r="P6" s="1"/>
      <c r="Q6" s="1"/>
      <c r="R6" s="1"/>
      <c r="S6" s="1"/>
      <c r="T6" s="1"/>
      <c r="U6" s="1"/>
    </row>
    <row r="7" spans="1:21" ht="15.6" x14ac:dyDescent="0.3">
      <c r="A7" s="4"/>
      <c r="B7" s="1"/>
      <c r="C7" s="1"/>
      <c r="D7" s="1"/>
      <c r="E7" s="1"/>
      <c r="F7" s="1"/>
      <c r="G7" s="1"/>
      <c r="H7" s="1"/>
      <c r="I7" s="1"/>
      <c r="J7" s="1"/>
      <c r="K7" s="1"/>
      <c r="L7" s="1"/>
      <c r="M7" s="1"/>
      <c r="N7" s="119"/>
      <c r="O7" s="1"/>
      <c r="P7" s="1"/>
      <c r="Q7" s="2"/>
      <c r="R7" s="1"/>
      <c r="S7" s="1"/>
      <c r="T7" s="1"/>
      <c r="U7" s="1"/>
    </row>
    <row r="8" spans="1:21" ht="15.6" x14ac:dyDescent="0.3">
      <c r="A8" s="4"/>
      <c r="B8" s="1"/>
      <c r="C8" s="1"/>
      <c r="D8" s="1"/>
      <c r="E8" s="1"/>
      <c r="F8" s="1"/>
      <c r="G8" s="1"/>
      <c r="H8" s="1"/>
      <c r="I8" s="1"/>
      <c r="J8" s="1" t="s">
        <v>124</v>
      </c>
      <c r="K8" s="1"/>
      <c r="L8" s="1"/>
      <c r="M8" s="1"/>
      <c r="N8" s="119"/>
      <c r="O8" s="1"/>
      <c r="P8" s="1"/>
      <c r="Q8" s="1"/>
      <c r="R8" s="1"/>
      <c r="S8" s="1"/>
      <c r="T8" s="1"/>
      <c r="U8" s="1"/>
    </row>
    <row r="9" spans="1:21" ht="15.6" x14ac:dyDescent="0.3">
      <c r="A9" s="4"/>
      <c r="B9" s="1"/>
      <c r="C9" s="1"/>
      <c r="D9" s="1"/>
      <c r="E9" s="1"/>
      <c r="F9" s="1"/>
      <c r="G9" s="1"/>
      <c r="H9" s="1"/>
      <c r="I9" s="1"/>
      <c r="J9" s="2"/>
      <c r="K9" s="1"/>
      <c r="L9" s="1"/>
      <c r="M9" s="1"/>
      <c r="N9" s="1"/>
      <c r="O9" s="119"/>
      <c r="P9" s="1"/>
      <c r="Q9" s="1"/>
      <c r="R9" s="1"/>
      <c r="S9" s="1"/>
      <c r="T9" s="1"/>
      <c r="U9" s="1"/>
    </row>
    <row r="10" spans="1:21" ht="16.2" customHeight="1" x14ac:dyDescent="0.3">
      <c r="A10" s="4"/>
      <c r="B10" s="1"/>
      <c r="C10" s="1"/>
      <c r="D10" s="1"/>
      <c r="E10" s="1"/>
      <c r="F10" s="1"/>
      <c r="G10" s="1"/>
      <c r="H10" s="1"/>
      <c r="I10" s="1"/>
      <c r="J10" s="1"/>
      <c r="K10" s="1"/>
      <c r="L10" s="1"/>
      <c r="M10" s="1"/>
      <c r="N10" s="1"/>
      <c r="O10" s="119"/>
      <c r="P10" s="1"/>
      <c r="Q10" s="1"/>
      <c r="R10" s="1"/>
      <c r="S10" s="1"/>
      <c r="T10" s="1"/>
      <c r="U10" s="1"/>
    </row>
    <row r="11" spans="1:21" ht="15" customHeight="1" x14ac:dyDescent="0.3">
      <c r="A11" s="4"/>
      <c r="B11" s="1"/>
      <c r="C11" s="1"/>
      <c r="D11" s="1"/>
      <c r="E11" s="1"/>
      <c r="F11" s="1"/>
      <c r="G11" s="1"/>
      <c r="H11" s="1"/>
      <c r="I11" s="1"/>
      <c r="J11" s="1"/>
      <c r="K11" s="1"/>
      <c r="L11" s="1"/>
      <c r="M11" s="1"/>
      <c r="N11" s="1"/>
      <c r="O11" s="119"/>
      <c r="P11" s="1"/>
      <c r="Q11" s="2"/>
      <c r="R11" s="1"/>
      <c r="S11" s="1"/>
      <c r="T11" s="1"/>
      <c r="U11" s="1"/>
    </row>
    <row r="12" spans="1:21" ht="15.6" x14ac:dyDescent="0.3">
      <c r="A12" s="4"/>
      <c r="B12" s="1"/>
      <c r="C12" s="1"/>
      <c r="D12" s="1"/>
      <c r="E12" s="1"/>
      <c r="F12" s="1"/>
      <c r="G12" s="1"/>
      <c r="H12" s="1"/>
      <c r="I12" s="1"/>
      <c r="J12" s="1"/>
      <c r="K12" s="1"/>
      <c r="L12" s="1"/>
      <c r="M12" s="1"/>
      <c r="N12" s="1"/>
      <c r="O12" s="119"/>
      <c r="P12" s="1"/>
      <c r="Q12" s="1"/>
      <c r="R12" s="1"/>
      <c r="S12" s="1"/>
      <c r="T12" s="1"/>
      <c r="U12" s="1"/>
    </row>
    <row r="13" spans="1:21" ht="15.6" x14ac:dyDescent="0.3">
      <c r="A13" s="4"/>
      <c r="B13" s="1"/>
      <c r="C13" s="224" t="s">
        <v>135</v>
      </c>
      <c r="D13" s="224"/>
      <c r="E13" s="224"/>
      <c r="F13" s="224"/>
      <c r="G13" s="224"/>
      <c r="H13" s="224"/>
      <c r="I13" s="1"/>
      <c r="J13" s="1"/>
      <c r="K13" s="1"/>
      <c r="L13" s="1"/>
      <c r="M13" s="1"/>
      <c r="N13" s="1"/>
      <c r="O13" s="119"/>
      <c r="P13" s="1"/>
      <c r="Q13" s="1"/>
      <c r="R13" s="1"/>
      <c r="S13" s="1"/>
      <c r="T13" s="1"/>
      <c r="U13" s="1"/>
    </row>
    <row r="14" spans="1:21" x14ac:dyDescent="0.3">
      <c r="A14" s="4"/>
      <c r="B14" s="1"/>
      <c r="C14" s="226" t="s">
        <v>130</v>
      </c>
      <c r="D14" s="226"/>
      <c r="E14" s="226"/>
      <c r="F14" s="226"/>
      <c r="G14" s="226"/>
      <c r="H14" s="226"/>
      <c r="I14" s="1"/>
      <c r="J14" s="1"/>
      <c r="K14" s="1"/>
      <c r="L14" s="1"/>
      <c r="M14" s="1"/>
      <c r="N14" s="1"/>
      <c r="O14" s="1"/>
      <c r="P14" s="1"/>
      <c r="Q14" s="1"/>
      <c r="R14" s="1"/>
      <c r="S14" s="1"/>
      <c r="T14" s="1"/>
      <c r="U14" s="1"/>
    </row>
    <row r="15" spans="1:21" x14ac:dyDescent="0.3">
      <c r="A15" s="4"/>
      <c r="B15" s="1"/>
      <c r="C15" s="1"/>
      <c r="D15" s="1"/>
      <c r="E15" s="1"/>
      <c r="F15" s="1"/>
      <c r="G15" s="1"/>
      <c r="H15" s="1"/>
      <c r="I15" s="1"/>
      <c r="J15" s="1"/>
      <c r="K15" s="1"/>
      <c r="L15" s="1"/>
      <c r="M15" s="1"/>
      <c r="N15" s="1"/>
      <c r="O15" s="1"/>
      <c r="P15" s="1"/>
      <c r="Q15" s="1"/>
      <c r="R15" s="1"/>
      <c r="S15" s="1"/>
      <c r="T15" s="1"/>
      <c r="U15" s="1"/>
    </row>
    <row r="16" spans="1:21" x14ac:dyDescent="0.3">
      <c r="A16" s="4"/>
      <c r="B16" s="1"/>
      <c r="C16" s="224" t="s">
        <v>131</v>
      </c>
      <c r="D16" s="224"/>
      <c r="E16" s="224"/>
      <c r="F16" s="224"/>
      <c r="G16" s="224"/>
      <c r="H16" s="224"/>
      <c r="I16" s="1"/>
      <c r="J16" s="1"/>
      <c r="K16" s="1"/>
      <c r="L16" s="1"/>
      <c r="M16" s="1"/>
      <c r="N16" s="1"/>
      <c r="O16" s="59"/>
      <c r="P16" s="1"/>
      <c r="Q16" s="1"/>
      <c r="R16" s="1"/>
      <c r="S16" s="1"/>
      <c r="T16" s="1"/>
      <c r="U16" s="1"/>
    </row>
    <row r="17" spans="1:21" x14ac:dyDescent="0.3">
      <c r="A17" s="4"/>
      <c r="B17" s="1"/>
      <c r="C17" s="146"/>
      <c r="D17" s="146"/>
      <c r="E17" s="146"/>
      <c r="F17" s="146"/>
      <c r="G17" s="146"/>
      <c r="H17" s="146"/>
      <c r="I17" s="1"/>
      <c r="J17" s="1"/>
      <c r="K17" s="1"/>
      <c r="L17" s="1"/>
      <c r="M17" s="1"/>
      <c r="N17" s="1"/>
      <c r="O17" s="1"/>
      <c r="P17" s="1"/>
      <c r="Q17" s="2"/>
      <c r="R17" s="1"/>
      <c r="S17" s="1"/>
      <c r="T17" s="1"/>
      <c r="U17" s="1"/>
    </row>
    <row r="18" spans="1:21" x14ac:dyDescent="0.3">
      <c r="A18" s="4"/>
      <c r="B18" s="1"/>
      <c r="C18" s="227" t="s">
        <v>132</v>
      </c>
      <c r="D18" s="227"/>
      <c r="E18" s="227"/>
      <c r="F18" s="227"/>
      <c r="G18" s="227"/>
      <c r="H18" s="227"/>
      <c r="I18" s="1"/>
      <c r="J18" s="1"/>
      <c r="K18" s="1"/>
      <c r="L18" s="1"/>
      <c r="M18" s="1"/>
      <c r="N18" s="1"/>
      <c r="O18" s="1"/>
      <c r="P18" s="1"/>
      <c r="Q18" s="1"/>
      <c r="R18" s="1"/>
      <c r="S18" s="1"/>
      <c r="T18" s="1"/>
      <c r="U18" s="1"/>
    </row>
    <row r="19" spans="1:21" x14ac:dyDescent="0.3">
      <c r="A19" s="4"/>
      <c r="B19" s="1"/>
      <c r="C19" s="1"/>
      <c r="D19" s="1"/>
      <c r="E19" s="1"/>
      <c r="F19" s="1"/>
      <c r="G19" s="1"/>
      <c r="H19" s="1"/>
      <c r="I19" s="1"/>
      <c r="J19" s="1"/>
      <c r="K19" s="1"/>
      <c r="L19" s="1"/>
      <c r="M19" s="1"/>
      <c r="N19" s="1"/>
      <c r="O19" s="1"/>
      <c r="P19" s="1"/>
      <c r="Q19" s="1"/>
      <c r="R19" s="1"/>
      <c r="S19" s="1"/>
      <c r="T19" s="1"/>
      <c r="U19" s="1"/>
    </row>
    <row r="20" spans="1:21" x14ac:dyDescent="0.3">
      <c r="A20" s="4"/>
      <c r="B20" s="1"/>
      <c r="C20" s="228" t="s">
        <v>133</v>
      </c>
      <c r="D20" s="228"/>
      <c r="E20" s="228"/>
      <c r="F20" s="228"/>
      <c r="G20" s="228"/>
      <c r="H20" s="228"/>
      <c r="I20" s="1"/>
      <c r="J20" s="1"/>
      <c r="K20" s="1"/>
      <c r="L20" s="1"/>
      <c r="M20" s="1"/>
      <c r="N20" s="1"/>
      <c r="O20" s="1"/>
      <c r="P20" s="1"/>
      <c r="Q20" s="1"/>
      <c r="R20" s="1"/>
      <c r="S20" s="1"/>
      <c r="T20" s="1"/>
      <c r="U20" s="1"/>
    </row>
    <row r="21" spans="1:21" x14ac:dyDescent="0.3">
      <c r="A21" s="4"/>
      <c r="B21" s="1"/>
      <c r="C21" s="146"/>
      <c r="D21" s="146"/>
      <c r="E21" s="146"/>
      <c r="F21" s="146"/>
      <c r="G21" s="146"/>
      <c r="H21" s="146"/>
      <c r="I21" s="1"/>
      <c r="J21" s="1"/>
      <c r="K21" s="1"/>
      <c r="L21" s="1"/>
      <c r="M21" s="1"/>
      <c r="N21" s="1"/>
      <c r="O21" s="1"/>
      <c r="P21" s="1"/>
      <c r="Q21" s="2"/>
      <c r="R21" s="1"/>
      <c r="S21" s="1"/>
      <c r="T21" s="1"/>
      <c r="U21" s="1"/>
    </row>
    <row r="22" spans="1:21" x14ac:dyDescent="0.3">
      <c r="A22" s="4"/>
      <c r="B22" s="1"/>
      <c r="C22" s="227" t="s">
        <v>134</v>
      </c>
      <c r="D22" s="227"/>
      <c r="E22" s="227"/>
      <c r="F22" s="227"/>
      <c r="G22" s="227"/>
      <c r="H22" s="227"/>
      <c r="I22" s="1"/>
      <c r="J22" s="1"/>
      <c r="K22" s="1"/>
      <c r="L22" s="1"/>
      <c r="M22" s="1"/>
      <c r="N22" s="1"/>
      <c r="O22" s="1"/>
      <c r="P22" s="1"/>
      <c r="Q22" s="1"/>
      <c r="R22" s="1"/>
      <c r="S22" s="1"/>
      <c r="T22" s="1"/>
      <c r="U22" s="1"/>
    </row>
    <row r="23" spans="1:21" x14ac:dyDescent="0.3">
      <c r="A23" s="4"/>
      <c r="B23" s="1"/>
      <c r="C23" s="2"/>
      <c r="D23" s="2"/>
      <c r="E23" s="2"/>
      <c r="F23" s="2"/>
      <c r="G23" s="2"/>
      <c r="H23" s="1"/>
      <c r="I23" s="1"/>
      <c r="J23" s="2"/>
      <c r="K23" s="1"/>
      <c r="L23" s="1"/>
      <c r="M23" s="1"/>
      <c r="N23" s="1"/>
      <c r="O23" s="1"/>
      <c r="P23" s="1"/>
      <c r="Q23" s="1"/>
      <c r="R23" s="1"/>
      <c r="S23" s="1"/>
      <c r="T23" s="1"/>
      <c r="U23" s="1"/>
    </row>
    <row r="24" spans="1:21" x14ac:dyDescent="0.3">
      <c r="A24" s="4"/>
      <c r="B24" s="1"/>
      <c r="C24" s="2"/>
      <c r="D24" s="2"/>
      <c r="E24" s="2"/>
      <c r="F24" s="2"/>
      <c r="G24" s="2"/>
      <c r="H24" s="1"/>
      <c r="I24" s="1"/>
      <c r="J24" s="2"/>
      <c r="K24" s="1"/>
      <c r="L24" s="1"/>
      <c r="M24" s="1"/>
      <c r="N24" s="1"/>
      <c r="O24" s="1"/>
      <c r="P24" s="1"/>
      <c r="Q24" s="1"/>
      <c r="R24" s="1"/>
      <c r="S24" s="1"/>
      <c r="T24" s="1"/>
      <c r="U24" s="1"/>
    </row>
    <row r="25" spans="1:21" x14ac:dyDescent="0.3">
      <c r="A25" s="4"/>
      <c r="B25" s="1"/>
      <c r="C25" s="2"/>
      <c r="D25" s="2"/>
      <c r="E25" s="2"/>
      <c r="F25" s="2"/>
      <c r="G25" s="2"/>
      <c r="H25" s="1"/>
      <c r="I25" s="1"/>
      <c r="J25" s="2"/>
      <c r="K25" s="1"/>
      <c r="L25" s="1"/>
      <c r="M25" s="1"/>
      <c r="N25" s="1"/>
      <c r="O25" s="1"/>
      <c r="P25" s="1"/>
      <c r="Q25" s="1"/>
      <c r="R25" s="1"/>
      <c r="S25" s="1"/>
      <c r="T25" s="1"/>
      <c r="U25" s="1"/>
    </row>
    <row r="26" spans="1:21" x14ac:dyDescent="0.3">
      <c r="A26" s="4"/>
      <c r="B26" s="1"/>
      <c r="C26" s="2"/>
      <c r="D26" s="2"/>
      <c r="E26" s="2"/>
      <c r="F26" s="2"/>
      <c r="G26" s="2"/>
      <c r="H26" s="1"/>
      <c r="I26" s="1"/>
      <c r="J26" s="2"/>
      <c r="K26" s="1"/>
      <c r="L26" s="1"/>
      <c r="M26" s="1"/>
      <c r="N26" s="1"/>
      <c r="O26" s="1"/>
      <c r="P26" s="1"/>
      <c r="Q26" s="1"/>
      <c r="R26" s="1"/>
      <c r="S26" s="1"/>
      <c r="T26" s="1"/>
      <c r="U26" s="1"/>
    </row>
    <row r="27" spans="1:21" x14ac:dyDescent="0.3">
      <c r="A27" s="4"/>
      <c r="B27" s="1"/>
      <c r="C27" s="2"/>
      <c r="D27" s="2"/>
      <c r="E27" s="2"/>
      <c r="F27" s="2"/>
      <c r="G27" s="2"/>
      <c r="H27" s="1"/>
      <c r="I27" s="1"/>
      <c r="J27" s="2"/>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152"/>
      <c r="D29" s="152"/>
      <c r="E29" s="152"/>
      <c r="F29" s="152"/>
      <c r="G29" s="152"/>
      <c r="H29" s="1"/>
      <c r="I29" s="1"/>
      <c r="J29" s="1"/>
      <c r="K29" s="1"/>
      <c r="L29" s="1"/>
      <c r="M29" s="1"/>
      <c r="N29" s="1"/>
      <c r="O29" s="1"/>
      <c r="P29" s="1"/>
      <c r="Q29" s="1"/>
      <c r="R29" s="1"/>
      <c r="S29" s="1"/>
      <c r="T29" s="1"/>
      <c r="U29" s="1"/>
    </row>
    <row r="30" spans="1:21" x14ac:dyDescent="0.3">
      <c r="A30" s="4"/>
      <c r="B30" s="1"/>
      <c r="C30" s="2"/>
      <c r="D30" s="2"/>
      <c r="E30" s="2"/>
      <c r="F30" s="2"/>
      <c r="G30" s="2"/>
      <c r="H30" s="1"/>
      <c r="I30" s="1"/>
      <c r="J30" s="1"/>
      <c r="K30" s="1"/>
      <c r="L30" s="1"/>
      <c r="M30" s="1"/>
      <c r="N30" s="1"/>
      <c r="O30" s="1"/>
      <c r="P30" s="1"/>
      <c r="Q30" s="1"/>
      <c r="R30" s="1"/>
      <c r="S30" s="1"/>
      <c r="T30" s="1"/>
      <c r="U30" s="1"/>
    </row>
    <row r="31" spans="1:21" x14ac:dyDescent="0.3">
      <c r="A31" s="4"/>
      <c r="B31" s="1"/>
      <c r="C31" s="2"/>
      <c r="D31" s="2"/>
      <c r="E31" s="2"/>
      <c r="F31" s="149"/>
      <c r="G31" s="153"/>
      <c r="H31" s="1"/>
      <c r="I31" s="1"/>
      <c r="J31" s="1"/>
      <c r="K31" s="1"/>
      <c r="L31" s="1"/>
      <c r="M31" s="1"/>
      <c r="N31" s="1"/>
      <c r="O31" s="1"/>
      <c r="P31" s="1"/>
      <c r="Q31" s="1"/>
      <c r="R31" s="1"/>
      <c r="S31" s="1"/>
      <c r="T31" s="1"/>
      <c r="U31" s="1"/>
    </row>
    <row r="32" spans="1:21" x14ac:dyDescent="0.3">
      <c r="A32" s="4"/>
      <c r="B32" s="1"/>
      <c r="C32" s="2"/>
      <c r="D32" s="2"/>
      <c r="E32" s="2"/>
      <c r="F32" s="149"/>
      <c r="G32" s="153"/>
      <c r="H32" s="1"/>
      <c r="I32" s="1"/>
      <c r="J32" s="1"/>
      <c r="K32" s="1"/>
      <c r="L32" s="1"/>
      <c r="M32" s="1"/>
      <c r="N32" s="1"/>
      <c r="O32" s="1"/>
      <c r="P32" s="1"/>
      <c r="Q32" s="1"/>
      <c r="R32" s="1"/>
      <c r="S32" s="1"/>
      <c r="T32" s="1"/>
      <c r="U32" s="1"/>
    </row>
    <row r="33" spans="1:21" x14ac:dyDescent="0.3">
      <c r="A33" s="4"/>
      <c r="B33" s="1"/>
      <c r="C33" s="2"/>
      <c r="D33" s="2"/>
      <c r="E33" s="2"/>
      <c r="F33" s="54"/>
      <c r="G33" s="153"/>
      <c r="H33" s="1"/>
      <c r="I33" s="1"/>
      <c r="J33" s="1"/>
      <c r="K33" s="1"/>
      <c r="L33" s="1"/>
      <c r="M33" s="1"/>
      <c r="N33" s="1"/>
      <c r="O33" s="1"/>
      <c r="P33" s="1"/>
      <c r="Q33" s="1"/>
      <c r="R33" s="1"/>
      <c r="S33" s="1"/>
      <c r="T33" s="1"/>
      <c r="U33" s="1"/>
    </row>
    <row r="34" spans="1:21" x14ac:dyDescent="0.3">
      <c r="A34" s="4"/>
      <c r="B34" s="1"/>
      <c r="C34" s="2"/>
      <c r="D34" s="2"/>
      <c r="E34" s="2"/>
      <c r="F34" s="2"/>
      <c r="G34" s="153"/>
      <c r="H34" s="1"/>
      <c r="I34" s="1"/>
      <c r="J34" s="1"/>
      <c r="K34" s="1"/>
      <c r="L34" s="1"/>
      <c r="M34" s="1"/>
      <c r="N34" s="1"/>
      <c r="O34" s="1"/>
      <c r="P34" s="1"/>
      <c r="Q34" s="1"/>
      <c r="R34" s="1"/>
      <c r="S34" s="1"/>
      <c r="T34" s="1"/>
      <c r="U34" s="1"/>
    </row>
    <row r="35" spans="1:21" x14ac:dyDescent="0.3">
      <c r="A35" s="4"/>
      <c r="B35" s="1"/>
      <c r="C35" s="2"/>
      <c r="D35" s="2"/>
      <c r="E35" s="2"/>
      <c r="F35" s="149"/>
      <c r="G35" s="153"/>
      <c r="H35" s="1"/>
      <c r="I35" s="1"/>
      <c r="J35" s="1"/>
      <c r="K35" s="1"/>
      <c r="L35" s="1"/>
      <c r="M35" s="1"/>
      <c r="N35" s="1"/>
      <c r="O35" s="1"/>
      <c r="P35" s="1"/>
      <c r="Q35" s="1"/>
      <c r="R35" s="1"/>
      <c r="S35" s="1"/>
      <c r="T35" s="1"/>
      <c r="U35" s="1"/>
    </row>
    <row r="36" spans="1:21" ht="15" x14ac:dyDescent="0.3">
      <c r="A36" s="4"/>
      <c r="B36" s="1"/>
      <c r="C36" s="150"/>
      <c r="D36" s="2"/>
      <c r="E36" s="2"/>
      <c r="F36" s="2"/>
      <c r="G36" s="15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225"/>
      <c r="D40" s="225"/>
      <c r="E40" s="225"/>
      <c r="F40" s="225"/>
      <c r="G40" s="225"/>
      <c r="H40" s="225"/>
      <c r="I40" s="225"/>
      <c r="J40" s="225"/>
      <c r="K40" s="225"/>
      <c r="L40" s="225"/>
      <c r="M40" s="1"/>
      <c r="N40" s="1"/>
      <c r="O40" s="1"/>
      <c r="P40" s="1"/>
      <c r="Q40" s="1"/>
      <c r="R40" s="1"/>
      <c r="S40" s="1"/>
      <c r="T40" s="1"/>
      <c r="U40" s="1"/>
    </row>
    <row r="41" spans="1:21" x14ac:dyDescent="0.3">
      <c r="A41" s="4"/>
      <c r="B41" s="1"/>
      <c r="C41" s="146"/>
      <c r="D41" s="146"/>
      <c r="E41" s="146"/>
      <c r="F41" s="146"/>
      <c r="G41" s="146"/>
      <c r="H41" s="146"/>
      <c r="I41" s="146"/>
      <c r="J41" s="146"/>
      <c r="K41" s="146"/>
      <c r="L41" s="146"/>
      <c r="M41" s="1"/>
      <c r="N41" s="1"/>
      <c r="O41" s="1"/>
      <c r="P41" s="1"/>
      <c r="Q41" s="1"/>
      <c r="R41" s="1"/>
      <c r="S41" s="1"/>
      <c r="T41" s="1"/>
      <c r="U41" s="1"/>
    </row>
    <row r="42" spans="1:21" x14ac:dyDescent="0.3">
      <c r="A42" s="4"/>
      <c r="B42" s="1"/>
      <c r="C42" s="2"/>
      <c r="D42" s="2"/>
      <c r="E42" s="2"/>
      <c r="F42" s="2"/>
      <c r="G42" s="2"/>
      <c r="H42" s="2"/>
      <c r="I42" s="2"/>
      <c r="J42" s="2"/>
      <c r="K42" s="2"/>
      <c r="L42" s="2"/>
      <c r="M42" s="1"/>
      <c r="N42" s="1"/>
      <c r="O42" s="1"/>
      <c r="P42" s="1"/>
      <c r="Q42" s="1"/>
      <c r="R42" s="1"/>
      <c r="S42" s="1"/>
      <c r="T42" s="1"/>
      <c r="U42" s="1"/>
    </row>
    <row r="43" spans="1:21" x14ac:dyDescent="0.3">
      <c r="A43" s="4"/>
      <c r="B43" s="1"/>
      <c r="C43" s="2"/>
      <c r="D43" s="2"/>
      <c r="E43" s="2"/>
      <c r="F43" s="2"/>
      <c r="G43" s="2"/>
      <c r="H43" s="2"/>
      <c r="I43" s="2"/>
      <c r="J43" s="2"/>
      <c r="K43" s="2"/>
      <c r="L43" s="2"/>
      <c r="M43" s="1"/>
      <c r="N43" s="1"/>
      <c r="O43" s="1"/>
      <c r="P43" s="1"/>
      <c r="Q43" s="1"/>
      <c r="R43" s="1"/>
      <c r="S43" s="1"/>
      <c r="T43" s="1"/>
      <c r="U43" s="1"/>
    </row>
    <row r="44" spans="1:21" x14ac:dyDescent="0.3">
      <c r="A44" s="4"/>
      <c r="B44" s="1"/>
      <c r="C44" s="2"/>
      <c r="D44" s="2"/>
      <c r="E44" s="2"/>
      <c r="F44" s="2"/>
      <c r="G44" s="2"/>
      <c r="H44" s="2"/>
      <c r="I44" s="2"/>
      <c r="J44" s="2"/>
      <c r="K44" s="2"/>
      <c r="L44" s="2"/>
      <c r="M44" s="1"/>
      <c r="N44" s="1"/>
      <c r="O44" s="1"/>
      <c r="P44" s="1"/>
      <c r="Q44" s="1"/>
      <c r="R44" s="1"/>
      <c r="S44" s="1"/>
      <c r="T44" s="1"/>
      <c r="U44" s="1"/>
    </row>
    <row r="45" spans="1:21" x14ac:dyDescent="0.3">
      <c r="A45" s="4"/>
      <c r="B45" s="1"/>
      <c r="C45" s="2"/>
      <c r="D45" s="2"/>
      <c r="E45" s="2"/>
      <c r="F45" s="2"/>
      <c r="G45" s="2"/>
      <c r="H45" s="2"/>
      <c r="I45" s="2"/>
      <c r="J45" s="2"/>
      <c r="K45" s="2"/>
      <c r="L45" s="2"/>
      <c r="M45" s="1"/>
      <c r="N45" s="1"/>
      <c r="O45" s="1"/>
      <c r="P45" s="1"/>
      <c r="Q45" s="1"/>
      <c r="R45" s="1"/>
      <c r="S45" s="1"/>
      <c r="T45" s="1"/>
      <c r="U45" s="1"/>
    </row>
    <row r="46" spans="1:21" x14ac:dyDescent="0.3">
      <c r="A46" s="4"/>
      <c r="B46" s="1"/>
      <c r="C46" s="2"/>
      <c r="D46" s="2"/>
      <c r="E46" s="2"/>
      <c r="F46" s="2"/>
      <c r="G46" s="2"/>
      <c r="H46" s="2"/>
      <c r="I46" s="2"/>
      <c r="J46" s="2"/>
      <c r="K46" s="2"/>
      <c r="L46" s="2"/>
      <c r="M46" s="1"/>
      <c r="N46" s="1"/>
      <c r="O46" s="1"/>
      <c r="P46" s="1"/>
      <c r="Q46" s="1"/>
      <c r="R46" s="1"/>
      <c r="S46" s="1"/>
      <c r="T46" s="1"/>
      <c r="U46" s="1"/>
    </row>
    <row r="47" spans="1:21" x14ac:dyDescent="0.3">
      <c r="A47" s="4"/>
      <c r="B47" s="1"/>
      <c r="C47" s="2"/>
      <c r="D47" s="2"/>
      <c r="E47" s="2"/>
      <c r="F47" s="2"/>
      <c r="G47" s="2"/>
      <c r="H47" s="2"/>
      <c r="I47" s="2"/>
      <c r="J47" s="2"/>
      <c r="K47" s="2"/>
      <c r="L47" s="2"/>
      <c r="M47" s="1"/>
      <c r="N47" s="1"/>
      <c r="O47" s="1"/>
      <c r="P47" s="1"/>
      <c r="Q47" s="1"/>
      <c r="R47" s="1"/>
      <c r="S47" s="1"/>
      <c r="T47" s="1"/>
      <c r="U47" s="1"/>
    </row>
    <row r="48" spans="1:21" x14ac:dyDescent="0.3">
      <c r="A48" s="4"/>
      <c r="B48" s="1"/>
      <c r="C48" s="152"/>
      <c r="D48" s="152"/>
      <c r="E48" s="152"/>
      <c r="F48" s="152"/>
      <c r="G48" s="152"/>
      <c r="H48" s="1"/>
      <c r="I48" s="1"/>
      <c r="J48" s="2"/>
      <c r="K48" s="1"/>
      <c r="L48" s="1"/>
      <c r="M48" s="1"/>
      <c r="N48" s="1"/>
      <c r="O48" s="1"/>
      <c r="P48" s="1"/>
      <c r="Q48" s="1"/>
      <c r="R48" s="1"/>
      <c r="S48" s="1"/>
      <c r="T48" s="1"/>
      <c r="U48" s="1"/>
    </row>
    <row r="49" spans="1:21" x14ac:dyDescent="0.3">
      <c r="A49" s="4"/>
      <c r="B49" s="1"/>
      <c r="C49" s="2"/>
      <c r="D49" s="2"/>
      <c r="E49" s="2"/>
      <c r="F49" s="2"/>
      <c r="G49" s="2"/>
      <c r="H49" s="1"/>
      <c r="I49" s="1"/>
      <c r="J49" s="2"/>
      <c r="K49" s="1"/>
      <c r="L49" s="1"/>
      <c r="M49" s="1"/>
      <c r="N49" s="1"/>
      <c r="O49" s="1"/>
      <c r="P49" s="1"/>
      <c r="Q49" s="1"/>
      <c r="R49" s="1"/>
      <c r="S49" s="1"/>
      <c r="T49" s="1"/>
      <c r="U49" s="1"/>
    </row>
    <row r="50" spans="1:21" x14ac:dyDescent="0.3">
      <c r="A50" s="4"/>
      <c r="B50" s="1"/>
      <c r="C50" s="2"/>
      <c r="D50" s="2"/>
      <c r="E50" s="2"/>
      <c r="F50" s="149"/>
      <c r="G50" s="153"/>
      <c r="H50" s="1"/>
      <c r="I50" s="1"/>
      <c r="J50" s="2"/>
      <c r="K50" s="1"/>
      <c r="L50" s="1"/>
      <c r="M50" s="1"/>
      <c r="N50" s="1"/>
      <c r="O50" s="1"/>
      <c r="P50" s="1"/>
      <c r="Q50" s="1"/>
      <c r="R50" s="1"/>
      <c r="S50" s="1"/>
      <c r="T50" s="1"/>
      <c r="U50" s="1"/>
    </row>
    <row r="51" spans="1:21" x14ac:dyDescent="0.3">
      <c r="A51" s="4"/>
      <c r="B51" s="1"/>
      <c r="C51" s="2"/>
      <c r="D51" s="2"/>
      <c r="E51" s="2"/>
      <c r="F51" s="149"/>
      <c r="G51" s="153"/>
      <c r="H51" s="1"/>
      <c r="I51" s="1"/>
      <c r="J51" s="2"/>
      <c r="K51" s="1"/>
      <c r="L51" s="1"/>
      <c r="M51" s="1"/>
      <c r="N51" s="1"/>
      <c r="O51" s="1"/>
      <c r="P51" s="1"/>
      <c r="Q51" s="1"/>
      <c r="R51" s="1"/>
      <c r="S51" s="1"/>
      <c r="T51" s="1"/>
      <c r="U51" s="1"/>
    </row>
    <row r="52" spans="1:21" x14ac:dyDescent="0.3">
      <c r="A52" s="4"/>
      <c r="B52" s="1"/>
      <c r="C52" s="2"/>
      <c r="D52" s="2"/>
      <c r="E52" s="2"/>
      <c r="F52" s="54"/>
      <c r="G52" s="153"/>
      <c r="H52" s="1"/>
      <c r="I52" s="1"/>
      <c r="J52" s="2"/>
      <c r="K52" s="1"/>
      <c r="L52" s="1"/>
      <c r="M52" s="1"/>
      <c r="N52" s="1"/>
      <c r="O52" s="1"/>
      <c r="P52" s="1"/>
      <c r="Q52" s="1"/>
      <c r="R52" s="1"/>
      <c r="S52" s="1"/>
      <c r="T52" s="1"/>
      <c r="U52" s="1"/>
    </row>
    <row r="53" spans="1:21" x14ac:dyDescent="0.3">
      <c r="A53" s="4"/>
      <c r="B53" s="1"/>
      <c r="C53" s="2"/>
      <c r="D53" s="2"/>
      <c r="E53" s="2"/>
      <c r="F53" s="2"/>
      <c r="G53" s="153"/>
      <c r="H53" s="1"/>
      <c r="I53" s="1"/>
      <c r="J53" s="2"/>
      <c r="K53" s="1"/>
      <c r="L53" s="1"/>
      <c r="M53" s="1"/>
      <c r="N53" s="1"/>
      <c r="O53" s="1"/>
      <c r="P53" s="1"/>
      <c r="Q53" s="1"/>
      <c r="R53" s="1"/>
      <c r="S53" s="1"/>
      <c r="T53" s="1"/>
      <c r="U53" s="1"/>
    </row>
    <row r="54" spans="1:21" x14ac:dyDescent="0.3">
      <c r="A54" s="4"/>
      <c r="B54" s="1"/>
      <c r="C54" s="2"/>
      <c r="D54" s="2"/>
      <c r="E54" s="2"/>
      <c r="F54" s="2"/>
      <c r="G54" s="153"/>
      <c r="H54" s="1"/>
      <c r="I54" s="1"/>
      <c r="J54" s="2"/>
      <c r="K54" s="1"/>
      <c r="L54" s="1"/>
      <c r="M54" s="1"/>
      <c r="N54" s="1"/>
      <c r="O54" s="1"/>
      <c r="P54" s="1"/>
      <c r="Q54" s="1"/>
      <c r="R54" s="1"/>
      <c r="S54" s="1"/>
      <c r="T54" s="1"/>
      <c r="U54" s="1"/>
    </row>
    <row r="55" spans="1:21" x14ac:dyDescent="0.3">
      <c r="A55" s="4"/>
      <c r="B55" s="1"/>
      <c r="C55" s="2"/>
      <c r="D55" s="2"/>
      <c r="E55" s="2"/>
      <c r="F55" s="2"/>
      <c r="G55" s="153"/>
      <c r="H55" s="1"/>
      <c r="I55" s="1"/>
      <c r="J55" s="2"/>
      <c r="K55" s="1"/>
      <c r="L55" s="1"/>
      <c r="M55" s="1"/>
      <c r="N55" s="1"/>
      <c r="O55" s="1"/>
      <c r="P55" s="1"/>
      <c r="Q55" s="1"/>
      <c r="R55" s="1"/>
      <c r="S55" s="1"/>
      <c r="T55" s="1"/>
      <c r="U55" s="1"/>
    </row>
    <row r="56" spans="1:21" x14ac:dyDescent="0.3">
      <c r="A56" s="4"/>
      <c r="B56" s="1"/>
      <c r="C56" s="2"/>
      <c r="D56" s="2"/>
      <c r="E56" s="2"/>
      <c r="F56" s="2"/>
      <c r="G56" s="153"/>
      <c r="H56" s="1"/>
      <c r="I56" s="1"/>
      <c r="J56" s="2"/>
      <c r="K56" s="1"/>
      <c r="L56" s="1"/>
      <c r="M56" s="1"/>
      <c r="N56" s="1"/>
      <c r="O56" s="1"/>
      <c r="P56" s="1"/>
      <c r="Q56" s="1"/>
      <c r="R56" s="1"/>
      <c r="S56" s="1"/>
      <c r="T56" s="1"/>
      <c r="U56" s="1"/>
    </row>
    <row r="57" spans="1:21" x14ac:dyDescent="0.3">
      <c r="A57" s="4"/>
      <c r="B57" s="1"/>
      <c r="C57" s="2"/>
      <c r="D57" s="2"/>
      <c r="E57" s="2"/>
      <c r="F57" s="2"/>
      <c r="G57" s="153"/>
      <c r="H57" s="1"/>
      <c r="I57" s="1"/>
      <c r="J57" s="2"/>
      <c r="K57" s="1"/>
      <c r="L57" s="1"/>
      <c r="M57" s="1"/>
      <c r="N57" s="1"/>
      <c r="O57" s="1"/>
      <c r="P57" s="1"/>
      <c r="Q57" s="1"/>
      <c r="R57" s="1"/>
      <c r="S57" s="1"/>
      <c r="T57" s="1"/>
      <c r="U57" s="1"/>
    </row>
    <row r="58" spans="1:21" x14ac:dyDescent="0.3">
      <c r="A58" s="4"/>
      <c r="B58" s="1"/>
      <c r="C58" s="2"/>
      <c r="D58" s="2"/>
      <c r="E58" s="2"/>
      <c r="F58" s="2"/>
      <c r="G58" s="153"/>
      <c r="H58" s="1"/>
      <c r="I58" s="1"/>
      <c r="J58" s="2"/>
      <c r="K58" s="1"/>
      <c r="L58" s="1"/>
      <c r="M58" s="1"/>
      <c r="N58" s="1"/>
      <c r="O58" s="1"/>
      <c r="P58" s="1"/>
      <c r="Q58" s="1"/>
      <c r="R58" s="1"/>
      <c r="S58" s="1"/>
      <c r="T58" s="1"/>
      <c r="U58" s="1"/>
    </row>
    <row r="59" spans="1:21" x14ac:dyDescent="0.3">
      <c r="A59" s="4"/>
      <c r="B59" s="1"/>
      <c r="C59" s="2"/>
      <c r="D59" s="2"/>
      <c r="E59" s="2"/>
      <c r="F59" s="2"/>
      <c r="G59" s="153"/>
      <c r="H59" s="1"/>
      <c r="I59" s="1"/>
      <c r="J59" s="2"/>
      <c r="K59" s="1"/>
      <c r="L59" s="1"/>
      <c r="M59" s="1"/>
      <c r="N59" s="1"/>
      <c r="O59" s="1"/>
      <c r="P59" s="1"/>
      <c r="Q59" s="1"/>
      <c r="R59" s="1"/>
      <c r="S59" s="1"/>
      <c r="T59" s="1"/>
      <c r="U59" s="1"/>
    </row>
    <row r="60" spans="1:21" x14ac:dyDescent="0.3">
      <c r="A60" s="4"/>
      <c r="B60" s="1"/>
      <c r="C60" s="2"/>
      <c r="D60" s="2"/>
      <c r="E60" s="2"/>
      <c r="F60" s="2"/>
      <c r="G60" s="153"/>
      <c r="H60" s="1"/>
      <c r="I60" s="1"/>
      <c r="J60" s="2"/>
      <c r="K60" s="1"/>
      <c r="L60" s="1"/>
      <c r="M60" s="1"/>
      <c r="N60" s="1"/>
      <c r="O60" s="1"/>
      <c r="P60" s="1"/>
      <c r="Q60" s="1"/>
      <c r="R60" s="1"/>
      <c r="S60" s="1"/>
      <c r="T60" s="1"/>
      <c r="U60" s="1"/>
    </row>
    <row r="61" spans="1:21" x14ac:dyDescent="0.3">
      <c r="A61" s="4"/>
      <c r="B61" s="1"/>
      <c r="C61" s="2"/>
      <c r="D61" s="2"/>
      <c r="E61" s="2"/>
      <c r="F61" s="2"/>
      <c r="G61" s="153"/>
      <c r="H61" s="1"/>
      <c r="I61" s="1"/>
      <c r="J61" s="2"/>
      <c r="K61" s="1"/>
      <c r="L61" s="1"/>
      <c r="M61" s="1"/>
      <c r="N61" s="1"/>
      <c r="O61" s="1"/>
      <c r="P61" s="1"/>
      <c r="Q61" s="1"/>
      <c r="R61" s="1"/>
      <c r="S61" s="1"/>
      <c r="T61" s="1"/>
      <c r="U61" s="1"/>
    </row>
    <row r="62" spans="1:21" x14ac:dyDescent="0.3">
      <c r="A62" s="4"/>
      <c r="B62" s="1"/>
      <c r="C62" s="2"/>
      <c r="D62" s="2"/>
      <c r="E62" s="2"/>
      <c r="F62" s="2"/>
      <c r="G62" s="153"/>
      <c r="H62" s="1"/>
      <c r="I62" s="1"/>
      <c r="J62" s="2"/>
      <c r="K62" s="1"/>
      <c r="L62" s="1"/>
      <c r="M62" s="1"/>
      <c r="N62" s="1"/>
      <c r="O62" s="1"/>
      <c r="P62" s="1"/>
      <c r="Q62" s="1"/>
      <c r="R62" s="1"/>
      <c r="S62" s="1"/>
      <c r="T62" s="1"/>
      <c r="U62" s="1"/>
    </row>
    <row r="63" spans="1:21" x14ac:dyDescent="0.3">
      <c r="A63" s="4"/>
      <c r="B63" s="1"/>
      <c r="C63" s="2"/>
      <c r="D63" s="2"/>
      <c r="E63" s="2"/>
      <c r="F63" s="2"/>
      <c r="G63" s="153"/>
      <c r="H63" s="1"/>
      <c r="I63" s="1"/>
      <c r="J63" s="2"/>
      <c r="K63" s="1"/>
      <c r="L63" s="1"/>
      <c r="M63" s="1"/>
      <c r="N63" s="1"/>
      <c r="O63" s="1"/>
      <c r="P63" s="1"/>
      <c r="Q63" s="1"/>
      <c r="R63" s="1"/>
      <c r="S63" s="1"/>
      <c r="T63" s="1"/>
      <c r="U63" s="1"/>
    </row>
    <row r="64" spans="1:21" x14ac:dyDescent="0.3">
      <c r="A64" s="4"/>
      <c r="B64" s="1"/>
      <c r="C64" s="2"/>
      <c r="D64" s="2"/>
      <c r="E64" s="2"/>
      <c r="F64" s="2"/>
      <c r="G64" s="153"/>
      <c r="H64" s="1"/>
      <c r="I64" s="1"/>
      <c r="J64" s="2"/>
      <c r="K64" s="1"/>
      <c r="L64" s="1"/>
      <c r="M64" s="1"/>
      <c r="N64" s="1"/>
      <c r="O64" s="1"/>
      <c r="P64" s="1"/>
      <c r="Q64" s="1"/>
      <c r="R64" s="1"/>
      <c r="S64" s="1"/>
      <c r="T64" s="1"/>
      <c r="U64" s="1"/>
    </row>
    <row r="65" spans="1:21" x14ac:dyDescent="0.3">
      <c r="A65" s="4"/>
      <c r="B65" s="1"/>
      <c r="C65" s="2"/>
      <c r="D65" s="2"/>
      <c r="E65" s="2"/>
      <c r="F65" s="2"/>
      <c r="G65" s="153"/>
      <c r="H65" s="1"/>
      <c r="I65" s="1"/>
      <c r="J65" s="2"/>
      <c r="K65" s="1"/>
      <c r="L65" s="1"/>
      <c r="M65" s="1"/>
      <c r="N65" s="1"/>
      <c r="O65" s="1"/>
      <c r="P65" s="1"/>
      <c r="Q65" s="1"/>
      <c r="R65" s="1"/>
      <c r="S65" s="1"/>
      <c r="T65" s="1"/>
      <c r="U65" s="1"/>
    </row>
    <row r="66" spans="1:21" x14ac:dyDescent="0.3">
      <c r="A66" s="1"/>
      <c r="B66" s="1"/>
      <c r="C66" s="2"/>
      <c r="D66" s="2"/>
      <c r="E66" s="2"/>
      <c r="F66" s="2"/>
      <c r="G66" s="153"/>
      <c r="H66" s="1"/>
      <c r="I66" s="1"/>
      <c r="J66" s="2"/>
      <c r="K66" s="1"/>
      <c r="L66" s="1"/>
      <c r="M66" s="1"/>
      <c r="N66" s="1"/>
      <c r="O66" s="1"/>
      <c r="P66" s="1"/>
      <c r="Q66" s="1"/>
      <c r="R66" s="1"/>
      <c r="S66" s="1"/>
      <c r="T66" s="1"/>
      <c r="U66" s="1"/>
    </row>
    <row r="67" spans="1:21" x14ac:dyDescent="0.3">
      <c r="A67" s="1"/>
      <c r="B67" s="1"/>
      <c r="C67" s="2"/>
      <c r="D67" s="2"/>
      <c r="E67" s="2"/>
      <c r="F67" s="2"/>
      <c r="G67" s="153"/>
      <c r="H67" s="1"/>
      <c r="I67" s="1"/>
      <c r="J67" s="2"/>
      <c r="K67" s="1"/>
      <c r="L67" s="1"/>
      <c r="M67" s="1"/>
      <c r="N67" s="1"/>
      <c r="O67" s="1"/>
      <c r="P67" s="1"/>
      <c r="Q67" s="1"/>
      <c r="R67" s="1"/>
      <c r="S67" s="1"/>
      <c r="T67" s="1"/>
      <c r="U67" s="1"/>
    </row>
    <row r="68" spans="1:21" x14ac:dyDescent="0.3">
      <c r="A68" s="1"/>
      <c r="B68" s="1"/>
      <c r="C68" s="2"/>
      <c r="D68" s="2"/>
      <c r="E68" s="2"/>
      <c r="F68" s="2"/>
      <c r="G68" s="153"/>
      <c r="H68" s="1"/>
      <c r="I68" s="1"/>
      <c r="J68" s="2"/>
      <c r="K68" s="1"/>
      <c r="L68" s="1"/>
      <c r="M68" s="1"/>
      <c r="N68" s="1"/>
      <c r="O68" s="1"/>
      <c r="P68" s="1"/>
      <c r="Q68" s="1"/>
      <c r="R68" s="1"/>
      <c r="S68" s="1"/>
      <c r="T68" s="1"/>
      <c r="U68" s="1"/>
    </row>
    <row r="69" spans="1:21" ht="15" x14ac:dyDescent="0.3">
      <c r="A69" s="1"/>
      <c r="B69" s="1"/>
      <c r="C69" s="150"/>
      <c r="D69" s="2"/>
      <c r="E69" s="2"/>
      <c r="F69" s="2"/>
      <c r="G69" s="151"/>
      <c r="H69" s="1"/>
      <c r="I69" s="1"/>
      <c r="J69" s="1"/>
      <c r="K69" s="1"/>
      <c r="L69" s="1"/>
      <c r="M69" s="1"/>
      <c r="N69" s="1"/>
      <c r="O69" s="1"/>
      <c r="P69" s="1"/>
      <c r="Q69" s="1"/>
      <c r="R69" s="1"/>
      <c r="S69" s="1"/>
      <c r="T69" s="1"/>
      <c r="U69" s="1"/>
    </row>
    <row r="70" spans="1:21" x14ac:dyDescent="0.3">
      <c r="A70" s="1"/>
      <c r="B70" s="1"/>
      <c r="C70" s="1"/>
      <c r="D70" s="1"/>
      <c r="E70" s="1"/>
      <c r="F70" s="1"/>
      <c r="G70" s="1"/>
      <c r="H70" s="1"/>
      <c r="I70" s="1"/>
      <c r="J70" s="1"/>
      <c r="K70" s="1"/>
      <c r="L70" s="1"/>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c r="B75" s="1"/>
      <c r="C75" s="1"/>
      <c r="D75" s="1"/>
      <c r="E75" s="1"/>
      <c r="F75" s="1"/>
      <c r="G75" s="1"/>
      <c r="H75" s="1"/>
      <c r="I75" s="1"/>
      <c r="J75" s="1"/>
      <c r="K75" s="1"/>
      <c r="L75" s="1"/>
      <c r="M75" s="1"/>
      <c r="N75" s="1"/>
      <c r="O75" s="1"/>
      <c r="P75" s="1"/>
      <c r="Q75" s="1"/>
      <c r="R75" s="1"/>
      <c r="S75" s="1"/>
      <c r="T75" s="1"/>
      <c r="U75" s="1"/>
    </row>
    <row r="76" spans="1:21" x14ac:dyDescent="0.3">
      <c r="A76" s="1"/>
      <c r="B76" s="1"/>
      <c r="C76" s="1"/>
      <c r="D76" s="1"/>
      <c r="E76" s="1"/>
      <c r="F76" s="1"/>
      <c r="G76" s="1"/>
      <c r="H76" s="1"/>
      <c r="I76" s="1"/>
      <c r="J76" s="1"/>
      <c r="K76" s="1"/>
      <c r="L76" s="1"/>
      <c r="M76" s="1"/>
      <c r="N76" s="1"/>
      <c r="O76" s="1"/>
      <c r="P76" s="1"/>
      <c r="Q76" s="1"/>
      <c r="R76" s="1"/>
      <c r="S76" s="1"/>
      <c r="T76" s="1"/>
      <c r="U76" s="1"/>
    </row>
    <row r="77" spans="1:21" x14ac:dyDescent="0.3">
      <c r="A77" s="1"/>
      <c r="B77" s="1"/>
      <c r="C77" s="1"/>
      <c r="D77" s="1"/>
      <c r="E77" s="1"/>
      <c r="F77" s="1"/>
      <c r="G77" s="1"/>
      <c r="H77" s="1"/>
      <c r="I77" s="1"/>
      <c r="J77" s="1"/>
      <c r="K77" s="1"/>
      <c r="L77" s="1"/>
      <c r="M77" s="1"/>
      <c r="N77" s="1"/>
      <c r="O77" s="1"/>
      <c r="P77" s="1"/>
      <c r="Q77" s="1"/>
      <c r="R77" s="1"/>
      <c r="S77" s="1"/>
      <c r="T77" s="1"/>
      <c r="U77" s="1"/>
    </row>
    <row r="78" spans="1:21" x14ac:dyDescent="0.3">
      <c r="A78" s="1"/>
      <c r="B78" s="1"/>
      <c r="C78" s="1"/>
      <c r="D78" s="1"/>
      <c r="E78" s="1"/>
      <c r="F78" s="1"/>
      <c r="G78" s="1"/>
      <c r="H78" s="1"/>
      <c r="I78" s="1"/>
      <c r="J78" s="1"/>
      <c r="K78" s="1"/>
      <c r="L78" s="1"/>
      <c r="M78" s="1"/>
      <c r="N78" s="1"/>
      <c r="O78" s="1"/>
      <c r="P78" s="1"/>
      <c r="Q78" s="1"/>
      <c r="R78" s="1"/>
      <c r="S78" s="1"/>
      <c r="T78" s="1"/>
      <c r="U78" s="1"/>
    </row>
    <row r="79" spans="1:21" x14ac:dyDescent="0.3">
      <c r="A79" s="1"/>
      <c r="B79" s="1"/>
      <c r="C79" s="1"/>
      <c r="D79" s="1"/>
      <c r="E79" s="1"/>
      <c r="F79" s="1"/>
      <c r="G79" s="1"/>
      <c r="H79" s="1"/>
      <c r="I79" s="1"/>
      <c r="J79" s="1"/>
      <c r="K79" s="1"/>
      <c r="L79" s="1"/>
      <c r="M79" s="1"/>
      <c r="N79" s="1"/>
      <c r="O79" s="1"/>
      <c r="P79" s="1"/>
      <c r="Q79" s="1"/>
      <c r="R79" s="1"/>
      <c r="S79" s="1"/>
      <c r="T79" s="1"/>
      <c r="U79" s="1"/>
    </row>
    <row r="80" spans="1:21" x14ac:dyDescent="0.3">
      <c r="A80" s="1"/>
      <c r="B80" s="1"/>
      <c r="C80" s="1"/>
      <c r="D80" s="1"/>
      <c r="E80" s="1"/>
      <c r="F80" s="1"/>
      <c r="G80" s="1"/>
      <c r="H80" s="1"/>
      <c r="I80" s="1"/>
      <c r="J80" s="1"/>
      <c r="K80" s="1"/>
      <c r="L80" s="1"/>
      <c r="M80" s="1"/>
      <c r="N80" s="1"/>
      <c r="O80" s="1"/>
      <c r="P80" s="1"/>
      <c r="Q80" s="1"/>
      <c r="R80" s="1"/>
      <c r="S80" s="1"/>
      <c r="T80" s="1"/>
      <c r="U80" s="1"/>
    </row>
    <row r="81" spans="1:21" x14ac:dyDescent="0.3">
      <c r="A81" s="1"/>
      <c r="B81" s="1"/>
      <c r="C81" s="1"/>
      <c r="D81" s="1"/>
      <c r="E81" s="1"/>
      <c r="F81" s="1"/>
      <c r="G81" s="1"/>
      <c r="H81" s="1"/>
      <c r="I81" s="1"/>
      <c r="J81" s="1"/>
      <c r="K81" s="1"/>
      <c r="L81" s="1"/>
      <c r="M81" s="1"/>
      <c r="N81" s="1"/>
      <c r="O81" s="1"/>
      <c r="P81" s="1"/>
      <c r="Q81" s="1"/>
      <c r="R81" s="1"/>
      <c r="S81" s="1"/>
      <c r="T81" s="1"/>
      <c r="U81" s="1"/>
    </row>
    <row r="82" spans="1:21" x14ac:dyDescent="0.3">
      <c r="A82" s="1"/>
      <c r="B82" s="1"/>
      <c r="C82" s="1"/>
      <c r="D82" s="1"/>
      <c r="E82" s="1"/>
      <c r="F82" s="1"/>
      <c r="G82" s="1"/>
      <c r="H82" s="1"/>
      <c r="I82" s="1"/>
      <c r="J82" s="1"/>
      <c r="K82" s="1"/>
      <c r="L82" s="1"/>
      <c r="M82" s="1"/>
      <c r="N82" s="1"/>
      <c r="O82" s="1"/>
      <c r="P82" s="1"/>
      <c r="Q82" s="1"/>
      <c r="R82" s="1"/>
      <c r="S82" s="1"/>
      <c r="T82" s="1"/>
      <c r="U82" s="1"/>
    </row>
    <row r="83" spans="1:21" x14ac:dyDescent="0.3">
      <c r="A83" s="1"/>
      <c r="B83" s="1"/>
      <c r="C83" s="1"/>
      <c r="D83" s="1"/>
      <c r="E83" s="1"/>
      <c r="F83" s="1"/>
      <c r="G83" s="1"/>
      <c r="H83" s="1"/>
      <c r="I83" s="1"/>
      <c r="J83" s="1"/>
      <c r="K83" s="1"/>
      <c r="L83" s="1"/>
      <c r="M83" s="1"/>
      <c r="N83" s="1"/>
      <c r="O83" s="1"/>
      <c r="P83" s="1"/>
      <c r="Q83" s="1"/>
      <c r="R83" s="1"/>
      <c r="S83" s="1"/>
      <c r="T83" s="1"/>
      <c r="U83" s="1"/>
    </row>
    <row r="84" spans="1:21" x14ac:dyDescent="0.3">
      <c r="A84" s="1"/>
      <c r="B84" s="1"/>
      <c r="C84" s="1"/>
      <c r="D84" s="1"/>
      <c r="E84" s="1"/>
      <c r="F84" s="1"/>
      <c r="G84" s="1"/>
      <c r="H84" s="1"/>
      <c r="I84" s="1"/>
      <c r="J84" s="1"/>
      <c r="K84" s="1"/>
      <c r="L84" s="1"/>
      <c r="M84" s="1"/>
      <c r="N84" s="1"/>
      <c r="O84" s="1"/>
      <c r="P84" s="1"/>
      <c r="Q84" s="1"/>
      <c r="R84" s="1"/>
      <c r="S84" s="1"/>
      <c r="T84" s="1"/>
      <c r="U84" s="1"/>
    </row>
    <row r="85" spans="1:21" x14ac:dyDescent="0.3">
      <c r="A85" s="1"/>
      <c r="B85" s="1"/>
      <c r="C85" s="1"/>
      <c r="D85" s="1"/>
      <c r="E85" s="1"/>
      <c r="F85" s="1"/>
      <c r="G85" s="1"/>
      <c r="H85" s="1"/>
      <c r="I85" s="1"/>
      <c r="J85" s="1"/>
      <c r="K85" s="1"/>
      <c r="L85" s="1"/>
      <c r="M85" s="1"/>
      <c r="N85" s="1"/>
      <c r="O85" s="1"/>
      <c r="P85" s="1"/>
      <c r="Q85" s="1"/>
      <c r="R85" s="1"/>
      <c r="S85" s="1"/>
      <c r="T85" s="1"/>
      <c r="U85" s="1"/>
    </row>
    <row r="86" spans="1:21" x14ac:dyDescent="0.3">
      <c r="A86" s="1"/>
      <c r="B86" s="1"/>
      <c r="C86" s="1"/>
      <c r="D86" s="1"/>
      <c r="E86" s="1"/>
      <c r="F86" s="1"/>
      <c r="G86" s="1"/>
      <c r="H86" s="1"/>
      <c r="I86" s="1"/>
      <c r="J86" s="1"/>
      <c r="K86" s="1"/>
      <c r="L86" s="1"/>
      <c r="M86" s="1"/>
      <c r="N86" s="1"/>
      <c r="O86" s="1"/>
      <c r="P86" s="1"/>
      <c r="Q86" s="1"/>
      <c r="R86" s="1"/>
      <c r="S86" s="1"/>
      <c r="T86" s="1"/>
      <c r="U86" s="1"/>
    </row>
    <row r="87" spans="1:21" x14ac:dyDescent="0.3">
      <c r="A87" s="1"/>
      <c r="B87" s="1"/>
      <c r="C87" s="1"/>
      <c r="D87" s="1"/>
      <c r="E87" s="1"/>
      <c r="F87" s="1"/>
      <c r="G87" s="1"/>
      <c r="H87" s="1"/>
      <c r="I87" s="1"/>
      <c r="J87" s="1"/>
      <c r="K87" s="1"/>
      <c r="L87" s="1"/>
      <c r="M87" s="1"/>
      <c r="N87" s="1"/>
      <c r="O87" s="1"/>
      <c r="P87" s="1"/>
      <c r="Q87" s="1"/>
      <c r="R87" s="1"/>
      <c r="S87" s="1"/>
      <c r="T87" s="1"/>
      <c r="U87" s="1"/>
    </row>
    <row r="88" spans="1:21" x14ac:dyDescent="0.3">
      <c r="A88" s="1"/>
      <c r="B88" s="1"/>
      <c r="C88" s="1"/>
      <c r="D88" s="1"/>
      <c r="E88" s="1"/>
      <c r="F88" s="1"/>
      <c r="G88" s="1"/>
      <c r="H88" s="1"/>
      <c r="I88" s="1"/>
      <c r="J88" s="1"/>
      <c r="K88" s="1"/>
      <c r="L88" s="1"/>
      <c r="M88" s="1"/>
      <c r="N88" s="1"/>
      <c r="O88" s="1"/>
      <c r="P88" s="1"/>
      <c r="Q88" s="1"/>
      <c r="R88" s="1"/>
      <c r="S88" s="1"/>
      <c r="T88" s="1"/>
      <c r="U88" s="1"/>
    </row>
    <row r="89" spans="1:21" x14ac:dyDescent="0.3">
      <c r="A89" s="1"/>
      <c r="B89" s="1"/>
      <c r="C89" s="1"/>
      <c r="D89" s="1"/>
      <c r="E89" s="1"/>
      <c r="F89" s="1"/>
      <c r="G89" s="1"/>
      <c r="H89" s="1"/>
      <c r="I89" s="1"/>
      <c r="J89" s="1"/>
      <c r="K89" s="1"/>
      <c r="L89" s="1"/>
      <c r="M89" s="1"/>
      <c r="N89" s="1"/>
      <c r="O89" s="1"/>
      <c r="P89" s="1"/>
      <c r="Q89" s="1"/>
      <c r="R89" s="1"/>
      <c r="S89" s="1"/>
      <c r="T89" s="1"/>
      <c r="U89" s="1"/>
    </row>
    <row r="90" spans="1:21" x14ac:dyDescent="0.3">
      <c r="A90" s="1"/>
    </row>
    <row r="91" spans="1:21" x14ac:dyDescent="0.3">
      <c r="A91" s="1"/>
    </row>
    <row r="92" spans="1:21" x14ac:dyDescent="0.3">
      <c r="A92" s="1"/>
    </row>
    <row r="93" spans="1:21" x14ac:dyDescent="0.3">
      <c r="A93" s="1"/>
    </row>
    <row r="94" spans="1:21" x14ac:dyDescent="0.3">
      <c r="A94" s="1"/>
    </row>
    <row r="95" spans="1:21" x14ac:dyDescent="0.3">
      <c r="A95" s="1"/>
    </row>
    <row r="96" spans="1:2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7">
    <mergeCell ref="C13:H13"/>
    <mergeCell ref="C40:L40"/>
    <mergeCell ref="C14:H14"/>
    <mergeCell ref="C16:H16"/>
    <mergeCell ref="C18:H18"/>
    <mergeCell ref="C20:H20"/>
    <mergeCell ref="C22:H22"/>
  </mergeCells>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21"/>
  <sheetViews>
    <sheetView topLeftCell="A8" zoomScale="73" zoomScaleNormal="110" workbookViewId="0"/>
  </sheetViews>
  <sheetFormatPr baseColWidth="10" defaultRowHeight="14.4" x14ac:dyDescent="0.3"/>
  <cols>
    <col min="1" max="1" width="31.33203125" customWidth="1"/>
    <col min="8" max="8" width="36" customWidth="1"/>
    <col min="11" max="11" width="4.88671875" bestFit="1" customWidth="1"/>
    <col min="12" max="12" width="24.88671875" bestFit="1"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150</v>
      </c>
      <c r="E2" s="1"/>
      <c r="F2" s="1"/>
      <c r="G2" s="1"/>
      <c r="H2" s="1"/>
      <c r="I2" s="1"/>
      <c r="J2" s="1"/>
      <c r="K2" s="1"/>
      <c r="L2" s="1"/>
      <c r="M2" s="1"/>
      <c r="N2" s="1"/>
      <c r="O2" s="1"/>
      <c r="P2" s="1"/>
      <c r="Q2" s="1"/>
      <c r="R2" s="1"/>
      <c r="S2" s="1"/>
      <c r="T2" s="1"/>
      <c r="U2" s="1"/>
    </row>
    <row r="3" spans="1:21" x14ac:dyDescent="0.3">
      <c r="A3" s="4"/>
      <c r="B3" s="1"/>
      <c r="D3" s="1"/>
      <c r="E3" s="1"/>
      <c r="F3" s="1"/>
      <c r="G3" s="1"/>
      <c r="H3" s="1"/>
      <c r="I3" s="1"/>
      <c r="J3" s="1"/>
      <c r="K3" s="1"/>
      <c r="L3" s="1"/>
      <c r="M3" s="1"/>
      <c r="N3" s="1"/>
      <c r="O3" s="1"/>
      <c r="P3" s="1"/>
      <c r="Q3" s="1"/>
      <c r="R3" s="1"/>
      <c r="S3" s="1"/>
      <c r="T3" s="1"/>
      <c r="U3" s="1"/>
    </row>
    <row r="4" spans="1:21" x14ac:dyDescent="0.3">
      <c r="A4" s="4"/>
      <c r="B4" s="1"/>
      <c r="C4" s="1"/>
      <c r="D4" s="1"/>
      <c r="E4" s="1"/>
      <c r="F4" s="1"/>
      <c r="G4" s="1"/>
      <c r="H4" s="1"/>
      <c r="I4" s="1"/>
      <c r="J4" s="2"/>
      <c r="K4" s="1"/>
      <c r="L4" s="1"/>
      <c r="M4" s="1"/>
      <c r="N4" s="1"/>
      <c r="O4" s="1"/>
      <c r="P4" s="1"/>
      <c r="Q4" s="1"/>
      <c r="R4" s="1"/>
      <c r="S4" s="1"/>
      <c r="T4" s="1"/>
      <c r="U4" s="1"/>
    </row>
    <row r="5" spans="1:21" x14ac:dyDescent="0.3">
      <c r="A5" s="4"/>
      <c r="B5" s="1"/>
      <c r="C5" s="1"/>
      <c r="D5" s="1"/>
      <c r="E5" s="1"/>
      <c r="F5" s="1"/>
      <c r="G5" s="1"/>
      <c r="H5" s="1"/>
      <c r="I5" s="1"/>
      <c r="J5" s="1"/>
      <c r="K5" s="1"/>
      <c r="L5" s="1"/>
      <c r="M5" s="1"/>
      <c r="N5" s="1"/>
      <c r="O5" s="1"/>
      <c r="P5" s="1"/>
      <c r="Q5" s="1"/>
      <c r="R5" s="1"/>
      <c r="S5" s="1"/>
      <c r="T5" s="1"/>
      <c r="U5" s="1"/>
    </row>
    <row r="6" spans="1:21" x14ac:dyDescent="0.3">
      <c r="A6" s="4"/>
      <c r="B6" s="1"/>
      <c r="C6" s="232" t="s">
        <v>137</v>
      </c>
      <c r="D6" s="232"/>
      <c r="E6" s="232"/>
      <c r="F6" s="232"/>
      <c r="G6" s="232"/>
      <c r="H6" s="232"/>
      <c r="I6" s="1"/>
      <c r="J6" s="1"/>
      <c r="K6" s="1"/>
      <c r="L6" s="1"/>
      <c r="M6" s="1"/>
      <c r="N6" s="59"/>
      <c r="O6" s="1"/>
      <c r="P6" s="1"/>
      <c r="Q6" s="1"/>
      <c r="R6" s="1"/>
      <c r="S6" s="1"/>
      <c r="T6" s="1"/>
      <c r="U6" s="1"/>
    </row>
    <row r="7" spans="1:21" ht="15.6" x14ac:dyDescent="0.3">
      <c r="A7" s="4"/>
      <c r="B7" s="1"/>
      <c r="C7" s="146"/>
      <c r="D7" s="146"/>
      <c r="E7" s="146"/>
      <c r="F7" s="146"/>
      <c r="G7" s="146"/>
      <c r="H7" s="146"/>
      <c r="I7" s="1"/>
      <c r="J7" s="1"/>
      <c r="K7" s="216" t="s">
        <v>138</v>
      </c>
      <c r="L7" s="143" t="s">
        <v>139</v>
      </c>
      <c r="M7" s="1"/>
      <c r="N7" s="119"/>
      <c r="O7" s="1"/>
      <c r="P7" s="1"/>
      <c r="Q7" s="2"/>
      <c r="R7" s="1"/>
      <c r="S7" s="1"/>
      <c r="T7" s="1"/>
      <c r="U7" s="1"/>
    </row>
    <row r="8" spans="1:21" ht="15.6" x14ac:dyDescent="0.3">
      <c r="A8" s="4"/>
      <c r="B8" s="1"/>
      <c r="C8" s="233" t="s">
        <v>140</v>
      </c>
      <c r="D8" s="233"/>
      <c r="E8" s="118"/>
      <c r="F8" s="146">
        <v>4</v>
      </c>
      <c r="G8" s="229">
        <f>F8/F9</f>
        <v>0.5714285714285714</v>
      </c>
      <c r="H8" s="146"/>
      <c r="I8" s="1"/>
      <c r="J8" s="1"/>
      <c r="K8" s="216"/>
      <c r="L8" s="2" t="s">
        <v>141</v>
      </c>
      <c r="M8" s="1"/>
      <c r="N8" s="119"/>
      <c r="O8" s="1"/>
      <c r="P8" s="1"/>
      <c r="Q8" s="1"/>
      <c r="R8" s="1"/>
      <c r="S8" s="1"/>
      <c r="T8" s="1"/>
      <c r="U8" s="1"/>
    </row>
    <row r="9" spans="1:21" ht="15.6" x14ac:dyDescent="0.3">
      <c r="A9" s="4"/>
      <c r="B9" s="1"/>
      <c r="C9" s="159"/>
      <c r="D9" s="159"/>
      <c r="E9" s="159"/>
      <c r="F9" s="146">
        <v>7</v>
      </c>
      <c r="G9" s="229"/>
      <c r="H9" s="146"/>
      <c r="I9" s="1"/>
      <c r="J9" s="1"/>
      <c r="K9" s="1"/>
      <c r="L9" s="1"/>
      <c r="M9" s="1"/>
      <c r="N9" s="1"/>
      <c r="O9" s="119"/>
      <c r="P9" s="1"/>
      <c r="Q9" s="1"/>
      <c r="R9" s="1"/>
      <c r="S9" s="1"/>
      <c r="T9" s="1"/>
      <c r="U9" s="1"/>
    </row>
    <row r="10" spans="1:21" ht="16.2" customHeight="1" x14ac:dyDescent="0.3">
      <c r="A10" s="4"/>
      <c r="B10" s="1"/>
      <c r="C10" s="159"/>
      <c r="D10" s="159"/>
      <c r="E10" s="159"/>
      <c r="F10" s="146"/>
      <c r="G10" s="146"/>
      <c r="H10" s="146"/>
      <c r="I10" s="1"/>
      <c r="J10" s="1"/>
      <c r="K10" s="1"/>
      <c r="L10" s="1"/>
      <c r="M10" s="1"/>
      <c r="N10" s="1"/>
      <c r="O10" s="119"/>
      <c r="P10" s="1"/>
      <c r="Q10" s="1"/>
      <c r="R10" s="1"/>
      <c r="S10" s="1"/>
      <c r="T10" s="1"/>
      <c r="U10" s="1"/>
    </row>
    <row r="11" spans="1:21" ht="15" customHeight="1" x14ac:dyDescent="0.3">
      <c r="A11" s="4"/>
      <c r="B11" s="1"/>
      <c r="C11" s="233" t="s">
        <v>142</v>
      </c>
      <c r="D11" s="233"/>
      <c r="E11" s="118"/>
      <c r="F11" s="146">
        <v>2</v>
      </c>
      <c r="G11" s="229">
        <f>F11/F12</f>
        <v>0.2857142857142857</v>
      </c>
      <c r="H11" s="146"/>
      <c r="I11" s="1"/>
      <c r="J11" s="1"/>
      <c r="K11" s="1"/>
      <c r="L11" s="1"/>
      <c r="M11" s="1"/>
      <c r="N11" s="1"/>
      <c r="O11" s="119"/>
      <c r="P11" s="1"/>
      <c r="Q11" s="2"/>
      <c r="R11" s="1"/>
      <c r="S11" s="1"/>
      <c r="T11" s="1"/>
      <c r="U11" s="1"/>
    </row>
    <row r="12" spans="1:21" ht="15.6" x14ac:dyDescent="0.3">
      <c r="A12" s="4"/>
      <c r="B12" s="1"/>
      <c r="C12" s="159"/>
      <c r="D12" s="159"/>
      <c r="E12" s="159"/>
      <c r="F12" s="146">
        <v>7</v>
      </c>
      <c r="G12" s="229"/>
      <c r="H12" s="146"/>
      <c r="I12" s="1"/>
      <c r="J12" s="1"/>
      <c r="K12" s="1"/>
      <c r="L12" s="1"/>
      <c r="M12" s="1"/>
      <c r="N12" s="1"/>
      <c r="O12" s="119"/>
      <c r="P12" s="1"/>
      <c r="Q12" s="1"/>
      <c r="R12" s="1"/>
      <c r="S12" s="1"/>
      <c r="T12" s="1"/>
      <c r="U12" s="1"/>
    </row>
    <row r="13" spans="1:21" ht="15.6" x14ac:dyDescent="0.3">
      <c r="A13" s="4"/>
      <c r="B13" s="1"/>
      <c r="C13" s="159"/>
      <c r="D13" s="159"/>
      <c r="E13" s="159"/>
      <c r="F13" s="146"/>
      <c r="G13" s="146"/>
      <c r="H13" s="146"/>
      <c r="I13" s="1"/>
      <c r="J13" s="1"/>
      <c r="K13" s="1"/>
      <c r="L13" s="1"/>
      <c r="M13" s="1"/>
      <c r="N13" s="1"/>
      <c r="O13" s="119"/>
      <c r="P13" s="1"/>
      <c r="Q13" s="1"/>
      <c r="R13" s="1"/>
      <c r="S13" s="1"/>
      <c r="T13" s="1"/>
      <c r="U13" s="1"/>
    </row>
    <row r="14" spans="1:21" x14ac:dyDescent="0.3">
      <c r="A14" s="4"/>
      <c r="B14" s="1"/>
      <c r="C14" s="233" t="s">
        <v>143</v>
      </c>
      <c r="D14" s="233"/>
      <c r="E14" s="118"/>
      <c r="F14" s="146">
        <v>0</v>
      </c>
      <c r="G14" s="229">
        <f>F14/F15</f>
        <v>0</v>
      </c>
      <c r="H14" s="146"/>
      <c r="I14" s="1"/>
      <c r="J14" s="1"/>
      <c r="K14" s="1"/>
      <c r="L14" s="1"/>
      <c r="M14" s="1"/>
      <c r="N14" s="1"/>
      <c r="O14" s="1"/>
      <c r="P14" s="1"/>
      <c r="Q14" s="1"/>
      <c r="R14" s="1"/>
      <c r="S14" s="1"/>
      <c r="T14" s="1"/>
      <c r="U14" s="1"/>
    </row>
    <row r="15" spans="1:21" x14ac:dyDescent="0.3">
      <c r="A15" s="4"/>
      <c r="B15" s="1"/>
      <c r="C15" s="159"/>
      <c r="D15" s="159"/>
      <c r="E15" s="159"/>
      <c r="F15" s="146">
        <v>7</v>
      </c>
      <c r="G15" s="229"/>
      <c r="H15" s="146"/>
      <c r="I15" s="1"/>
      <c r="J15" s="1"/>
      <c r="K15" s="1"/>
      <c r="L15" s="1"/>
      <c r="M15" s="1"/>
      <c r="N15" s="1"/>
      <c r="O15" s="1"/>
      <c r="P15" s="1"/>
      <c r="Q15" s="1"/>
      <c r="R15" s="1"/>
      <c r="S15" s="1"/>
      <c r="T15" s="1"/>
      <c r="U15" s="1"/>
    </row>
    <row r="16" spans="1:21" x14ac:dyDescent="0.3">
      <c r="A16" s="4"/>
      <c r="B16" s="1"/>
      <c r="C16" s="159"/>
      <c r="D16" s="159"/>
      <c r="E16" s="159"/>
      <c r="F16" s="146"/>
      <c r="G16" s="146"/>
      <c r="H16" s="146"/>
      <c r="I16" s="1"/>
      <c r="J16" s="1"/>
      <c r="K16" s="1"/>
      <c r="L16" s="1"/>
      <c r="M16" s="1"/>
      <c r="N16" s="1"/>
      <c r="O16" s="59"/>
      <c r="P16" s="1"/>
      <c r="Q16" s="1"/>
      <c r="R16" s="1"/>
      <c r="S16" s="1"/>
      <c r="T16" s="1"/>
      <c r="U16" s="1"/>
    </row>
    <row r="17" spans="1:21" x14ac:dyDescent="0.3">
      <c r="A17" s="4"/>
      <c r="B17" s="1"/>
      <c r="C17" s="194" t="s">
        <v>144</v>
      </c>
      <c r="D17" s="194"/>
      <c r="E17" s="194"/>
      <c r="F17" s="146">
        <v>3</v>
      </c>
      <c r="G17" s="229">
        <f>F17/F18</f>
        <v>0.42857142857142855</v>
      </c>
      <c r="H17" s="146"/>
      <c r="I17" s="1"/>
      <c r="J17" s="1"/>
      <c r="K17" s="1"/>
      <c r="L17" s="1"/>
      <c r="M17" s="1"/>
      <c r="N17" s="1"/>
      <c r="O17" s="1"/>
      <c r="P17" s="1"/>
      <c r="Q17" s="2"/>
      <c r="R17" s="1"/>
      <c r="S17" s="1"/>
      <c r="T17" s="1"/>
      <c r="U17" s="1"/>
    </row>
    <row r="18" spans="1:21" x14ac:dyDescent="0.3">
      <c r="A18" s="4"/>
      <c r="B18" s="1"/>
      <c r="C18" s="159"/>
      <c r="D18" s="159"/>
      <c r="E18" s="159"/>
      <c r="F18" s="146">
        <v>7</v>
      </c>
      <c r="G18" s="229"/>
      <c r="H18" s="146"/>
      <c r="I18" s="1"/>
      <c r="J18" s="1"/>
      <c r="K18" s="1"/>
      <c r="L18" s="1"/>
      <c r="M18" s="1"/>
      <c r="N18" s="1"/>
      <c r="O18" s="1"/>
      <c r="P18" s="1"/>
      <c r="Q18" s="1"/>
      <c r="R18" s="1"/>
      <c r="S18" s="1"/>
      <c r="T18" s="1"/>
      <c r="U18" s="1"/>
    </row>
    <row r="19" spans="1:21" x14ac:dyDescent="0.3">
      <c r="A19" s="4"/>
      <c r="B19" s="1"/>
      <c r="C19" s="227"/>
      <c r="D19" s="227"/>
      <c r="E19" s="227"/>
      <c r="F19" s="227"/>
      <c r="G19" s="227"/>
      <c r="H19" s="227"/>
      <c r="I19" s="1"/>
      <c r="J19" s="1"/>
      <c r="K19" s="1"/>
      <c r="L19" s="1"/>
      <c r="M19" s="1"/>
      <c r="N19" s="1"/>
      <c r="O19" s="1"/>
      <c r="P19" s="1"/>
      <c r="Q19" s="1"/>
      <c r="R19" s="1"/>
      <c r="S19" s="1"/>
      <c r="T19" s="1"/>
      <c r="U19" s="1"/>
    </row>
    <row r="20" spans="1:21" ht="15" customHeight="1" x14ac:dyDescent="0.3">
      <c r="A20" s="4"/>
      <c r="B20" s="1"/>
      <c r="C20" s="1"/>
      <c r="D20" s="1"/>
      <c r="E20" s="1"/>
      <c r="F20" s="1"/>
      <c r="G20" s="1"/>
      <c r="H20" s="1"/>
      <c r="I20" s="1"/>
      <c r="J20" s="1"/>
      <c r="K20" s="1"/>
      <c r="L20" s="1"/>
      <c r="M20" s="1"/>
      <c r="N20" s="1"/>
      <c r="O20" s="1"/>
      <c r="P20" s="1"/>
      <c r="Q20" s="1"/>
      <c r="R20" s="1"/>
      <c r="S20" s="1"/>
      <c r="T20" s="1"/>
      <c r="U20" s="1"/>
    </row>
    <row r="21" spans="1:21" x14ac:dyDescent="0.3">
      <c r="A21" s="4"/>
      <c r="B21" s="1"/>
      <c r="C21" s="1"/>
      <c r="D21" s="1"/>
      <c r="E21" s="1"/>
      <c r="F21" s="1"/>
      <c r="G21" s="1"/>
      <c r="H21" s="1"/>
      <c r="I21" s="1"/>
      <c r="J21" s="1"/>
      <c r="K21" s="1"/>
      <c r="L21" s="1"/>
      <c r="M21" s="1"/>
      <c r="N21" s="1"/>
      <c r="O21" s="1"/>
      <c r="P21" s="1"/>
      <c r="Q21" s="2"/>
      <c r="R21" s="1"/>
      <c r="S21" s="1"/>
      <c r="T21" s="1"/>
      <c r="U21" s="1"/>
    </row>
    <row r="22" spans="1:21" x14ac:dyDescent="0.3">
      <c r="A22" s="4"/>
      <c r="B22" s="1"/>
      <c r="C22" s="234" t="s">
        <v>145</v>
      </c>
      <c r="D22" s="234"/>
      <c r="E22" s="234"/>
      <c r="F22" s="234"/>
      <c r="G22" s="234"/>
      <c r="H22" s="234"/>
      <c r="I22" s="1"/>
      <c r="J22" s="1"/>
      <c r="K22" s="1"/>
      <c r="L22" s="1"/>
      <c r="M22" s="1"/>
      <c r="N22" s="1"/>
      <c r="O22" s="1"/>
      <c r="P22" s="1"/>
      <c r="Q22" s="1"/>
      <c r="R22" s="1"/>
      <c r="S22" s="1"/>
      <c r="T22" s="1"/>
      <c r="U22" s="1"/>
    </row>
    <row r="23" spans="1:21" x14ac:dyDescent="0.3">
      <c r="A23" s="4"/>
      <c r="B23" s="1"/>
      <c r="C23" s="146"/>
      <c r="D23" s="146"/>
      <c r="E23" s="146"/>
      <c r="F23" s="146"/>
      <c r="G23" s="159"/>
      <c r="H23" s="146"/>
      <c r="I23" s="1"/>
      <c r="J23" s="1"/>
      <c r="K23" s="1"/>
      <c r="L23" s="1"/>
      <c r="M23" s="1"/>
      <c r="N23" s="1"/>
      <c r="O23" s="1"/>
      <c r="P23" s="1"/>
      <c r="Q23" s="1"/>
      <c r="R23" s="1"/>
      <c r="S23" s="1"/>
      <c r="T23" s="1"/>
      <c r="U23" s="1"/>
    </row>
    <row r="24" spans="1:21" x14ac:dyDescent="0.3">
      <c r="A24" s="4"/>
      <c r="B24" s="1"/>
      <c r="C24" s="146"/>
      <c r="D24" s="236" t="s">
        <v>138</v>
      </c>
      <c r="E24" s="146">
        <v>3</v>
      </c>
      <c r="F24" s="229">
        <f>E24/E25</f>
        <v>0.75</v>
      </c>
      <c r="G24" s="159"/>
      <c r="H24" s="146"/>
      <c r="I24" s="1"/>
      <c r="J24" s="1"/>
      <c r="K24" s="1"/>
      <c r="L24" s="1"/>
      <c r="M24" s="1"/>
      <c r="N24" s="1"/>
      <c r="O24" s="1"/>
      <c r="P24" s="1"/>
      <c r="Q24" s="1"/>
      <c r="R24" s="1"/>
      <c r="S24" s="1"/>
      <c r="T24" s="1"/>
      <c r="U24" s="1"/>
    </row>
    <row r="25" spans="1:21" x14ac:dyDescent="0.3">
      <c r="A25" s="4"/>
      <c r="B25" s="1"/>
      <c r="C25" s="146"/>
      <c r="D25" s="236"/>
      <c r="E25" s="146">
        <v>4</v>
      </c>
      <c r="F25" s="229"/>
      <c r="G25" s="159"/>
      <c r="H25" s="146"/>
      <c r="I25" s="1"/>
      <c r="J25" s="1"/>
      <c r="K25" s="1"/>
      <c r="L25" s="1"/>
      <c r="M25" s="1"/>
      <c r="N25" s="1"/>
      <c r="O25" s="1"/>
      <c r="P25" s="1"/>
      <c r="Q25" s="1"/>
      <c r="R25" s="1"/>
      <c r="S25" s="1"/>
      <c r="T25" s="1"/>
      <c r="U25" s="1"/>
    </row>
    <row r="26" spans="1:21" x14ac:dyDescent="0.3">
      <c r="A26" s="4"/>
      <c r="B26" s="1"/>
      <c r="C26" s="227"/>
      <c r="D26" s="227"/>
      <c r="E26" s="227"/>
      <c r="F26" s="227"/>
      <c r="G26" s="227"/>
      <c r="H26" s="227"/>
      <c r="I26" s="1"/>
      <c r="J26" s="1"/>
      <c r="K26" s="1"/>
      <c r="L26" s="1"/>
      <c r="M26" s="1"/>
      <c r="N26" s="1"/>
      <c r="O26" s="1"/>
      <c r="P26" s="1"/>
      <c r="Q26" s="1"/>
      <c r="R26" s="1"/>
      <c r="S26" s="1"/>
      <c r="T26" s="1"/>
      <c r="U26" s="1"/>
    </row>
    <row r="27" spans="1:21" x14ac:dyDescent="0.3">
      <c r="A27" s="4"/>
      <c r="B27" s="1"/>
      <c r="C27" s="1"/>
      <c r="D27" s="1"/>
      <c r="E27" s="1"/>
      <c r="F27" s="1"/>
      <c r="G27" s="1"/>
      <c r="H27" s="1"/>
      <c r="I27" s="1"/>
      <c r="J27" s="1"/>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230" t="s">
        <v>146</v>
      </c>
      <c r="D29" s="230"/>
      <c r="E29" s="230"/>
      <c r="F29" s="230"/>
      <c r="G29" s="230"/>
      <c r="H29" s="230"/>
      <c r="I29" s="1"/>
      <c r="J29" s="1"/>
      <c r="K29" s="1"/>
      <c r="L29" s="1"/>
      <c r="M29" s="1"/>
      <c r="N29" s="1"/>
      <c r="O29" s="1"/>
      <c r="P29" s="1"/>
      <c r="Q29" s="1"/>
      <c r="R29" s="1"/>
      <c r="S29" s="1"/>
      <c r="T29" s="1"/>
      <c r="U29" s="1"/>
    </row>
    <row r="30" spans="1:21" x14ac:dyDescent="0.3">
      <c r="A30" s="4"/>
      <c r="B30" s="1"/>
      <c r="C30" s="231" t="s">
        <v>147</v>
      </c>
      <c r="D30" s="231"/>
      <c r="E30" s="160"/>
      <c r="F30" s="231" t="s">
        <v>148</v>
      </c>
      <c r="G30" s="231"/>
      <c r="H30" s="231"/>
      <c r="I30" s="1"/>
      <c r="J30" s="1"/>
      <c r="K30" s="1"/>
      <c r="L30" s="1"/>
      <c r="M30" s="1"/>
      <c r="N30" s="1"/>
      <c r="O30" s="1"/>
      <c r="P30" s="1"/>
      <c r="Q30" s="1"/>
      <c r="R30" s="1"/>
      <c r="S30" s="1"/>
      <c r="T30" s="1"/>
      <c r="U30" s="1"/>
    </row>
    <row r="31" spans="1:21" x14ac:dyDescent="0.3">
      <c r="A31" s="4"/>
      <c r="B31" s="1"/>
      <c r="C31" s="146"/>
      <c r="D31" s="146"/>
      <c r="E31" s="146"/>
      <c r="F31" s="146"/>
      <c r="G31" s="159"/>
      <c r="H31" s="146"/>
      <c r="I31" s="1"/>
      <c r="J31" s="1"/>
      <c r="K31" s="1"/>
      <c r="L31" s="1"/>
      <c r="M31" s="1"/>
      <c r="N31" s="1"/>
      <c r="O31" s="1"/>
      <c r="P31" s="1"/>
      <c r="Q31" s="1"/>
      <c r="R31" s="1"/>
      <c r="S31" s="1"/>
      <c r="T31" s="1"/>
      <c r="U31" s="1"/>
    </row>
    <row r="32" spans="1:21" x14ac:dyDescent="0.3">
      <c r="A32" s="4"/>
      <c r="B32" s="1"/>
      <c r="C32" s="152"/>
      <c r="D32" s="235" t="s">
        <v>149</v>
      </c>
      <c r="E32" s="146">
        <v>3</v>
      </c>
      <c r="F32" s="229">
        <f>E32/E33</f>
        <v>0.75</v>
      </c>
      <c r="G32" s="159"/>
      <c r="H32" s="146"/>
      <c r="I32" s="1"/>
      <c r="J32" s="1"/>
      <c r="K32" s="1"/>
      <c r="L32" s="1"/>
      <c r="M32" s="1"/>
      <c r="N32" s="1"/>
      <c r="O32" s="1"/>
      <c r="P32" s="1"/>
      <c r="Q32" s="1"/>
      <c r="R32" s="1"/>
      <c r="S32" s="1"/>
      <c r="T32" s="1"/>
      <c r="U32" s="1"/>
    </row>
    <row r="33" spans="1:21" x14ac:dyDescent="0.3">
      <c r="A33" s="4"/>
      <c r="B33" s="1"/>
      <c r="C33" s="152"/>
      <c r="D33" s="235"/>
      <c r="E33" s="146">
        <v>4</v>
      </c>
      <c r="F33" s="229"/>
      <c r="G33" s="159"/>
      <c r="H33" s="146"/>
      <c r="I33" s="1"/>
      <c r="J33" s="1"/>
      <c r="K33" s="1"/>
      <c r="L33" s="1"/>
      <c r="M33" s="1"/>
      <c r="N33" s="1"/>
      <c r="O33" s="1"/>
      <c r="P33" s="1"/>
      <c r="Q33" s="1"/>
      <c r="R33" s="1"/>
      <c r="S33" s="1"/>
      <c r="T33" s="1"/>
      <c r="U33" s="1"/>
    </row>
    <row r="34" spans="1:21" x14ac:dyDescent="0.3">
      <c r="A34" s="4"/>
      <c r="B34" s="1"/>
      <c r="C34" s="227"/>
      <c r="D34" s="227"/>
      <c r="E34" s="227"/>
      <c r="F34" s="227"/>
      <c r="G34" s="227"/>
      <c r="H34" s="227"/>
      <c r="I34" s="1"/>
      <c r="J34" s="1"/>
      <c r="K34" s="1"/>
      <c r="L34" s="1"/>
      <c r="M34" s="1"/>
      <c r="N34" s="1"/>
      <c r="O34" s="1"/>
      <c r="P34" s="1"/>
      <c r="Q34" s="1"/>
      <c r="R34" s="1"/>
      <c r="S34" s="1"/>
      <c r="T34" s="1"/>
      <c r="U34" s="1"/>
    </row>
    <row r="35" spans="1:21" x14ac:dyDescent="0.3">
      <c r="A35" s="4"/>
      <c r="B35" s="1"/>
      <c r="C35" s="1"/>
      <c r="D35" s="1"/>
      <c r="E35" s="1"/>
      <c r="F35" s="1"/>
      <c r="G35" s="1"/>
      <c r="H35" s="1"/>
      <c r="I35" s="1"/>
      <c r="J35" s="1"/>
      <c r="K35" s="1"/>
      <c r="L35" s="1"/>
      <c r="N35" s="1"/>
      <c r="O35" s="1"/>
      <c r="P35" s="1"/>
      <c r="Q35" s="1"/>
      <c r="R35" s="1"/>
      <c r="S35" s="1"/>
      <c r="T35" s="1"/>
      <c r="U35" s="1"/>
    </row>
    <row r="36" spans="1:21" ht="15" x14ac:dyDescent="0.3">
      <c r="A36" s="4"/>
      <c r="B36" s="1"/>
      <c r="C36" s="150"/>
      <c r="D36" s="2"/>
      <c r="E36" s="2"/>
      <c r="F36" s="2"/>
      <c r="G36" s="15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225"/>
      <c r="D40" s="225"/>
      <c r="E40" s="225"/>
      <c r="F40" s="225"/>
      <c r="G40" s="225"/>
      <c r="H40" s="225"/>
      <c r="I40" s="225"/>
      <c r="J40" s="225"/>
      <c r="K40" s="225"/>
      <c r="L40" s="225"/>
      <c r="M40" s="1"/>
      <c r="N40" s="1"/>
      <c r="O40" s="1"/>
      <c r="P40" s="1"/>
      <c r="Q40" s="1"/>
      <c r="R40" s="1"/>
      <c r="S40" s="1"/>
      <c r="T40" s="1"/>
      <c r="U40" s="1"/>
    </row>
    <row r="41" spans="1:21" x14ac:dyDescent="0.3">
      <c r="A41" s="4"/>
      <c r="B41" s="1"/>
      <c r="C41" s="146"/>
      <c r="D41" s="146"/>
      <c r="E41" s="146"/>
      <c r="F41" s="146"/>
      <c r="G41" s="146"/>
      <c r="H41" s="146"/>
      <c r="I41" s="146"/>
      <c r="J41" s="146"/>
      <c r="K41" s="146"/>
      <c r="L41" s="146"/>
      <c r="M41" s="1"/>
      <c r="N41" s="1"/>
      <c r="O41" s="1"/>
      <c r="P41" s="1"/>
      <c r="Q41" s="1"/>
      <c r="R41" s="1"/>
      <c r="S41" s="1"/>
      <c r="T41" s="1"/>
      <c r="U41" s="1"/>
    </row>
    <row r="42" spans="1:21" x14ac:dyDescent="0.3">
      <c r="A42" s="4"/>
      <c r="B42" s="1"/>
      <c r="C42" s="2"/>
      <c r="D42" s="2"/>
      <c r="E42" s="2"/>
      <c r="F42" s="2"/>
      <c r="G42" s="2"/>
      <c r="H42" s="2"/>
      <c r="I42" s="2"/>
      <c r="J42" s="2"/>
      <c r="K42" s="2"/>
      <c r="L42" s="2"/>
      <c r="M42" s="1"/>
      <c r="N42" s="1"/>
      <c r="O42" s="1"/>
      <c r="P42" s="1"/>
      <c r="Q42" s="1"/>
      <c r="R42" s="1"/>
      <c r="S42" s="1"/>
      <c r="T42" s="1"/>
      <c r="U42" s="1"/>
    </row>
    <row r="43" spans="1:21" x14ac:dyDescent="0.3">
      <c r="A43" s="4"/>
      <c r="B43" s="1"/>
      <c r="C43" s="2"/>
      <c r="D43" s="2"/>
      <c r="E43" s="2"/>
      <c r="F43" s="2"/>
      <c r="G43" s="2"/>
      <c r="H43" s="2"/>
      <c r="I43" s="2"/>
      <c r="J43" s="2"/>
      <c r="K43" s="2"/>
      <c r="L43" s="2"/>
      <c r="M43" s="1"/>
      <c r="N43" s="1"/>
      <c r="O43" s="1"/>
      <c r="P43" s="1"/>
      <c r="Q43" s="1"/>
      <c r="R43" s="1"/>
      <c r="S43" s="1"/>
      <c r="T43" s="1"/>
      <c r="U43" s="1"/>
    </row>
    <row r="44" spans="1:21" x14ac:dyDescent="0.3">
      <c r="A44" s="4"/>
      <c r="B44" s="1"/>
      <c r="C44" s="2"/>
      <c r="D44" s="2"/>
      <c r="E44" s="2"/>
      <c r="F44" s="2"/>
      <c r="G44" s="2"/>
      <c r="H44" s="2"/>
      <c r="I44" s="2"/>
      <c r="J44" s="2"/>
      <c r="K44" s="2"/>
      <c r="L44" s="2"/>
      <c r="M44" s="1"/>
      <c r="N44" s="1"/>
      <c r="O44" s="1"/>
      <c r="P44" s="1"/>
      <c r="Q44" s="1"/>
      <c r="R44" s="1"/>
      <c r="S44" s="1"/>
      <c r="T44" s="1"/>
      <c r="U44" s="1"/>
    </row>
    <row r="45" spans="1:21" x14ac:dyDescent="0.3">
      <c r="A45" s="4"/>
      <c r="B45" s="1"/>
      <c r="C45" s="2"/>
      <c r="D45" s="2"/>
      <c r="E45" s="2"/>
      <c r="F45" s="2"/>
      <c r="G45" s="2"/>
      <c r="H45" s="2"/>
      <c r="I45" s="2"/>
      <c r="J45" s="2"/>
      <c r="K45" s="2"/>
      <c r="L45" s="2"/>
      <c r="M45" s="1"/>
      <c r="N45" s="1"/>
      <c r="O45" s="1"/>
      <c r="P45" s="1"/>
      <c r="Q45" s="1"/>
      <c r="R45" s="1"/>
      <c r="S45" s="1"/>
      <c r="T45" s="1"/>
      <c r="U45" s="1"/>
    </row>
    <row r="46" spans="1:21" x14ac:dyDescent="0.3">
      <c r="A46" s="4"/>
      <c r="B46" s="1"/>
      <c r="C46" s="2"/>
      <c r="D46" s="2"/>
      <c r="E46" s="2"/>
      <c r="F46" s="2"/>
      <c r="G46" s="2"/>
      <c r="H46" s="2"/>
      <c r="I46" s="2"/>
      <c r="J46" s="2"/>
      <c r="K46" s="2"/>
      <c r="L46" s="2"/>
      <c r="M46" s="1"/>
      <c r="N46" s="1"/>
      <c r="O46" s="1"/>
      <c r="P46" s="1"/>
      <c r="Q46" s="1"/>
      <c r="R46" s="1"/>
      <c r="S46" s="1"/>
      <c r="T46" s="1"/>
      <c r="U46" s="1"/>
    </row>
    <row r="47" spans="1:21" x14ac:dyDescent="0.3">
      <c r="A47" s="4"/>
      <c r="B47" s="1"/>
      <c r="C47" s="2"/>
      <c r="D47" s="2"/>
      <c r="E47" s="2"/>
      <c r="F47" s="2"/>
      <c r="G47" s="2"/>
      <c r="H47" s="2"/>
      <c r="I47" s="2"/>
      <c r="J47" s="2"/>
      <c r="K47" s="2"/>
      <c r="L47" s="2"/>
      <c r="M47" s="1"/>
      <c r="N47" s="1"/>
      <c r="O47" s="1"/>
      <c r="P47" s="1"/>
      <c r="Q47" s="1"/>
      <c r="R47" s="1"/>
      <c r="S47" s="1"/>
      <c r="T47" s="1"/>
      <c r="U47" s="1"/>
    </row>
    <row r="48" spans="1:21" x14ac:dyDescent="0.3">
      <c r="A48" s="4"/>
      <c r="B48" s="1"/>
      <c r="C48" s="152"/>
      <c r="D48" s="152"/>
      <c r="E48" s="152"/>
      <c r="F48" s="152"/>
      <c r="G48" s="152"/>
      <c r="H48" s="1"/>
      <c r="I48" s="1"/>
      <c r="J48" s="2"/>
      <c r="K48" s="1"/>
      <c r="L48" s="1"/>
      <c r="M48" s="1"/>
      <c r="N48" s="1"/>
      <c r="O48" s="1"/>
      <c r="P48" s="1"/>
      <c r="Q48" s="1"/>
      <c r="R48" s="1"/>
      <c r="S48" s="1"/>
      <c r="T48" s="1"/>
      <c r="U48" s="1"/>
    </row>
    <row r="49" spans="1:21" x14ac:dyDescent="0.3">
      <c r="A49" s="4"/>
      <c r="B49" s="1"/>
      <c r="C49" s="2"/>
      <c r="D49" s="2"/>
      <c r="E49" s="2"/>
      <c r="F49" s="2"/>
      <c r="G49" s="2"/>
      <c r="H49" s="1"/>
      <c r="I49" s="1"/>
      <c r="J49" s="2"/>
      <c r="K49" s="1"/>
      <c r="L49" s="1"/>
      <c r="M49" s="1"/>
      <c r="N49" s="1"/>
      <c r="O49" s="1"/>
      <c r="P49" s="1"/>
      <c r="Q49" s="1"/>
      <c r="R49" s="1"/>
      <c r="S49" s="1"/>
      <c r="T49" s="1"/>
      <c r="U49" s="1"/>
    </row>
    <row r="50" spans="1:21" x14ac:dyDescent="0.3">
      <c r="A50" s="4"/>
      <c r="B50" s="1"/>
      <c r="C50" s="2"/>
      <c r="D50" s="2"/>
      <c r="E50" s="2"/>
      <c r="F50" s="149"/>
      <c r="G50" s="153"/>
      <c r="H50" s="1"/>
      <c r="I50" s="1"/>
      <c r="J50" s="2"/>
      <c r="K50" s="1"/>
      <c r="L50" s="1"/>
      <c r="M50" s="1"/>
      <c r="N50" s="1"/>
      <c r="O50" s="1"/>
      <c r="P50" s="1"/>
      <c r="Q50" s="1"/>
      <c r="R50" s="1"/>
      <c r="S50" s="1"/>
      <c r="T50" s="1"/>
      <c r="U50" s="1"/>
    </row>
    <row r="51" spans="1:21" x14ac:dyDescent="0.3">
      <c r="A51" s="4"/>
      <c r="B51" s="1"/>
      <c r="C51" s="2"/>
      <c r="D51" s="2"/>
      <c r="E51" s="2"/>
      <c r="F51" s="149"/>
      <c r="G51" s="153"/>
      <c r="H51" s="1"/>
      <c r="I51" s="1"/>
      <c r="J51" s="2"/>
      <c r="K51" s="1"/>
      <c r="L51" s="1"/>
      <c r="M51" s="1"/>
      <c r="N51" s="1"/>
      <c r="O51" s="1"/>
      <c r="P51" s="1"/>
      <c r="Q51" s="1"/>
      <c r="R51" s="1"/>
      <c r="S51" s="1"/>
      <c r="T51" s="1"/>
      <c r="U51" s="1"/>
    </row>
    <row r="52" spans="1:21" x14ac:dyDescent="0.3">
      <c r="A52" s="4"/>
      <c r="B52" s="1"/>
      <c r="C52" s="2"/>
      <c r="D52" s="2"/>
      <c r="E52" s="2"/>
      <c r="F52" s="54"/>
      <c r="G52" s="153"/>
      <c r="H52" s="1"/>
      <c r="I52" s="1"/>
      <c r="J52" s="2"/>
      <c r="K52" s="1"/>
      <c r="L52" s="1"/>
      <c r="M52" s="1"/>
      <c r="N52" s="1"/>
      <c r="O52" s="1"/>
      <c r="P52" s="1"/>
      <c r="Q52" s="1"/>
      <c r="R52" s="1"/>
      <c r="S52" s="1"/>
      <c r="T52" s="1"/>
      <c r="U52" s="1"/>
    </row>
    <row r="53" spans="1:21" x14ac:dyDescent="0.3">
      <c r="A53" s="4"/>
      <c r="B53" s="1"/>
      <c r="C53" s="2"/>
      <c r="D53" s="2"/>
      <c r="E53" s="2"/>
      <c r="F53" s="2"/>
      <c r="G53" s="153"/>
      <c r="H53" s="1"/>
      <c r="I53" s="1"/>
      <c r="J53" s="2"/>
      <c r="K53" s="1"/>
      <c r="L53" s="1"/>
      <c r="M53" s="1"/>
      <c r="N53" s="1"/>
      <c r="O53" s="1"/>
      <c r="P53" s="1"/>
      <c r="Q53" s="1"/>
      <c r="R53" s="1"/>
      <c r="S53" s="1"/>
      <c r="T53" s="1"/>
      <c r="U53" s="1"/>
    </row>
    <row r="54" spans="1:21" x14ac:dyDescent="0.3">
      <c r="A54" s="4"/>
      <c r="B54" s="1"/>
      <c r="C54" s="2"/>
      <c r="D54" s="2"/>
      <c r="E54" s="2"/>
      <c r="F54" s="2"/>
      <c r="G54" s="153"/>
      <c r="H54" s="1"/>
      <c r="I54" s="1"/>
      <c r="J54" s="2"/>
      <c r="K54" s="1"/>
      <c r="L54" s="1"/>
      <c r="M54" s="1"/>
      <c r="N54" s="1"/>
      <c r="O54" s="1"/>
      <c r="P54" s="1"/>
      <c r="Q54" s="1"/>
      <c r="R54" s="1"/>
      <c r="S54" s="1"/>
      <c r="T54" s="1"/>
      <c r="U54" s="1"/>
    </row>
    <row r="55" spans="1:21" x14ac:dyDescent="0.3">
      <c r="A55" s="4"/>
      <c r="B55" s="1"/>
      <c r="C55" s="2"/>
      <c r="D55" s="2"/>
      <c r="E55" s="2"/>
      <c r="F55" s="2"/>
      <c r="G55" s="153"/>
      <c r="H55" s="1"/>
      <c r="I55" s="1"/>
      <c r="J55" s="2"/>
      <c r="K55" s="1"/>
      <c r="L55" s="1"/>
      <c r="M55" s="1"/>
      <c r="N55" s="1"/>
      <c r="O55" s="1"/>
      <c r="P55" s="1"/>
      <c r="Q55" s="1"/>
      <c r="R55" s="1"/>
      <c r="S55" s="1"/>
      <c r="T55" s="1"/>
      <c r="U55" s="1"/>
    </row>
    <row r="56" spans="1:21" x14ac:dyDescent="0.3">
      <c r="A56" s="4"/>
      <c r="B56" s="1"/>
      <c r="C56" s="2"/>
      <c r="D56" s="2"/>
      <c r="E56" s="2"/>
      <c r="F56" s="2"/>
      <c r="G56" s="153"/>
      <c r="H56" s="1"/>
      <c r="I56" s="1"/>
      <c r="J56" s="2"/>
      <c r="K56" s="1"/>
      <c r="L56" s="1"/>
      <c r="M56" s="1"/>
      <c r="N56" s="1"/>
      <c r="O56" s="1"/>
      <c r="P56" s="1"/>
      <c r="Q56" s="1"/>
      <c r="R56" s="1"/>
      <c r="S56" s="1"/>
      <c r="T56" s="1"/>
      <c r="U56" s="1"/>
    </row>
    <row r="57" spans="1:21" x14ac:dyDescent="0.3">
      <c r="A57" s="4"/>
      <c r="B57" s="1"/>
      <c r="C57" s="2"/>
      <c r="D57" s="2"/>
      <c r="E57" s="2"/>
      <c r="F57" s="2"/>
      <c r="G57" s="153"/>
      <c r="H57" s="1"/>
      <c r="I57" s="1"/>
      <c r="J57" s="2"/>
      <c r="K57" s="1"/>
      <c r="L57" s="1"/>
      <c r="M57" s="1"/>
      <c r="N57" s="1"/>
      <c r="O57" s="1"/>
      <c r="P57" s="1"/>
      <c r="Q57" s="1"/>
      <c r="R57" s="1"/>
      <c r="S57" s="1"/>
      <c r="T57" s="1"/>
      <c r="U57" s="1"/>
    </row>
    <row r="58" spans="1:21" x14ac:dyDescent="0.3">
      <c r="A58" s="4"/>
      <c r="B58" s="1"/>
      <c r="C58" s="2"/>
      <c r="D58" s="2"/>
      <c r="E58" s="2"/>
      <c r="F58" s="2"/>
      <c r="G58" s="153"/>
      <c r="H58" s="1"/>
      <c r="I58" s="1"/>
      <c r="J58" s="2"/>
      <c r="K58" s="1"/>
      <c r="L58" s="1"/>
      <c r="M58" s="1"/>
      <c r="N58" s="1"/>
      <c r="O58" s="1"/>
      <c r="P58" s="1"/>
      <c r="Q58" s="1"/>
      <c r="R58" s="1"/>
      <c r="S58" s="1"/>
      <c r="T58" s="1"/>
      <c r="U58" s="1"/>
    </row>
    <row r="59" spans="1:21" x14ac:dyDescent="0.3">
      <c r="A59" s="4"/>
      <c r="B59" s="1"/>
      <c r="C59" s="2"/>
      <c r="D59" s="2"/>
      <c r="E59" s="2"/>
      <c r="F59" s="2"/>
      <c r="G59" s="153"/>
      <c r="H59" s="1"/>
      <c r="I59" s="1"/>
      <c r="J59" s="2"/>
      <c r="K59" s="1"/>
      <c r="L59" s="1"/>
      <c r="M59" s="1"/>
      <c r="N59" s="1"/>
      <c r="O59" s="1"/>
      <c r="P59" s="1"/>
      <c r="Q59" s="1"/>
      <c r="R59" s="1"/>
      <c r="S59" s="1"/>
      <c r="T59" s="1"/>
      <c r="U59" s="1"/>
    </row>
    <row r="60" spans="1:21" x14ac:dyDescent="0.3">
      <c r="A60" s="4"/>
      <c r="B60" s="1"/>
      <c r="C60" s="2"/>
      <c r="D60" s="2"/>
      <c r="E60" s="2"/>
      <c r="F60" s="2"/>
      <c r="G60" s="153"/>
      <c r="H60" s="1"/>
      <c r="I60" s="1"/>
      <c r="J60" s="2"/>
      <c r="K60" s="1"/>
      <c r="L60" s="1"/>
      <c r="M60" s="1"/>
      <c r="N60" s="1"/>
      <c r="O60" s="1"/>
      <c r="P60" s="1"/>
      <c r="Q60" s="1"/>
      <c r="R60" s="1"/>
      <c r="S60" s="1"/>
      <c r="T60" s="1"/>
      <c r="U60" s="1"/>
    </row>
    <row r="61" spans="1:21" x14ac:dyDescent="0.3">
      <c r="A61" s="4"/>
      <c r="B61" s="1"/>
      <c r="C61" s="2"/>
      <c r="D61" s="2"/>
      <c r="E61" s="2"/>
      <c r="F61" s="2"/>
      <c r="G61" s="153"/>
      <c r="H61" s="1"/>
      <c r="I61" s="1"/>
      <c r="J61" s="2"/>
      <c r="K61" s="1"/>
      <c r="L61" s="1"/>
      <c r="M61" s="1"/>
      <c r="N61" s="1"/>
      <c r="O61" s="1"/>
      <c r="P61" s="1"/>
      <c r="Q61" s="1"/>
      <c r="R61" s="1"/>
      <c r="S61" s="1"/>
      <c r="T61" s="1"/>
      <c r="U61" s="1"/>
    </row>
    <row r="62" spans="1:21" x14ac:dyDescent="0.3">
      <c r="A62" s="4"/>
      <c r="B62" s="1"/>
      <c r="C62" s="2"/>
      <c r="D62" s="2"/>
      <c r="E62" s="2"/>
      <c r="F62" s="2"/>
      <c r="G62" s="153"/>
      <c r="H62" s="1"/>
      <c r="I62" s="1"/>
      <c r="J62" s="2"/>
      <c r="K62" s="1"/>
      <c r="L62" s="1"/>
      <c r="M62" s="1"/>
      <c r="N62" s="1"/>
      <c r="O62" s="1"/>
      <c r="P62" s="1"/>
      <c r="Q62" s="1"/>
      <c r="R62" s="1"/>
      <c r="S62" s="1"/>
      <c r="T62" s="1"/>
      <c r="U62" s="1"/>
    </row>
    <row r="63" spans="1:21" x14ac:dyDescent="0.3">
      <c r="A63" s="4"/>
      <c r="B63" s="1"/>
      <c r="C63" s="2"/>
      <c r="D63" s="2"/>
      <c r="E63" s="2"/>
      <c r="F63" s="2"/>
      <c r="G63" s="153"/>
      <c r="H63" s="1"/>
      <c r="I63" s="1"/>
      <c r="J63" s="2"/>
      <c r="K63" s="1"/>
      <c r="L63" s="1"/>
      <c r="M63" s="1"/>
      <c r="N63" s="1"/>
      <c r="O63" s="1"/>
      <c r="P63" s="1"/>
      <c r="Q63" s="1"/>
      <c r="R63" s="1"/>
      <c r="S63" s="1"/>
      <c r="T63" s="1"/>
      <c r="U63" s="1"/>
    </row>
    <row r="64" spans="1:21" x14ac:dyDescent="0.3">
      <c r="A64" s="4"/>
      <c r="B64" s="1"/>
      <c r="C64" s="2"/>
      <c r="D64" s="2"/>
      <c r="E64" s="2"/>
      <c r="F64" s="2"/>
      <c r="G64" s="153"/>
      <c r="H64" s="1"/>
      <c r="I64" s="1"/>
      <c r="J64" s="2"/>
      <c r="K64" s="1"/>
      <c r="L64" s="1"/>
      <c r="M64" s="1"/>
      <c r="N64" s="1"/>
      <c r="O64" s="1"/>
      <c r="P64" s="1"/>
      <c r="Q64" s="1"/>
      <c r="R64" s="1"/>
      <c r="S64" s="1"/>
      <c r="T64" s="1"/>
      <c r="U64" s="1"/>
    </row>
    <row r="65" spans="1:21" x14ac:dyDescent="0.3">
      <c r="A65" s="4"/>
      <c r="B65" s="1"/>
      <c r="C65" s="2"/>
      <c r="D65" s="2"/>
      <c r="E65" s="2"/>
      <c r="F65" s="2"/>
      <c r="G65" s="153"/>
      <c r="H65" s="1"/>
      <c r="I65" s="1"/>
      <c r="J65" s="2"/>
      <c r="K65" s="1"/>
      <c r="L65" s="1"/>
      <c r="M65" s="1"/>
      <c r="N65" s="1"/>
      <c r="O65" s="1"/>
      <c r="P65" s="1"/>
      <c r="Q65" s="1"/>
      <c r="R65" s="1"/>
      <c r="S65" s="1"/>
      <c r="T65" s="1"/>
      <c r="U65" s="1"/>
    </row>
    <row r="66" spans="1:21" x14ac:dyDescent="0.3">
      <c r="A66" s="1"/>
      <c r="B66" s="1"/>
      <c r="C66" s="2"/>
      <c r="D66" s="2"/>
      <c r="E66" s="2"/>
      <c r="F66" s="2"/>
      <c r="G66" s="153"/>
      <c r="H66" s="1"/>
      <c r="I66" s="1"/>
      <c r="J66" s="2"/>
      <c r="K66" s="1"/>
      <c r="L66" s="1"/>
      <c r="M66" s="1"/>
      <c r="N66" s="1"/>
      <c r="O66" s="1"/>
      <c r="P66" s="1"/>
      <c r="Q66" s="1"/>
      <c r="R66" s="1"/>
      <c r="S66" s="1"/>
      <c r="T66" s="1"/>
      <c r="U66" s="1"/>
    </row>
    <row r="67" spans="1:21" x14ac:dyDescent="0.3">
      <c r="A67" s="1"/>
      <c r="B67" s="1"/>
      <c r="C67" s="2"/>
      <c r="D67" s="2"/>
      <c r="E67" s="2"/>
      <c r="F67" s="2"/>
      <c r="G67" s="153"/>
      <c r="H67" s="1"/>
      <c r="I67" s="1"/>
      <c r="J67" s="2"/>
      <c r="K67" s="1"/>
      <c r="L67" s="1"/>
      <c r="M67" s="1"/>
      <c r="N67" s="1"/>
      <c r="O67" s="1"/>
      <c r="P67" s="1"/>
      <c r="Q67" s="1"/>
      <c r="R67" s="1"/>
      <c r="S67" s="1"/>
      <c r="T67" s="1"/>
      <c r="U67" s="1"/>
    </row>
    <row r="68" spans="1:21" x14ac:dyDescent="0.3">
      <c r="A68" s="1"/>
      <c r="B68" s="1"/>
      <c r="C68" s="2"/>
      <c r="D68" s="2"/>
      <c r="E68" s="2"/>
      <c r="F68" s="2"/>
      <c r="G68" s="153"/>
      <c r="H68" s="1"/>
      <c r="I68" s="1"/>
      <c r="J68" s="2"/>
      <c r="K68" s="1"/>
      <c r="L68" s="1"/>
      <c r="M68" s="1"/>
      <c r="N68" s="1"/>
      <c r="O68" s="1"/>
      <c r="P68" s="1"/>
      <c r="Q68" s="1"/>
      <c r="R68" s="1"/>
      <c r="S68" s="1"/>
      <c r="T68" s="1"/>
      <c r="U68" s="1"/>
    </row>
    <row r="69" spans="1:21" ht="15" x14ac:dyDescent="0.3">
      <c r="A69" s="1"/>
      <c r="B69" s="1"/>
      <c r="C69" s="150"/>
      <c r="D69" s="2"/>
      <c r="E69" s="2"/>
      <c r="F69" s="2"/>
      <c r="G69" s="151"/>
      <c r="H69" s="1"/>
      <c r="I69" s="1"/>
      <c r="J69" s="1"/>
      <c r="K69" s="1"/>
      <c r="L69" s="1"/>
      <c r="M69" s="1"/>
      <c r="N69" s="1"/>
      <c r="O69" s="1"/>
      <c r="P69" s="1"/>
      <c r="Q69" s="1"/>
      <c r="R69" s="1"/>
      <c r="S69" s="1"/>
      <c r="T69" s="1"/>
      <c r="U69" s="1"/>
    </row>
    <row r="70" spans="1:21" x14ac:dyDescent="0.3">
      <c r="A70" s="1"/>
      <c r="B70" s="1"/>
      <c r="C70" s="1"/>
      <c r="D70" s="1"/>
      <c r="E70" s="1"/>
      <c r="F70" s="1"/>
      <c r="G70" s="1"/>
      <c r="H70" s="1"/>
      <c r="I70" s="1"/>
      <c r="J70" s="1"/>
      <c r="K70" s="1"/>
      <c r="L70" s="1"/>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c r="B75" s="1"/>
      <c r="C75" s="1"/>
      <c r="D75" s="1"/>
      <c r="E75" s="1"/>
      <c r="F75" s="1"/>
      <c r="G75" s="1"/>
      <c r="H75" s="1"/>
      <c r="I75" s="1"/>
      <c r="J75" s="1"/>
      <c r="K75" s="1"/>
      <c r="L75" s="1"/>
      <c r="M75" s="1"/>
      <c r="N75" s="1"/>
      <c r="O75" s="1"/>
      <c r="P75" s="1"/>
      <c r="Q75" s="1"/>
      <c r="R75" s="1"/>
      <c r="S75" s="1"/>
      <c r="T75" s="1"/>
      <c r="U75" s="1"/>
    </row>
    <row r="76" spans="1:21" x14ac:dyDescent="0.3">
      <c r="A76" s="1"/>
      <c r="B76" s="1"/>
      <c r="C76" s="1"/>
      <c r="D76" s="1"/>
      <c r="E76" s="1"/>
      <c r="F76" s="1"/>
      <c r="G76" s="1"/>
      <c r="H76" s="1"/>
      <c r="I76" s="1"/>
      <c r="J76" s="1"/>
      <c r="K76" s="1"/>
      <c r="L76" s="1"/>
      <c r="M76" s="1"/>
      <c r="N76" s="1"/>
      <c r="O76" s="1"/>
      <c r="P76" s="1"/>
      <c r="Q76" s="1"/>
      <c r="R76" s="1"/>
      <c r="S76" s="1"/>
      <c r="T76" s="1"/>
      <c r="U76" s="1"/>
    </row>
    <row r="77" spans="1:21" x14ac:dyDescent="0.3">
      <c r="A77" s="1"/>
      <c r="B77" s="1"/>
      <c r="C77" s="1"/>
      <c r="D77" s="1"/>
      <c r="E77" s="1"/>
      <c r="F77" s="1"/>
      <c r="G77" s="1"/>
      <c r="H77" s="1"/>
      <c r="I77" s="1"/>
      <c r="J77" s="1"/>
      <c r="K77" s="1"/>
      <c r="L77" s="1"/>
      <c r="M77" s="1"/>
      <c r="N77" s="1"/>
      <c r="O77" s="1"/>
      <c r="P77" s="1"/>
      <c r="Q77" s="1"/>
      <c r="R77" s="1"/>
      <c r="S77" s="1"/>
      <c r="T77" s="1"/>
      <c r="U77" s="1"/>
    </row>
    <row r="78" spans="1:21" x14ac:dyDescent="0.3">
      <c r="A78" s="1"/>
      <c r="B78" s="1"/>
      <c r="C78" s="1"/>
      <c r="D78" s="1"/>
      <c r="E78" s="1"/>
      <c r="F78" s="1"/>
      <c r="G78" s="1"/>
      <c r="H78" s="1"/>
      <c r="I78" s="1"/>
      <c r="J78" s="1"/>
      <c r="K78" s="1"/>
      <c r="L78" s="1"/>
      <c r="M78" s="1"/>
      <c r="N78" s="1"/>
      <c r="O78" s="1"/>
      <c r="P78" s="1"/>
      <c r="Q78" s="1"/>
      <c r="R78" s="1"/>
      <c r="S78" s="1"/>
      <c r="T78" s="1"/>
      <c r="U78" s="1"/>
    </row>
    <row r="79" spans="1:21" x14ac:dyDescent="0.3">
      <c r="A79" s="1"/>
      <c r="B79" s="1"/>
      <c r="C79" s="1"/>
      <c r="D79" s="1"/>
      <c r="E79" s="1"/>
      <c r="F79" s="1"/>
      <c r="G79" s="1"/>
      <c r="H79" s="1"/>
      <c r="I79" s="1"/>
      <c r="J79" s="1"/>
      <c r="K79" s="1"/>
      <c r="L79" s="1"/>
      <c r="M79" s="1"/>
      <c r="N79" s="1"/>
      <c r="O79" s="1"/>
      <c r="P79" s="1"/>
      <c r="Q79" s="1"/>
      <c r="R79" s="1"/>
      <c r="S79" s="1"/>
      <c r="T79" s="1"/>
      <c r="U79" s="1"/>
    </row>
    <row r="80" spans="1:21" x14ac:dyDescent="0.3">
      <c r="A80" s="1"/>
      <c r="B80" s="1"/>
      <c r="C80" s="1"/>
      <c r="D80" s="1"/>
      <c r="E80" s="1"/>
      <c r="F80" s="1"/>
      <c r="G80" s="1"/>
      <c r="H80" s="1"/>
      <c r="I80" s="1"/>
      <c r="J80" s="1"/>
      <c r="K80" s="1"/>
      <c r="L80" s="1"/>
      <c r="M80" s="1"/>
      <c r="N80" s="1"/>
      <c r="O80" s="1"/>
      <c r="P80" s="1"/>
      <c r="Q80" s="1"/>
      <c r="R80" s="1"/>
      <c r="S80" s="1"/>
      <c r="T80" s="1"/>
      <c r="U80" s="1"/>
    </row>
    <row r="81" spans="1:21" x14ac:dyDescent="0.3">
      <c r="A81" s="1"/>
      <c r="B81" s="1"/>
      <c r="C81" s="1"/>
      <c r="D81" s="1"/>
      <c r="E81" s="1"/>
      <c r="F81" s="1"/>
      <c r="G81" s="1"/>
      <c r="H81" s="1"/>
      <c r="I81" s="1"/>
      <c r="J81" s="1"/>
      <c r="K81" s="1"/>
      <c r="L81" s="1"/>
      <c r="M81" s="1"/>
      <c r="N81" s="1"/>
      <c r="O81" s="1"/>
      <c r="P81" s="1"/>
      <c r="Q81" s="1"/>
      <c r="R81" s="1"/>
      <c r="S81" s="1"/>
      <c r="T81" s="1"/>
      <c r="U81" s="1"/>
    </row>
    <row r="82" spans="1:21" x14ac:dyDescent="0.3">
      <c r="A82" s="1"/>
      <c r="B82" s="1"/>
      <c r="C82" s="1"/>
      <c r="D82" s="1"/>
      <c r="E82" s="1"/>
      <c r="F82" s="1"/>
      <c r="G82" s="1"/>
      <c r="H82" s="1"/>
      <c r="I82" s="1"/>
      <c r="J82" s="1"/>
      <c r="K82" s="1"/>
      <c r="L82" s="1"/>
      <c r="M82" s="1"/>
      <c r="N82" s="1"/>
      <c r="O82" s="1"/>
      <c r="P82" s="1"/>
      <c r="Q82" s="1"/>
      <c r="R82" s="1"/>
      <c r="S82" s="1"/>
      <c r="T82" s="1"/>
      <c r="U82" s="1"/>
    </row>
    <row r="83" spans="1:21" x14ac:dyDescent="0.3">
      <c r="A83" s="1"/>
      <c r="B83" s="1"/>
      <c r="C83" s="1"/>
      <c r="D83" s="1"/>
      <c r="E83" s="1"/>
      <c r="F83" s="1"/>
      <c r="G83" s="1"/>
      <c r="H83" s="1"/>
      <c r="I83" s="1"/>
      <c r="J83" s="1"/>
      <c r="K83" s="1"/>
      <c r="L83" s="1"/>
      <c r="M83" s="1"/>
      <c r="N83" s="1"/>
      <c r="O83" s="1"/>
      <c r="P83" s="1"/>
      <c r="Q83" s="1"/>
      <c r="R83" s="1"/>
      <c r="S83" s="1"/>
      <c r="T83" s="1"/>
      <c r="U83" s="1"/>
    </row>
    <row r="84" spans="1:21" x14ac:dyDescent="0.3">
      <c r="A84" s="1"/>
      <c r="B84" s="1"/>
      <c r="C84" s="1"/>
      <c r="D84" s="1"/>
      <c r="E84" s="1"/>
      <c r="F84" s="1"/>
      <c r="G84" s="1"/>
      <c r="H84" s="1"/>
      <c r="I84" s="1"/>
      <c r="J84" s="1"/>
      <c r="K84" s="1"/>
      <c r="L84" s="1"/>
      <c r="M84" s="1"/>
      <c r="N84" s="1"/>
      <c r="O84" s="1"/>
      <c r="P84" s="1"/>
      <c r="Q84" s="1"/>
      <c r="R84" s="1"/>
      <c r="S84" s="1"/>
      <c r="T84" s="1"/>
      <c r="U84" s="1"/>
    </row>
    <row r="85" spans="1:21" x14ac:dyDescent="0.3">
      <c r="A85" s="1"/>
      <c r="B85" s="1"/>
      <c r="C85" s="1"/>
      <c r="D85" s="1"/>
      <c r="E85" s="1"/>
      <c r="F85" s="1"/>
      <c r="G85" s="1"/>
      <c r="H85" s="1"/>
      <c r="I85" s="1"/>
      <c r="J85" s="1"/>
      <c r="K85" s="1"/>
      <c r="L85" s="1"/>
      <c r="M85" s="1"/>
      <c r="N85" s="1"/>
      <c r="O85" s="1"/>
      <c r="P85" s="1"/>
      <c r="Q85" s="1"/>
      <c r="R85" s="1"/>
      <c r="S85" s="1"/>
      <c r="T85" s="1"/>
      <c r="U85" s="1"/>
    </row>
    <row r="86" spans="1:21" x14ac:dyDescent="0.3">
      <c r="A86" s="1"/>
      <c r="B86" s="1"/>
      <c r="C86" s="1"/>
      <c r="D86" s="1"/>
      <c r="E86" s="1"/>
      <c r="F86" s="1"/>
      <c r="G86" s="1"/>
      <c r="H86" s="1"/>
      <c r="I86" s="1"/>
      <c r="J86" s="1"/>
      <c r="K86" s="1"/>
      <c r="L86" s="1"/>
      <c r="M86" s="1"/>
      <c r="N86" s="1"/>
      <c r="O86" s="1"/>
      <c r="P86" s="1"/>
      <c r="Q86" s="1"/>
      <c r="R86" s="1"/>
      <c r="S86" s="1"/>
      <c r="T86" s="1"/>
      <c r="U86" s="1"/>
    </row>
    <row r="87" spans="1:21" x14ac:dyDescent="0.3">
      <c r="A87" s="1"/>
      <c r="B87" s="1"/>
      <c r="C87" s="1"/>
      <c r="D87" s="1"/>
      <c r="E87" s="1"/>
      <c r="F87" s="1"/>
      <c r="G87" s="1"/>
      <c r="H87" s="1"/>
      <c r="I87" s="1"/>
      <c r="J87" s="1"/>
      <c r="K87" s="1"/>
      <c r="L87" s="1"/>
      <c r="M87" s="1"/>
      <c r="N87" s="1"/>
      <c r="O87" s="1"/>
      <c r="P87" s="1"/>
      <c r="Q87" s="1"/>
      <c r="R87" s="1"/>
      <c r="S87" s="1"/>
      <c r="T87" s="1"/>
      <c r="U87" s="1"/>
    </row>
    <row r="88" spans="1:21" x14ac:dyDescent="0.3">
      <c r="A88" s="1"/>
      <c r="B88" s="1"/>
      <c r="C88" s="1"/>
      <c r="D88" s="1"/>
      <c r="E88" s="1"/>
      <c r="F88" s="1"/>
      <c r="G88" s="1"/>
      <c r="H88" s="1"/>
      <c r="I88" s="1"/>
      <c r="J88" s="1"/>
      <c r="K88" s="1"/>
      <c r="L88" s="1"/>
      <c r="M88" s="1"/>
      <c r="N88" s="1"/>
      <c r="O88" s="1"/>
      <c r="P88" s="1"/>
      <c r="Q88" s="1"/>
      <c r="R88" s="1"/>
      <c r="S88" s="1"/>
      <c r="T88" s="1"/>
      <c r="U88" s="1"/>
    </row>
    <row r="89" spans="1:21" x14ac:dyDescent="0.3">
      <c r="A89" s="1"/>
      <c r="B89" s="1"/>
      <c r="C89" s="1"/>
      <c r="D89" s="1"/>
      <c r="E89" s="1"/>
      <c r="F89" s="1"/>
      <c r="G89" s="1"/>
      <c r="H89" s="1"/>
      <c r="I89" s="1"/>
      <c r="J89" s="1"/>
      <c r="K89" s="1"/>
      <c r="L89" s="1"/>
      <c r="M89" s="1"/>
      <c r="N89" s="1"/>
      <c r="O89" s="1"/>
      <c r="P89" s="1"/>
      <c r="Q89" s="1"/>
      <c r="R89" s="1"/>
      <c r="S89" s="1"/>
      <c r="T89" s="1"/>
      <c r="U89" s="1"/>
    </row>
    <row r="90" spans="1:21" x14ac:dyDescent="0.3">
      <c r="A90" s="1"/>
    </row>
    <row r="91" spans="1:21" x14ac:dyDescent="0.3">
      <c r="A91" s="1"/>
    </row>
    <row r="92" spans="1:21" x14ac:dyDescent="0.3">
      <c r="A92" s="1"/>
    </row>
    <row r="93" spans="1:21" x14ac:dyDescent="0.3">
      <c r="A93" s="1"/>
    </row>
    <row r="94" spans="1:21" x14ac:dyDescent="0.3">
      <c r="A94" s="1"/>
    </row>
    <row r="95" spans="1:21" x14ac:dyDescent="0.3">
      <c r="A95" s="1"/>
    </row>
    <row r="96" spans="1:2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21">
    <mergeCell ref="C40:L40"/>
    <mergeCell ref="C6:H6"/>
    <mergeCell ref="K7:K8"/>
    <mergeCell ref="C8:D8"/>
    <mergeCell ref="G8:G9"/>
    <mergeCell ref="C11:D11"/>
    <mergeCell ref="G11:G12"/>
    <mergeCell ref="C14:D14"/>
    <mergeCell ref="G14:G15"/>
    <mergeCell ref="G17:G18"/>
    <mergeCell ref="C22:H22"/>
    <mergeCell ref="C19:H19"/>
    <mergeCell ref="D32:D33"/>
    <mergeCell ref="F32:F33"/>
    <mergeCell ref="C34:H34"/>
    <mergeCell ref="D24:D25"/>
    <mergeCell ref="F24:F25"/>
    <mergeCell ref="C26:H26"/>
    <mergeCell ref="C29:H29"/>
    <mergeCell ref="C30:D30"/>
    <mergeCell ref="F30:H30"/>
  </mergeCells>
  <pageMargins left="0.7" right="0.7" top="0.75" bottom="0.75" header="0.3" footer="0.3"/>
  <pageSetup paperSize="9"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21"/>
  <sheetViews>
    <sheetView topLeftCell="A13" zoomScale="69" zoomScaleNormal="78" workbookViewId="0"/>
  </sheetViews>
  <sheetFormatPr baseColWidth="10" defaultRowHeight="14.4" x14ac:dyDescent="0.3"/>
  <cols>
    <col min="1" max="1" width="31.33203125" customWidth="1"/>
    <col min="8" max="8" width="36" customWidth="1"/>
    <col min="11" max="11" width="4.88671875" bestFit="1" customWidth="1"/>
    <col min="12" max="12" width="24.88671875" bestFit="1" customWidth="1"/>
  </cols>
  <sheetData>
    <row r="1" spans="1:21" x14ac:dyDescent="0.3">
      <c r="A1" s="195"/>
      <c r="B1" s="1"/>
      <c r="C1" s="1"/>
      <c r="D1" s="1"/>
      <c r="E1" s="1"/>
      <c r="F1" s="1"/>
      <c r="G1" s="1"/>
      <c r="H1" s="1"/>
      <c r="I1" s="1"/>
      <c r="J1" s="1"/>
      <c r="K1" s="1"/>
      <c r="L1" s="1"/>
      <c r="M1" s="1"/>
      <c r="N1" s="1"/>
      <c r="O1" s="1"/>
      <c r="P1" s="1"/>
      <c r="Q1" s="1"/>
      <c r="R1" s="1"/>
      <c r="S1" s="1"/>
      <c r="T1" s="1"/>
      <c r="U1" s="1"/>
    </row>
    <row r="2" spans="1:21" ht="18" x14ac:dyDescent="0.35">
      <c r="A2" s="4"/>
      <c r="B2" s="1"/>
      <c r="C2" s="1"/>
      <c r="D2" s="17" t="s">
        <v>209</v>
      </c>
      <c r="E2" s="1"/>
      <c r="F2" s="1"/>
      <c r="G2" s="1"/>
      <c r="H2" s="1"/>
      <c r="I2" s="1"/>
      <c r="J2" s="1"/>
      <c r="K2" s="1"/>
      <c r="L2" s="1"/>
      <c r="M2" s="1"/>
      <c r="N2" s="1"/>
      <c r="O2" s="1"/>
      <c r="P2" s="1"/>
      <c r="Q2" s="1"/>
      <c r="R2" s="1"/>
      <c r="S2" s="1"/>
      <c r="T2" s="1"/>
      <c r="U2" s="1"/>
    </row>
    <row r="3" spans="1:21" x14ac:dyDescent="0.3">
      <c r="A3" s="4"/>
      <c r="B3" s="1"/>
      <c r="D3" s="1"/>
      <c r="E3" s="1"/>
      <c r="F3" s="1"/>
      <c r="G3" s="1"/>
      <c r="H3" s="1"/>
      <c r="I3" s="1"/>
      <c r="J3" s="1"/>
      <c r="K3" s="1"/>
      <c r="L3" s="1"/>
      <c r="M3" s="1"/>
      <c r="N3" s="1"/>
      <c r="O3" s="1"/>
      <c r="P3" s="1"/>
      <c r="Q3" s="1"/>
      <c r="R3" s="1"/>
      <c r="S3" s="1"/>
      <c r="T3" s="1"/>
      <c r="U3" s="1"/>
    </row>
    <row r="4" spans="1:21" x14ac:dyDescent="0.3">
      <c r="A4" s="4"/>
      <c r="B4" s="1"/>
      <c r="C4" s="232" t="s">
        <v>151</v>
      </c>
      <c r="D4" s="232"/>
      <c r="E4" s="232"/>
      <c r="F4" s="232"/>
      <c r="G4" s="232"/>
      <c r="H4" s="232"/>
      <c r="I4" s="232"/>
      <c r="J4" s="232"/>
      <c r="K4" s="1"/>
      <c r="L4" s="1"/>
      <c r="M4" s="2"/>
      <c r="N4" s="2"/>
      <c r="O4" s="2"/>
      <c r="P4" s="1"/>
      <c r="Q4" s="1"/>
      <c r="R4" s="1"/>
      <c r="S4" s="1"/>
      <c r="T4" s="1"/>
      <c r="U4" s="1"/>
    </row>
    <row r="5" spans="1:21" x14ac:dyDescent="0.3">
      <c r="A5" s="4"/>
      <c r="B5" s="1"/>
      <c r="C5" s="146"/>
      <c r="D5" s="146" t="s">
        <v>152</v>
      </c>
      <c r="E5" s="146" t="s">
        <v>153</v>
      </c>
      <c r="F5" s="146" t="s">
        <v>154</v>
      </c>
      <c r="G5" s="146" t="s">
        <v>155</v>
      </c>
      <c r="H5" s="146"/>
      <c r="I5" s="146"/>
      <c r="J5" s="146"/>
      <c r="K5" s="1"/>
      <c r="L5" s="1"/>
      <c r="M5" s="2"/>
      <c r="N5" s="2"/>
      <c r="O5" s="2"/>
      <c r="P5" s="1"/>
      <c r="Q5" s="1"/>
      <c r="R5" s="1"/>
      <c r="S5" s="1"/>
      <c r="T5" s="1"/>
      <c r="U5" s="1"/>
    </row>
    <row r="6" spans="1:21" ht="15" customHeight="1" x14ac:dyDescent="0.3">
      <c r="A6" s="4"/>
      <c r="B6" s="1"/>
      <c r="C6" s="146"/>
      <c r="D6" s="1"/>
      <c r="E6" s="1"/>
      <c r="F6" s="1"/>
      <c r="G6" s="159"/>
      <c r="H6" s="159"/>
      <c r="I6" s="159"/>
      <c r="J6" s="146"/>
      <c r="K6" s="1"/>
      <c r="L6" s="1"/>
      <c r="M6" s="2" t="s">
        <v>156</v>
      </c>
      <c r="N6" s="2"/>
      <c r="O6" s="2" t="s">
        <v>157</v>
      </c>
      <c r="P6" s="1"/>
      <c r="Q6" s="1"/>
      <c r="R6" s="1"/>
      <c r="S6" s="1"/>
      <c r="T6" s="1"/>
      <c r="U6" s="1"/>
    </row>
    <row r="7" spans="1:21" x14ac:dyDescent="0.3">
      <c r="A7" s="4"/>
      <c r="B7" s="1"/>
      <c r="C7" s="146"/>
      <c r="D7" s="1"/>
      <c r="E7" s="1"/>
      <c r="F7" s="1"/>
      <c r="G7" s="159"/>
      <c r="H7" s="159"/>
      <c r="I7" s="159"/>
      <c r="J7" s="146"/>
      <c r="K7" s="1"/>
      <c r="L7" s="31" t="s">
        <v>158</v>
      </c>
      <c r="M7" s="143" t="s">
        <v>159</v>
      </c>
      <c r="N7" s="143"/>
      <c r="O7" s="143" t="s">
        <v>160</v>
      </c>
      <c r="P7" s="1"/>
      <c r="Q7" s="1"/>
      <c r="R7" s="1"/>
      <c r="S7" s="1"/>
      <c r="T7" s="1"/>
      <c r="U7" s="1"/>
    </row>
    <row r="8" spans="1:21" x14ac:dyDescent="0.3">
      <c r="A8" s="4"/>
      <c r="B8" s="1"/>
      <c r="C8" s="146"/>
      <c r="D8" s="1"/>
      <c r="E8" s="1"/>
      <c r="F8" s="1"/>
      <c r="G8" s="2" t="s">
        <v>161</v>
      </c>
      <c r="H8" s="146">
        <v>105</v>
      </c>
      <c r="I8" s="237">
        <f>_xlfn.HYPGEOM.DIST(1,5,3,10,FALSE)</f>
        <v>0.41666666666666669</v>
      </c>
      <c r="J8" s="1"/>
      <c r="K8" s="1"/>
      <c r="L8" s="1"/>
      <c r="M8" s="2"/>
      <c r="N8" s="2" t="s">
        <v>162</v>
      </c>
      <c r="O8" s="2"/>
      <c r="P8" s="1"/>
      <c r="Q8" s="1"/>
      <c r="R8" s="1"/>
      <c r="S8" s="1"/>
      <c r="T8" s="1"/>
      <c r="U8" s="1"/>
    </row>
    <row r="9" spans="1:21" x14ac:dyDescent="0.3">
      <c r="A9" s="4"/>
      <c r="B9" s="1"/>
      <c r="C9" s="146"/>
      <c r="D9" s="1"/>
      <c r="E9" s="1"/>
      <c r="F9" s="1"/>
      <c r="G9" s="2">
        <v>252</v>
      </c>
      <c r="H9" s="146">
        <v>252</v>
      </c>
      <c r="I9" s="237"/>
      <c r="J9" s="1"/>
      <c r="K9" s="1"/>
      <c r="L9" s="1"/>
      <c r="M9" s="2"/>
      <c r="N9" s="2" t="s">
        <v>122</v>
      </c>
      <c r="O9" s="2"/>
      <c r="P9" s="1"/>
      <c r="Q9" s="1"/>
      <c r="R9" s="1"/>
      <c r="S9" s="1"/>
      <c r="T9" s="1"/>
      <c r="U9" s="1"/>
    </row>
    <row r="10" spans="1:21" ht="16.2" customHeight="1" x14ac:dyDescent="0.3">
      <c r="A10" s="4"/>
      <c r="B10" s="1"/>
      <c r="C10" s="146"/>
      <c r="D10" s="1"/>
      <c r="E10" s="1"/>
      <c r="F10" s="1"/>
      <c r="G10" s="158"/>
      <c r="H10" s="159"/>
      <c r="I10" s="159"/>
      <c r="J10" s="146"/>
      <c r="K10" s="1"/>
      <c r="L10" s="1"/>
      <c r="M10" s="2"/>
      <c r="N10" s="2"/>
      <c r="O10" s="2" t="s">
        <v>34</v>
      </c>
      <c r="P10" s="1" t="s">
        <v>163</v>
      </c>
      <c r="Q10" s="1"/>
      <c r="R10" s="1"/>
      <c r="S10" s="1"/>
      <c r="T10" s="1"/>
      <c r="U10" s="1"/>
    </row>
    <row r="11" spans="1:21" ht="15" customHeight="1" x14ac:dyDescent="0.3">
      <c r="A11" s="4"/>
      <c r="B11" s="1"/>
      <c r="C11" s="146"/>
      <c r="D11" s="1"/>
      <c r="E11" s="1"/>
      <c r="F11" s="1"/>
      <c r="G11" s="158"/>
      <c r="H11" s="159"/>
      <c r="I11" s="159"/>
      <c r="J11" s="146"/>
      <c r="K11" s="1"/>
      <c r="L11" s="1"/>
      <c r="M11" s="2"/>
      <c r="N11" s="2"/>
      <c r="O11" s="2" t="s">
        <v>164</v>
      </c>
      <c r="P11" s="1" t="s">
        <v>165</v>
      </c>
      <c r="Q11" s="1"/>
      <c r="R11" s="1"/>
      <c r="S11" s="1"/>
      <c r="T11" s="1"/>
      <c r="U11" s="1"/>
    </row>
    <row r="12" spans="1:21" x14ac:dyDescent="0.3">
      <c r="A12" s="4"/>
      <c r="B12" s="1"/>
      <c r="C12" s="238" t="s">
        <v>166</v>
      </c>
      <c r="D12" s="238"/>
      <c r="E12" s="238"/>
      <c r="F12" s="238"/>
      <c r="G12" s="238"/>
      <c r="H12" s="238"/>
      <c r="I12" s="238"/>
      <c r="J12" s="238"/>
      <c r="K12" s="1"/>
      <c r="L12" s="1"/>
      <c r="M12" s="2"/>
      <c r="N12" s="2"/>
      <c r="O12" s="2" t="s">
        <v>167</v>
      </c>
      <c r="P12" s="1" t="s">
        <v>168</v>
      </c>
      <c r="Q12" s="1"/>
      <c r="R12" s="1"/>
      <c r="S12" s="1"/>
      <c r="T12" s="1"/>
      <c r="U12" s="1"/>
    </row>
    <row r="13" spans="1:21" x14ac:dyDescent="0.3">
      <c r="A13" s="4"/>
      <c r="B13" s="1"/>
      <c r="C13" s="227"/>
      <c r="D13" s="227"/>
      <c r="E13" s="227"/>
      <c r="F13" s="227"/>
      <c r="G13" s="227"/>
      <c r="H13" s="227"/>
      <c r="I13" s="227"/>
      <c r="J13" s="227"/>
      <c r="K13" s="1"/>
      <c r="L13" s="1"/>
      <c r="M13" s="2"/>
      <c r="N13" s="2"/>
      <c r="O13" s="2" t="s">
        <v>169</v>
      </c>
      <c r="P13" s="1" t="s">
        <v>170</v>
      </c>
      <c r="Q13" s="1"/>
      <c r="R13" s="1"/>
      <c r="S13" s="1"/>
      <c r="T13" s="1"/>
      <c r="U13" s="1"/>
    </row>
    <row r="14" spans="1:21" x14ac:dyDescent="0.3">
      <c r="A14" s="4"/>
      <c r="B14" s="1"/>
      <c r="C14" s="1"/>
      <c r="D14" s="1"/>
      <c r="E14" s="1"/>
      <c r="F14" s="1"/>
      <c r="G14" s="1"/>
      <c r="H14" s="1"/>
      <c r="I14" s="1"/>
      <c r="J14" s="1"/>
      <c r="K14" s="1"/>
      <c r="L14" s="1"/>
      <c r="M14" s="2"/>
      <c r="N14" s="2"/>
      <c r="O14" s="2"/>
      <c r="P14" s="1"/>
      <c r="Q14" s="1"/>
      <c r="R14" s="1"/>
      <c r="S14" s="1"/>
      <c r="T14" s="1"/>
      <c r="U14" s="1"/>
    </row>
    <row r="15" spans="1:21" x14ac:dyDescent="0.3">
      <c r="A15" s="4"/>
      <c r="B15" s="1"/>
      <c r="C15" s="1"/>
      <c r="D15" s="1"/>
      <c r="E15" s="1"/>
      <c r="F15" s="1"/>
      <c r="G15" s="1"/>
      <c r="H15" s="1"/>
      <c r="I15" s="1"/>
      <c r="J15" s="1"/>
      <c r="K15" s="1"/>
      <c r="L15" s="1"/>
      <c r="M15" s="2"/>
      <c r="N15" s="2"/>
      <c r="O15" s="2"/>
      <c r="P15" s="1"/>
      <c r="Q15" s="1"/>
      <c r="R15" s="1"/>
      <c r="S15" s="1"/>
      <c r="T15" s="1"/>
      <c r="U15" s="1"/>
    </row>
    <row r="16" spans="1:21" x14ac:dyDescent="0.3">
      <c r="A16" s="4"/>
      <c r="B16" s="1"/>
      <c r="C16" s="1"/>
      <c r="D16" s="1"/>
      <c r="E16" s="1"/>
      <c r="F16" s="1"/>
      <c r="G16" s="1"/>
      <c r="H16" s="1"/>
      <c r="I16" s="1"/>
      <c r="J16" s="1"/>
      <c r="K16" s="1"/>
      <c r="L16" s="1"/>
      <c r="M16" s="2"/>
      <c r="N16" s="2"/>
      <c r="O16" s="2"/>
      <c r="P16" s="1"/>
      <c r="Q16" s="1"/>
      <c r="R16" s="1"/>
      <c r="S16" s="1"/>
      <c r="T16" s="1"/>
      <c r="U16" s="1"/>
    </row>
    <row r="17" spans="1:21" x14ac:dyDescent="0.3">
      <c r="A17" s="4"/>
      <c r="B17" s="1"/>
      <c r="C17" s="234" t="s">
        <v>171</v>
      </c>
      <c r="D17" s="234"/>
      <c r="E17" s="234"/>
      <c r="F17" s="234"/>
      <c r="G17" s="234"/>
      <c r="H17" s="234"/>
      <c r="I17" s="234"/>
      <c r="J17" s="234"/>
      <c r="K17" s="1"/>
      <c r="L17" s="1"/>
      <c r="M17" s="2"/>
      <c r="N17" s="2"/>
      <c r="O17" s="2"/>
      <c r="P17" s="1"/>
      <c r="Q17" s="1"/>
      <c r="R17" s="1"/>
      <c r="S17" s="1"/>
      <c r="T17" s="1"/>
      <c r="U17" s="1"/>
    </row>
    <row r="18" spans="1:21" x14ac:dyDescent="0.3">
      <c r="A18" s="4"/>
      <c r="B18" s="1"/>
      <c r="C18" s="197" t="s">
        <v>172</v>
      </c>
      <c r="D18" s="146" t="s">
        <v>173</v>
      </c>
      <c r="E18" s="146" t="s">
        <v>174</v>
      </c>
      <c r="F18" s="146" t="s">
        <v>175</v>
      </c>
      <c r="G18" s="146" t="s">
        <v>176</v>
      </c>
      <c r="H18" s="146"/>
      <c r="I18" s="146"/>
      <c r="J18" s="146"/>
      <c r="K18" s="1"/>
      <c r="L18" s="1"/>
      <c r="M18" s="2"/>
      <c r="N18" s="2"/>
      <c r="O18" s="2"/>
      <c r="P18" s="1"/>
      <c r="Q18" s="1"/>
      <c r="R18" s="1"/>
      <c r="S18" s="1"/>
      <c r="T18" s="1"/>
      <c r="U18" s="1"/>
    </row>
    <row r="19" spans="1:21" x14ac:dyDescent="0.3">
      <c r="A19" s="4"/>
      <c r="B19" s="1"/>
      <c r="C19" s="197"/>
      <c r="D19" s="146"/>
      <c r="E19" s="146"/>
      <c r="F19" s="146"/>
      <c r="G19" s="146"/>
      <c r="H19" s="146"/>
      <c r="I19" s="146"/>
      <c r="J19" s="146"/>
      <c r="K19" s="1"/>
      <c r="L19" s="1"/>
      <c r="M19" s="2"/>
      <c r="N19" s="2"/>
      <c r="O19" s="2"/>
      <c r="P19" s="1"/>
      <c r="Q19" s="1"/>
      <c r="R19" s="1"/>
      <c r="S19" s="1"/>
      <c r="T19" s="1"/>
      <c r="U19" s="1"/>
    </row>
    <row r="20" spans="1:21" ht="15" customHeight="1" x14ac:dyDescent="0.3">
      <c r="A20" s="4"/>
      <c r="B20" s="1"/>
      <c r="C20" s="1"/>
      <c r="D20" s="1"/>
      <c r="E20" s="1"/>
      <c r="F20" s="1"/>
      <c r="G20" s="159"/>
      <c r="H20" s="159"/>
      <c r="I20" s="159"/>
      <c r="J20" s="146"/>
      <c r="K20" s="1"/>
      <c r="L20" s="1"/>
      <c r="M20" s="2"/>
      <c r="N20" s="2"/>
      <c r="O20" s="2"/>
      <c r="P20" s="1"/>
      <c r="Q20" s="1"/>
      <c r="R20" s="1"/>
      <c r="S20" s="1"/>
      <c r="T20" s="1"/>
      <c r="U20" s="1"/>
    </row>
    <row r="21" spans="1:21" x14ac:dyDescent="0.3">
      <c r="A21" s="4"/>
      <c r="B21" s="1"/>
      <c r="C21" s="146"/>
      <c r="D21" s="1"/>
      <c r="E21" s="1"/>
      <c r="F21" s="1"/>
      <c r="G21" s="159"/>
      <c r="H21" s="159"/>
      <c r="I21" s="159"/>
      <c r="J21" s="146"/>
      <c r="K21" s="1"/>
      <c r="L21" s="1"/>
      <c r="M21" s="2"/>
      <c r="N21" s="2"/>
      <c r="O21" s="2"/>
      <c r="P21" s="1"/>
      <c r="Q21" s="1"/>
      <c r="R21" s="1"/>
      <c r="S21" s="1"/>
      <c r="T21" s="1"/>
      <c r="U21" s="1"/>
    </row>
    <row r="22" spans="1:21" ht="15" customHeight="1" x14ac:dyDescent="0.3">
      <c r="A22" s="4"/>
      <c r="B22" s="1"/>
      <c r="C22" s="146"/>
      <c r="D22" s="1"/>
      <c r="E22" s="1"/>
      <c r="F22" s="1"/>
      <c r="G22" s="2" t="s">
        <v>161</v>
      </c>
      <c r="H22" s="146">
        <v>105</v>
      </c>
      <c r="I22" s="237">
        <f>_xlfn.HYPGEOM.DIST(3,10,12,50,FALSE)</f>
        <v>0.27028632539455455</v>
      </c>
      <c r="J22" s="1"/>
      <c r="K22" s="1"/>
      <c r="L22" s="1"/>
      <c r="M22" s="2"/>
      <c r="N22" s="2"/>
      <c r="O22" s="2"/>
      <c r="P22" s="1"/>
      <c r="Q22" s="1"/>
      <c r="R22" s="1"/>
      <c r="S22" s="1"/>
      <c r="T22" s="1"/>
      <c r="U22" s="1"/>
    </row>
    <row r="23" spans="1:21" x14ac:dyDescent="0.3">
      <c r="A23" s="4"/>
      <c r="B23" s="1"/>
      <c r="C23" s="146"/>
      <c r="D23" s="1"/>
      <c r="E23" s="1"/>
      <c r="F23" s="1"/>
      <c r="G23" s="2">
        <v>252</v>
      </c>
      <c r="H23" s="146">
        <v>252</v>
      </c>
      <c r="I23" s="237"/>
      <c r="J23" s="1"/>
      <c r="K23" s="1"/>
      <c r="L23" s="1"/>
      <c r="M23" s="2"/>
      <c r="N23" s="2"/>
      <c r="O23" s="2"/>
      <c r="P23" s="1"/>
      <c r="Q23" s="1"/>
      <c r="R23" s="1"/>
      <c r="S23" s="1"/>
      <c r="T23" s="1"/>
      <c r="U23" s="1"/>
    </row>
    <row r="24" spans="1:21" x14ac:dyDescent="0.3">
      <c r="A24" s="4"/>
      <c r="B24" s="1"/>
      <c r="C24" s="146"/>
      <c r="D24" s="1"/>
      <c r="E24" s="1"/>
      <c r="F24" s="1"/>
      <c r="G24" s="158"/>
      <c r="H24" s="159"/>
      <c r="I24" s="159"/>
      <c r="J24" s="146"/>
      <c r="K24" s="1"/>
      <c r="L24" s="1"/>
      <c r="M24" s="2"/>
      <c r="N24" s="2"/>
      <c r="O24" s="2"/>
      <c r="P24" s="1"/>
      <c r="Q24" s="1"/>
      <c r="R24" s="1"/>
      <c r="S24" s="1"/>
      <c r="T24" s="1"/>
      <c r="U24" s="1"/>
    </row>
    <row r="25" spans="1:21" x14ac:dyDescent="0.3">
      <c r="A25" s="4"/>
      <c r="B25" s="1"/>
      <c r="C25" s="146"/>
      <c r="D25" s="1"/>
      <c r="E25" s="1"/>
      <c r="F25" s="1"/>
      <c r="G25" s="158"/>
      <c r="H25" s="159"/>
      <c r="I25" s="159"/>
      <c r="J25" s="146"/>
      <c r="K25" s="1"/>
      <c r="L25" s="1"/>
      <c r="M25" s="2"/>
      <c r="N25" s="2"/>
      <c r="O25" s="2"/>
      <c r="P25" s="1"/>
      <c r="Q25" s="1"/>
      <c r="R25" s="1"/>
      <c r="S25" s="1"/>
      <c r="T25" s="1"/>
      <c r="U25" s="1"/>
    </row>
    <row r="26" spans="1:21" x14ac:dyDescent="0.3">
      <c r="A26" s="4"/>
      <c r="B26" s="1"/>
      <c r="C26" s="197" t="s">
        <v>177</v>
      </c>
      <c r="D26" s="146" t="s">
        <v>173</v>
      </c>
      <c r="E26" s="146" t="s">
        <v>174</v>
      </c>
      <c r="F26" s="146" t="s">
        <v>175</v>
      </c>
      <c r="G26" s="146" t="s">
        <v>178</v>
      </c>
      <c r="H26" s="159"/>
      <c r="I26" s="159"/>
      <c r="J26" s="146"/>
      <c r="K26" s="1"/>
      <c r="L26" s="1"/>
      <c r="M26" s="2"/>
      <c r="N26" s="2"/>
      <c r="O26" s="2"/>
      <c r="P26" s="1"/>
      <c r="Q26" s="1"/>
      <c r="R26" s="1"/>
      <c r="S26" s="1"/>
      <c r="T26" s="1"/>
      <c r="U26" s="1"/>
    </row>
    <row r="27" spans="1:21" x14ac:dyDescent="0.3">
      <c r="A27" s="4"/>
      <c r="B27" s="1"/>
      <c r="C27" s="146"/>
      <c r="D27" s="1"/>
      <c r="E27" s="1"/>
      <c r="F27" s="1"/>
      <c r="G27" s="158"/>
      <c r="H27" s="159"/>
      <c r="I27" s="159"/>
      <c r="J27" s="146"/>
      <c r="K27" s="1"/>
      <c r="L27" s="1"/>
      <c r="M27" s="2"/>
      <c r="N27" s="2"/>
      <c r="O27" s="2"/>
      <c r="P27" s="1"/>
      <c r="Q27" s="1"/>
      <c r="R27" s="1"/>
      <c r="S27" s="1"/>
      <c r="T27" s="1"/>
      <c r="U27" s="1"/>
    </row>
    <row r="28" spans="1:21" x14ac:dyDescent="0.3">
      <c r="A28" s="4"/>
      <c r="B28" s="1"/>
      <c r="C28" s="146"/>
      <c r="D28" s="1"/>
      <c r="E28" s="1"/>
      <c r="F28" s="1"/>
      <c r="G28" s="158"/>
      <c r="H28" s="159"/>
      <c r="I28" s="237">
        <f>_xlfn.HYPGEOM.DIST(4,10,12,50,FALSE)</f>
        <v>0.13303155078013248</v>
      </c>
      <c r="J28" s="146"/>
      <c r="K28" s="1"/>
      <c r="L28" s="1"/>
      <c r="M28" s="2"/>
      <c r="N28" s="2"/>
      <c r="O28" s="2"/>
      <c r="P28" s="1"/>
      <c r="Q28" s="1"/>
      <c r="R28" s="1"/>
      <c r="S28" s="1"/>
      <c r="T28" s="1"/>
      <c r="U28" s="1"/>
    </row>
    <row r="29" spans="1:21" ht="15" customHeight="1" x14ac:dyDescent="0.3">
      <c r="A29" s="4"/>
      <c r="B29" s="1"/>
      <c r="C29" s="146"/>
      <c r="D29" s="1"/>
      <c r="E29" s="1"/>
      <c r="F29" s="1"/>
      <c r="G29" s="158"/>
      <c r="H29" s="159"/>
      <c r="I29" s="237"/>
      <c r="J29" s="146"/>
      <c r="K29" s="1"/>
      <c r="L29" s="1"/>
      <c r="M29" s="2"/>
      <c r="N29" s="2"/>
      <c r="O29" s="2"/>
      <c r="P29" s="1"/>
      <c r="Q29" s="1"/>
      <c r="R29" s="1"/>
      <c r="S29" s="1"/>
      <c r="T29" s="1"/>
      <c r="U29" s="1"/>
    </row>
    <row r="30" spans="1:21" ht="14.4" customHeight="1" x14ac:dyDescent="0.3">
      <c r="A30" s="4"/>
      <c r="B30" s="1"/>
      <c r="C30" s="146"/>
      <c r="D30" s="1"/>
      <c r="E30" s="1"/>
      <c r="F30" s="1"/>
      <c r="G30" s="158"/>
      <c r="H30" s="159"/>
      <c r="I30" s="159"/>
      <c r="J30" s="146"/>
      <c r="K30" s="1"/>
      <c r="L30" s="1"/>
      <c r="M30" s="2"/>
      <c r="N30" s="2"/>
      <c r="O30" s="2"/>
      <c r="P30" s="1"/>
      <c r="Q30" s="1"/>
      <c r="R30" s="1"/>
      <c r="S30" s="1"/>
      <c r="T30" s="1"/>
      <c r="U30" s="1"/>
    </row>
    <row r="31" spans="1:21" x14ac:dyDescent="0.3">
      <c r="A31" s="4"/>
      <c r="B31" s="1"/>
      <c r="C31" s="146"/>
      <c r="D31" s="1"/>
      <c r="E31" s="1"/>
      <c r="F31" s="1"/>
      <c r="G31" s="158"/>
      <c r="H31" s="159"/>
      <c r="I31" s="159"/>
      <c r="J31" s="146"/>
      <c r="K31" s="1"/>
      <c r="L31" s="1"/>
      <c r="M31" s="2"/>
      <c r="N31" s="2"/>
      <c r="O31" s="2"/>
      <c r="P31" s="1"/>
      <c r="Q31" s="1"/>
      <c r="R31" s="1"/>
      <c r="S31" s="1"/>
      <c r="T31" s="1"/>
      <c r="U31" s="1"/>
    </row>
    <row r="32" spans="1:21" x14ac:dyDescent="0.3">
      <c r="A32" s="4"/>
      <c r="B32" s="1"/>
      <c r="C32" s="146"/>
      <c r="D32" s="1"/>
      <c r="E32" s="1"/>
      <c r="F32" s="1"/>
      <c r="G32" s="158"/>
      <c r="H32" s="159"/>
      <c r="I32" s="159"/>
      <c r="J32" s="146"/>
      <c r="K32" s="1"/>
      <c r="L32" s="1"/>
      <c r="M32" s="2"/>
      <c r="N32" s="2"/>
      <c r="O32" s="2"/>
      <c r="P32" s="1"/>
      <c r="Q32" s="1"/>
      <c r="R32" s="1"/>
      <c r="S32" s="1"/>
      <c r="T32" s="1"/>
      <c r="U32" s="1"/>
    </row>
    <row r="33" spans="1:21" x14ac:dyDescent="0.3">
      <c r="A33" s="4"/>
      <c r="B33" s="1"/>
      <c r="C33" s="197" t="s">
        <v>179</v>
      </c>
      <c r="D33" s="239">
        <f>_xlfn.HYPGEOM.DIST(1,10,12,50,FALSE)</f>
        <v>0.19042900198252705</v>
      </c>
      <c r="E33" s="239">
        <f>_xlfn.HYPGEOM.DIST(2,10,12,50,FALSE)</f>
        <v>0.31420785327116979</v>
      </c>
      <c r="F33" s="239">
        <f>_xlfn.HYPGEOM.DIST(3,10,12,50,FALSE)</f>
        <v>0.27028632539455455</v>
      </c>
      <c r="G33" s="239"/>
      <c r="H33" s="239">
        <f>_xlfn.HYPGEOM.DIST(4,10,12,50,FALSE)</f>
        <v>0.13303155078013248</v>
      </c>
      <c r="I33" s="237">
        <f>SUM(D33:H34)</f>
        <v>0.9079547314283839</v>
      </c>
      <c r="J33" s="146"/>
      <c r="K33" s="1"/>
      <c r="L33" s="1"/>
      <c r="M33" s="2"/>
      <c r="N33" s="2"/>
      <c r="O33" s="2"/>
      <c r="P33" s="1"/>
      <c r="Q33" s="1"/>
      <c r="R33" s="1"/>
      <c r="S33" s="1"/>
      <c r="T33" s="1"/>
      <c r="U33" s="1"/>
    </row>
    <row r="34" spans="1:21" x14ac:dyDescent="0.3">
      <c r="A34" s="4"/>
      <c r="B34" s="1"/>
      <c r="C34" s="146"/>
      <c r="D34" s="239"/>
      <c r="E34" s="239"/>
      <c r="F34" s="239"/>
      <c r="G34" s="239"/>
      <c r="H34" s="239"/>
      <c r="I34" s="237"/>
      <c r="J34" s="146"/>
      <c r="K34" s="1"/>
      <c r="L34" s="1"/>
      <c r="M34" s="2"/>
      <c r="N34" s="2"/>
      <c r="O34" s="2"/>
      <c r="P34" s="1"/>
      <c r="Q34" s="1"/>
      <c r="R34" s="1"/>
      <c r="S34" s="1"/>
      <c r="T34" s="1"/>
      <c r="U34" s="1"/>
    </row>
    <row r="35" spans="1:21" x14ac:dyDescent="0.3">
      <c r="A35" s="4"/>
      <c r="B35" s="1"/>
      <c r="C35" s="240"/>
      <c r="D35" s="240"/>
      <c r="E35" s="240"/>
      <c r="F35" s="240"/>
      <c r="G35" s="240"/>
      <c r="H35" s="240"/>
      <c r="I35" s="240"/>
      <c r="J35" s="240"/>
      <c r="K35" s="1"/>
      <c r="L35" s="1"/>
      <c r="M35" s="2"/>
      <c r="N35" s="2"/>
      <c r="O35" s="2"/>
      <c r="P35" s="1"/>
      <c r="Q35" s="1"/>
      <c r="R35" s="1"/>
      <c r="S35" s="1"/>
      <c r="T35" s="1"/>
      <c r="U35" s="1"/>
    </row>
    <row r="36" spans="1:21" x14ac:dyDescent="0.3">
      <c r="A36" s="4"/>
      <c r="B36" s="1"/>
      <c r="C36" s="1"/>
      <c r="D36" s="1"/>
      <c r="E36" s="1"/>
      <c r="F36" s="1"/>
      <c r="G36" s="1"/>
      <c r="H36" s="1"/>
      <c r="I36" s="1"/>
      <c r="J36" s="1"/>
      <c r="K36" s="1"/>
      <c r="L36" s="1"/>
      <c r="M36" s="2"/>
      <c r="N36" s="2"/>
      <c r="O36" s="2"/>
      <c r="P36" s="1"/>
      <c r="Q36" s="1"/>
      <c r="R36" s="1"/>
      <c r="S36" s="1"/>
      <c r="T36" s="1"/>
      <c r="U36" s="1"/>
    </row>
    <row r="37" spans="1:21" x14ac:dyDescent="0.3">
      <c r="A37" s="4"/>
      <c r="B37" s="1"/>
      <c r="C37" s="1"/>
      <c r="D37" s="1"/>
      <c r="E37" s="1"/>
      <c r="F37" s="1"/>
      <c r="G37" s="1"/>
      <c r="H37" s="1"/>
      <c r="I37" s="1"/>
      <c r="J37" s="1"/>
      <c r="K37" s="1"/>
      <c r="L37" s="1"/>
      <c r="M37" s="2"/>
      <c r="N37" s="2"/>
      <c r="O37" s="2"/>
      <c r="P37" s="1"/>
      <c r="Q37" s="1"/>
      <c r="R37" s="1"/>
      <c r="S37" s="1"/>
      <c r="T37" s="1"/>
      <c r="U37" s="1"/>
    </row>
    <row r="38" spans="1:21" x14ac:dyDescent="0.3">
      <c r="A38" s="4"/>
      <c r="B38" s="1"/>
      <c r="C38" s="234" t="s">
        <v>180</v>
      </c>
      <c r="D38" s="234"/>
      <c r="E38" s="234"/>
      <c r="F38" s="234"/>
      <c r="G38" s="234"/>
      <c r="H38" s="234"/>
      <c r="I38" s="234"/>
      <c r="J38" s="234"/>
      <c r="K38" s="1"/>
      <c r="L38" s="1"/>
      <c r="M38" s="2"/>
      <c r="N38" s="2"/>
      <c r="O38" s="2"/>
      <c r="P38" s="1"/>
      <c r="Q38" s="1"/>
      <c r="R38" s="1"/>
      <c r="S38" s="1"/>
      <c r="T38" s="1"/>
      <c r="U38" s="1"/>
    </row>
    <row r="39" spans="1:21" x14ac:dyDescent="0.3">
      <c r="A39" s="4"/>
      <c r="B39" s="1"/>
      <c r="C39" s="122"/>
      <c r="D39" s="122" t="s">
        <v>152</v>
      </c>
      <c r="E39" s="122" t="s">
        <v>153</v>
      </c>
      <c r="F39" s="122" t="s">
        <v>181</v>
      </c>
      <c r="G39" s="122" t="s">
        <v>182</v>
      </c>
      <c r="H39" s="122"/>
      <c r="I39" s="122"/>
      <c r="J39" s="122"/>
      <c r="K39" s="1"/>
      <c r="L39" s="1"/>
      <c r="M39" s="2"/>
      <c r="N39" s="2"/>
      <c r="O39" s="2"/>
      <c r="P39" s="1"/>
      <c r="Q39" s="1"/>
      <c r="R39" s="1"/>
      <c r="S39" s="1"/>
      <c r="T39" s="1"/>
      <c r="U39" s="1"/>
    </row>
    <row r="40" spans="1:21" x14ac:dyDescent="0.3">
      <c r="A40" s="4"/>
      <c r="B40" s="1"/>
      <c r="C40" s="122"/>
      <c r="G40" s="193"/>
      <c r="H40" s="193"/>
      <c r="I40" s="193"/>
      <c r="J40" s="122"/>
      <c r="K40" s="1"/>
      <c r="L40" s="1"/>
      <c r="M40" s="2"/>
      <c r="N40" s="2"/>
      <c r="O40" s="2"/>
      <c r="P40" s="1"/>
      <c r="Q40" s="1"/>
      <c r="R40" s="1"/>
      <c r="S40" s="1"/>
      <c r="T40" s="1"/>
      <c r="U40" s="1"/>
    </row>
    <row r="41" spans="1:21" x14ac:dyDescent="0.3">
      <c r="A41" s="4"/>
      <c r="B41" s="1"/>
      <c r="C41" s="122"/>
      <c r="G41" s="193"/>
      <c r="H41" s="193"/>
      <c r="I41" s="193"/>
      <c r="J41" s="122"/>
      <c r="K41" s="1"/>
      <c r="L41" s="1"/>
      <c r="M41" s="2"/>
      <c r="N41" s="2"/>
      <c r="O41" s="2"/>
      <c r="P41" s="1"/>
      <c r="Q41" s="1"/>
      <c r="R41" s="1"/>
      <c r="S41" s="1"/>
      <c r="T41" s="1"/>
      <c r="U41" s="1"/>
    </row>
    <row r="42" spans="1:21" x14ac:dyDescent="0.3">
      <c r="A42" s="4"/>
      <c r="B42" s="1"/>
      <c r="C42" s="122"/>
      <c r="G42" s="93" t="s">
        <v>183</v>
      </c>
      <c r="H42" s="122">
        <v>63</v>
      </c>
      <c r="I42" s="237">
        <f>_xlfn.HYPGEOM.DIST(2,4,3,10,FALSE)</f>
        <v>0.30000000000000004</v>
      </c>
      <c r="K42" s="1"/>
      <c r="L42" s="1"/>
      <c r="M42" s="2"/>
      <c r="N42" s="2"/>
      <c r="O42" s="2"/>
      <c r="P42" s="1"/>
      <c r="Q42" s="1"/>
      <c r="R42" s="1"/>
      <c r="S42" s="1"/>
      <c r="T42" s="1"/>
      <c r="U42" s="1"/>
    </row>
    <row r="43" spans="1:21" x14ac:dyDescent="0.3">
      <c r="A43" s="4"/>
      <c r="B43" s="1"/>
      <c r="C43" s="122"/>
      <c r="G43" s="93">
        <v>210</v>
      </c>
      <c r="H43" s="122">
        <v>210</v>
      </c>
      <c r="I43" s="237"/>
      <c r="K43" s="1"/>
      <c r="L43" s="1"/>
      <c r="M43" s="2"/>
      <c r="N43" s="2"/>
      <c r="O43" s="2"/>
      <c r="P43" s="1"/>
      <c r="Q43" s="1"/>
      <c r="R43" s="1"/>
      <c r="S43" s="1"/>
      <c r="T43" s="1"/>
      <c r="U43" s="1"/>
    </row>
    <row r="44" spans="1:21" x14ac:dyDescent="0.3">
      <c r="A44" s="4"/>
      <c r="B44" s="1"/>
      <c r="C44" s="122"/>
      <c r="G44" s="196"/>
      <c r="H44" s="193"/>
      <c r="I44" s="193"/>
      <c r="J44" s="122"/>
      <c r="K44" s="1"/>
      <c r="L44" s="1"/>
      <c r="M44" s="2"/>
      <c r="N44" s="2"/>
      <c r="O44" s="2"/>
      <c r="P44" s="1"/>
      <c r="Q44" s="1"/>
      <c r="R44" s="1"/>
      <c r="S44" s="1"/>
      <c r="T44" s="1"/>
      <c r="U44" s="1"/>
    </row>
    <row r="45" spans="1:21" x14ac:dyDescent="0.3">
      <c r="A45" s="4"/>
      <c r="B45" s="1"/>
      <c r="C45" s="122"/>
      <c r="G45" s="196"/>
      <c r="H45" s="193"/>
      <c r="I45" s="193"/>
      <c r="J45" s="122"/>
      <c r="K45" s="1"/>
      <c r="L45" s="1"/>
      <c r="M45" s="2"/>
      <c r="N45" s="2"/>
      <c r="O45" s="2"/>
      <c r="P45" s="1"/>
      <c r="Q45" s="1"/>
      <c r="R45" s="1"/>
      <c r="S45" s="1"/>
      <c r="T45" s="1"/>
      <c r="U45" s="1"/>
    </row>
    <row r="46" spans="1:21" x14ac:dyDescent="0.3">
      <c r="A46" s="4"/>
      <c r="B46" s="1"/>
      <c r="C46" s="238" t="s">
        <v>184</v>
      </c>
      <c r="D46" s="238"/>
      <c r="E46" s="238"/>
      <c r="F46" s="238"/>
      <c r="G46" s="238"/>
      <c r="H46" s="238"/>
      <c r="I46" s="238"/>
      <c r="J46" s="238"/>
      <c r="K46" s="1"/>
      <c r="L46" s="1"/>
      <c r="M46" s="2"/>
      <c r="N46" s="2"/>
      <c r="O46" s="2"/>
      <c r="P46" s="1"/>
      <c r="Q46" s="1"/>
      <c r="R46" s="1"/>
      <c r="S46" s="1"/>
      <c r="T46" s="1"/>
      <c r="U46" s="1"/>
    </row>
    <row r="47" spans="1:21" x14ac:dyDescent="0.3">
      <c r="A47" s="4"/>
      <c r="B47" s="1"/>
      <c r="C47" s="227"/>
      <c r="D47" s="227"/>
      <c r="E47" s="227"/>
      <c r="F47" s="227"/>
      <c r="G47" s="227"/>
      <c r="H47" s="227"/>
      <c r="I47" s="227"/>
      <c r="J47" s="227"/>
      <c r="K47" s="1"/>
      <c r="L47" s="1"/>
      <c r="M47" s="2"/>
      <c r="N47" s="2"/>
      <c r="O47" s="2"/>
      <c r="P47" s="1"/>
      <c r="Q47" s="1"/>
      <c r="R47" s="1"/>
      <c r="S47" s="1"/>
      <c r="T47" s="1"/>
      <c r="U47" s="1"/>
    </row>
    <row r="48" spans="1:21" x14ac:dyDescent="0.3">
      <c r="A48" s="4"/>
      <c r="B48" s="1"/>
      <c r="C48" s="1"/>
      <c r="D48" s="1"/>
      <c r="E48" s="1"/>
      <c r="F48" s="1"/>
      <c r="G48" s="1"/>
      <c r="H48" s="1"/>
      <c r="I48" s="1"/>
      <c r="J48" s="1"/>
      <c r="K48" s="1"/>
      <c r="L48" s="1"/>
      <c r="M48" s="2"/>
      <c r="N48" s="2"/>
      <c r="O48" s="2"/>
      <c r="P48" s="1"/>
      <c r="Q48" s="1"/>
      <c r="R48" s="1"/>
      <c r="S48" s="1"/>
      <c r="T48" s="1"/>
      <c r="U48" s="1"/>
    </row>
    <row r="49" spans="1:21" x14ac:dyDescent="0.3">
      <c r="A49" s="4"/>
      <c r="B49" s="1"/>
      <c r="C49" s="2"/>
      <c r="D49" s="2"/>
      <c r="E49" s="2"/>
      <c r="F49" s="2"/>
      <c r="G49" s="2"/>
      <c r="H49" s="1"/>
      <c r="I49" s="1"/>
      <c r="J49" s="2"/>
      <c r="K49" s="1"/>
      <c r="L49" s="1"/>
      <c r="M49" s="1"/>
      <c r="N49" s="1"/>
      <c r="O49" s="1"/>
      <c r="P49" s="1"/>
      <c r="Q49" s="1"/>
      <c r="R49" s="1"/>
      <c r="S49" s="1"/>
      <c r="T49" s="1"/>
      <c r="U49" s="1"/>
    </row>
    <row r="50" spans="1:21" x14ac:dyDescent="0.3">
      <c r="A50" s="4"/>
      <c r="B50" s="1"/>
      <c r="C50" s="2"/>
      <c r="D50" s="2"/>
      <c r="E50" s="2"/>
      <c r="F50" s="149"/>
      <c r="G50" s="153"/>
      <c r="H50" s="1"/>
      <c r="I50" s="1"/>
      <c r="J50" s="2"/>
      <c r="K50" s="1"/>
      <c r="L50" s="1"/>
      <c r="M50" s="1"/>
      <c r="N50" s="1"/>
      <c r="O50" s="1"/>
      <c r="P50" s="1"/>
      <c r="Q50" s="1"/>
      <c r="R50" s="1"/>
      <c r="S50" s="1"/>
      <c r="T50" s="1"/>
      <c r="U50" s="1"/>
    </row>
    <row r="51" spans="1:21" x14ac:dyDescent="0.3">
      <c r="A51" s="4"/>
      <c r="B51" s="1"/>
      <c r="C51" s="2"/>
      <c r="D51" s="2"/>
      <c r="E51" s="2"/>
      <c r="F51" s="149"/>
      <c r="G51" s="153"/>
      <c r="H51" s="1"/>
      <c r="I51" s="1"/>
      <c r="J51" s="2"/>
      <c r="K51" s="1"/>
      <c r="L51" s="1"/>
      <c r="M51" s="1"/>
      <c r="N51" s="1"/>
      <c r="O51" s="1"/>
      <c r="P51" s="1"/>
      <c r="Q51" s="1"/>
      <c r="R51" s="1"/>
      <c r="S51" s="1"/>
      <c r="T51" s="1"/>
      <c r="U51" s="1"/>
    </row>
    <row r="52" spans="1:21" x14ac:dyDescent="0.3">
      <c r="A52" s="4"/>
      <c r="B52" s="1"/>
      <c r="C52" s="2"/>
      <c r="D52" s="2"/>
      <c r="E52" s="2"/>
      <c r="F52" s="54"/>
      <c r="G52" s="153"/>
      <c r="H52" s="1"/>
      <c r="I52" s="1"/>
      <c r="J52" s="2"/>
      <c r="K52" s="1"/>
      <c r="L52" s="1"/>
      <c r="M52" s="1"/>
      <c r="N52" s="1"/>
      <c r="O52" s="1"/>
      <c r="P52" s="1"/>
      <c r="Q52" s="1"/>
      <c r="R52" s="1"/>
      <c r="S52" s="1"/>
      <c r="T52" s="1"/>
      <c r="U52" s="1"/>
    </row>
    <row r="53" spans="1:21" x14ac:dyDescent="0.3">
      <c r="A53" s="4"/>
      <c r="B53" s="1"/>
      <c r="C53" s="2"/>
      <c r="D53" s="2"/>
      <c r="E53" s="2"/>
      <c r="F53" s="2"/>
      <c r="G53" s="153"/>
      <c r="H53" s="1"/>
      <c r="I53" s="1"/>
      <c r="J53" s="2"/>
      <c r="K53" s="1"/>
      <c r="L53" s="1"/>
      <c r="M53" s="1"/>
      <c r="N53" s="1"/>
      <c r="O53" s="1"/>
      <c r="P53" s="1"/>
      <c r="Q53" s="1"/>
      <c r="R53" s="1"/>
      <c r="S53" s="1"/>
      <c r="T53" s="1"/>
      <c r="U53" s="1"/>
    </row>
    <row r="54" spans="1:21" x14ac:dyDescent="0.3">
      <c r="A54" s="4"/>
      <c r="B54" s="1"/>
      <c r="C54" s="2"/>
      <c r="D54" s="2"/>
      <c r="E54" s="2"/>
      <c r="F54" s="2"/>
      <c r="G54" s="153"/>
      <c r="H54" s="1"/>
      <c r="I54" s="1"/>
      <c r="J54" s="2"/>
      <c r="K54" s="1"/>
      <c r="L54" s="1"/>
      <c r="M54" s="1"/>
      <c r="N54" s="1"/>
      <c r="O54" s="1"/>
      <c r="P54" s="1"/>
      <c r="Q54" s="1"/>
      <c r="R54" s="1"/>
      <c r="S54" s="1"/>
      <c r="T54" s="1"/>
      <c r="U54" s="1"/>
    </row>
    <row r="55" spans="1:21" x14ac:dyDescent="0.3">
      <c r="A55" s="4"/>
      <c r="B55" s="1"/>
      <c r="C55" s="2"/>
      <c r="D55" s="2"/>
      <c r="E55" s="2"/>
      <c r="F55" s="2"/>
      <c r="G55" s="153"/>
      <c r="H55" s="1"/>
      <c r="I55" s="1"/>
      <c r="J55" s="2"/>
      <c r="K55" s="1"/>
      <c r="L55" s="1"/>
      <c r="M55" s="1"/>
      <c r="N55" s="1"/>
      <c r="O55" s="1"/>
      <c r="P55" s="1"/>
      <c r="Q55" s="1"/>
      <c r="R55" s="1"/>
      <c r="S55" s="1"/>
      <c r="T55" s="1"/>
      <c r="U55" s="1"/>
    </row>
    <row r="56" spans="1:21" x14ac:dyDescent="0.3">
      <c r="A56" s="4"/>
      <c r="B56" s="1"/>
      <c r="C56" s="2"/>
      <c r="D56" s="2"/>
      <c r="E56" s="2"/>
      <c r="F56" s="2"/>
      <c r="G56" s="153"/>
      <c r="H56" s="1"/>
      <c r="I56" s="1"/>
      <c r="J56" s="2"/>
      <c r="K56" s="1"/>
      <c r="L56" s="1"/>
      <c r="M56" s="1"/>
      <c r="N56" s="1"/>
      <c r="O56" s="1"/>
      <c r="P56" s="1"/>
      <c r="Q56" s="1"/>
      <c r="R56" s="1"/>
      <c r="S56" s="1"/>
      <c r="T56" s="1"/>
      <c r="U56" s="1"/>
    </row>
    <row r="57" spans="1:21" x14ac:dyDescent="0.3">
      <c r="A57" s="4"/>
      <c r="B57" s="1"/>
      <c r="C57" s="2"/>
      <c r="D57" s="2"/>
      <c r="E57" s="2"/>
      <c r="F57" s="2"/>
      <c r="G57" s="153"/>
      <c r="H57" s="1"/>
      <c r="I57" s="1"/>
      <c r="J57" s="2"/>
      <c r="K57" s="1"/>
      <c r="L57" s="1"/>
      <c r="M57" s="1"/>
      <c r="N57" s="1"/>
      <c r="O57" s="1"/>
      <c r="P57" s="1"/>
      <c r="Q57" s="1"/>
      <c r="R57" s="1"/>
      <c r="S57" s="1"/>
      <c r="T57" s="1"/>
      <c r="U57" s="1"/>
    </row>
    <row r="58" spans="1:21" x14ac:dyDescent="0.3">
      <c r="A58" s="4"/>
      <c r="B58" s="1"/>
      <c r="C58" s="2"/>
      <c r="D58" s="2"/>
      <c r="E58" s="2"/>
      <c r="F58" s="2"/>
      <c r="G58" s="153"/>
      <c r="H58" s="1"/>
      <c r="I58" s="1"/>
      <c r="J58" s="2"/>
      <c r="K58" s="1"/>
      <c r="L58" s="1"/>
      <c r="M58" s="1"/>
      <c r="N58" s="1"/>
      <c r="O58" s="1"/>
      <c r="P58" s="1"/>
      <c r="Q58" s="1"/>
      <c r="R58" s="1"/>
      <c r="S58" s="1"/>
      <c r="T58" s="1"/>
      <c r="U58" s="1"/>
    </row>
    <row r="59" spans="1:21" x14ac:dyDescent="0.3">
      <c r="A59" s="4"/>
      <c r="B59" s="1"/>
      <c r="C59" s="2"/>
      <c r="D59" s="2"/>
      <c r="E59" s="2"/>
      <c r="F59" s="2"/>
      <c r="G59" s="153"/>
      <c r="H59" s="1"/>
      <c r="I59" s="1"/>
      <c r="J59" s="2"/>
      <c r="K59" s="1"/>
      <c r="L59" s="1"/>
      <c r="M59" s="1"/>
      <c r="N59" s="1"/>
      <c r="O59" s="1"/>
      <c r="P59" s="1"/>
      <c r="Q59" s="1"/>
      <c r="R59" s="1"/>
      <c r="S59" s="1"/>
      <c r="T59" s="1"/>
      <c r="U59" s="1"/>
    </row>
    <row r="60" spans="1:21" x14ac:dyDescent="0.3">
      <c r="A60" s="4"/>
      <c r="B60" s="1"/>
      <c r="C60" s="2"/>
      <c r="D60" s="2"/>
      <c r="E60" s="2"/>
      <c r="F60" s="2"/>
      <c r="G60" s="153"/>
      <c r="H60" s="1"/>
      <c r="I60" s="1"/>
      <c r="J60" s="2"/>
      <c r="K60" s="1"/>
      <c r="L60" s="1"/>
      <c r="M60" s="1"/>
      <c r="N60" s="1"/>
      <c r="O60" s="1"/>
      <c r="P60" s="1"/>
      <c r="Q60" s="1"/>
      <c r="R60" s="1"/>
      <c r="S60" s="1"/>
      <c r="T60" s="1"/>
      <c r="U60" s="1"/>
    </row>
    <row r="61" spans="1:21" x14ac:dyDescent="0.3">
      <c r="A61" s="4"/>
      <c r="B61" s="1"/>
      <c r="C61" s="2"/>
      <c r="D61" s="2"/>
      <c r="E61" s="2"/>
      <c r="F61" s="2"/>
      <c r="G61" s="153"/>
      <c r="H61" s="1"/>
      <c r="I61" s="1"/>
      <c r="J61" s="2"/>
      <c r="K61" s="1"/>
      <c r="L61" s="1"/>
      <c r="M61" s="1"/>
      <c r="N61" s="1"/>
      <c r="O61" s="1"/>
      <c r="P61" s="1"/>
      <c r="Q61" s="1"/>
      <c r="R61" s="1"/>
      <c r="S61" s="1"/>
      <c r="T61" s="1"/>
      <c r="U61" s="1"/>
    </row>
    <row r="62" spans="1:21" x14ac:dyDescent="0.3">
      <c r="A62" s="4"/>
      <c r="B62" s="1"/>
      <c r="C62" s="2"/>
      <c r="D62" s="2"/>
      <c r="E62" s="2"/>
      <c r="F62" s="2"/>
      <c r="G62" s="153"/>
      <c r="H62" s="1"/>
      <c r="I62" s="1"/>
      <c r="J62" s="2"/>
      <c r="K62" s="1"/>
      <c r="L62" s="1"/>
      <c r="M62" s="1"/>
      <c r="N62" s="1"/>
      <c r="O62" s="1"/>
      <c r="P62" s="1"/>
      <c r="Q62" s="1"/>
      <c r="R62" s="1"/>
      <c r="S62" s="1"/>
      <c r="T62" s="1"/>
      <c r="U62" s="1"/>
    </row>
    <row r="63" spans="1:21" x14ac:dyDescent="0.3">
      <c r="A63" s="4"/>
      <c r="B63" s="1"/>
      <c r="C63" s="2"/>
      <c r="D63" s="2"/>
      <c r="E63" s="2"/>
      <c r="F63" s="2"/>
      <c r="G63" s="153"/>
      <c r="H63" s="1"/>
      <c r="I63" s="1"/>
      <c r="J63" s="2"/>
      <c r="K63" s="1"/>
      <c r="L63" s="1"/>
      <c r="M63" s="1"/>
      <c r="N63" s="1"/>
      <c r="O63" s="1"/>
      <c r="P63" s="1"/>
      <c r="Q63" s="1"/>
      <c r="R63" s="1"/>
      <c r="S63" s="1"/>
      <c r="T63" s="1"/>
      <c r="U63" s="1"/>
    </row>
    <row r="64" spans="1:21" x14ac:dyDescent="0.3">
      <c r="A64" s="4"/>
      <c r="B64" s="1"/>
      <c r="C64" s="2"/>
      <c r="D64" s="2"/>
      <c r="E64" s="2"/>
      <c r="F64" s="2"/>
      <c r="G64" s="153"/>
      <c r="H64" s="1"/>
      <c r="I64" s="1"/>
      <c r="J64" s="2"/>
      <c r="K64" s="1"/>
      <c r="L64" s="1"/>
      <c r="M64" s="1"/>
      <c r="N64" s="1"/>
      <c r="O64" s="1"/>
      <c r="P64" s="1"/>
      <c r="Q64" s="1"/>
      <c r="R64" s="1"/>
      <c r="S64" s="1"/>
      <c r="T64" s="1"/>
      <c r="U64" s="1"/>
    </row>
    <row r="65" spans="1:21" x14ac:dyDescent="0.3">
      <c r="A65" s="4"/>
      <c r="B65" s="1"/>
      <c r="C65" s="2"/>
      <c r="D65" s="2"/>
      <c r="E65" s="2"/>
      <c r="F65" s="2"/>
      <c r="G65" s="153"/>
      <c r="H65" s="1"/>
      <c r="I65" s="1"/>
      <c r="J65" s="2"/>
      <c r="K65" s="1"/>
      <c r="L65" s="1"/>
      <c r="M65" s="1"/>
      <c r="N65" s="1"/>
      <c r="O65" s="1"/>
      <c r="P65" s="1"/>
      <c r="Q65" s="1"/>
      <c r="R65" s="1"/>
      <c r="S65" s="1"/>
      <c r="T65" s="1"/>
      <c r="U65" s="1"/>
    </row>
    <row r="66" spans="1:21" x14ac:dyDescent="0.3">
      <c r="A66" s="1"/>
      <c r="B66" s="1"/>
      <c r="C66" s="2"/>
      <c r="D66" s="2"/>
      <c r="E66" s="2"/>
      <c r="F66" s="2"/>
      <c r="G66" s="153"/>
      <c r="H66" s="1"/>
      <c r="I66" s="1"/>
      <c r="J66" s="2"/>
      <c r="K66" s="1"/>
      <c r="L66" s="1"/>
      <c r="M66" s="1"/>
      <c r="N66" s="1"/>
      <c r="O66" s="1"/>
      <c r="P66" s="1"/>
      <c r="Q66" s="1"/>
      <c r="R66" s="1"/>
      <c r="S66" s="1"/>
      <c r="T66" s="1"/>
      <c r="U66" s="1"/>
    </row>
    <row r="67" spans="1:21" x14ac:dyDescent="0.3">
      <c r="A67" s="1"/>
      <c r="B67" s="1"/>
      <c r="C67" s="2"/>
      <c r="D67" s="2"/>
      <c r="E67" s="2"/>
      <c r="F67" s="2"/>
      <c r="G67" s="153"/>
      <c r="H67" s="1"/>
      <c r="I67" s="1"/>
      <c r="J67" s="2"/>
      <c r="K67" s="1"/>
      <c r="L67" s="1"/>
      <c r="M67" s="1"/>
      <c r="N67" s="1"/>
      <c r="O67" s="1"/>
      <c r="P67" s="1"/>
      <c r="Q67" s="1"/>
      <c r="R67" s="1"/>
      <c r="S67" s="1"/>
      <c r="T67" s="1"/>
      <c r="U67" s="1"/>
    </row>
    <row r="68" spans="1:21" x14ac:dyDescent="0.3">
      <c r="A68" s="1"/>
      <c r="B68" s="1"/>
      <c r="C68" s="2"/>
      <c r="D68" s="2"/>
      <c r="E68" s="2"/>
      <c r="F68" s="2"/>
      <c r="G68" s="153"/>
      <c r="H68" s="1"/>
      <c r="I68" s="1"/>
      <c r="J68" s="2"/>
      <c r="K68" s="1"/>
      <c r="L68" s="1"/>
      <c r="M68" s="1"/>
      <c r="N68" s="1"/>
      <c r="O68" s="1"/>
      <c r="P68" s="1"/>
      <c r="Q68" s="1"/>
      <c r="R68" s="1"/>
      <c r="S68" s="1"/>
      <c r="T68" s="1"/>
      <c r="U68" s="1"/>
    </row>
    <row r="69" spans="1:21" ht="15" x14ac:dyDescent="0.3">
      <c r="A69" s="1"/>
      <c r="B69" s="1"/>
      <c r="C69" s="150"/>
      <c r="D69" s="2"/>
      <c r="E69" s="2"/>
      <c r="F69" s="2"/>
      <c r="G69" s="151"/>
      <c r="H69" s="1"/>
      <c r="I69" s="1"/>
      <c r="J69" s="1"/>
      <c r="K69" s="1"/>
      <c r="L69" s="1"/>
      <c r="M69" s="1"/>
      <c r="N69" s="1"/>
      <c r="O69" s="1"/>
      <c r="P69" s="1"/>
      <c r="Q69" s="1"/>
      <c r="R69" s="1"/>
      <c r="S69" s="1"/>
      <c r="T69" s="1"/>
      <c r="U69" s="1"/>
    </row>
    <row r="70" spans="1:21" x14ac:dyDescent="0.3">
      <c r="A70" s="1"/>
      <c r="B70" s="1"/>
      <c r="C70" s="1"/>
      <c r="D70" s="1"/>
      <c r="E70" s="1"/>
      <c r="F70" s="1"/>
      <c r="G70" s="1"/>
      <c r="H70" s="1"/>
      <c r="I70" s="1"/>
      <c r="J70" s="1"/>
      <c r="K70" s="1"/>
      <c r="L70" s="1"/>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c r="B75" s="1"/>
      <c r="C75" s="1"/>
      <c r="D75" s="1"/>
      <c r="E75" s="1"/>
      <c r="F75" s="1"/>
      <c r="G75" s="1"/>
      <c r="H75" s="1"/>
      <c r="I75" s="1"/>
      <c r="J75" s="1"/>
      <c r="K75" s="1"/>
      <c r="L75" s="1"/>
      <c r="M75" s="1"/>
      <c r="N75" s="1"/>
      <c r="O75" s="1"/>
      <c r="P75" s="1"/>
      <c r="Q75" s="1"/>
      <c r="R75" s="1"/>
      <c r="S75" s="1"/>
      <c r="T75" s="1"/>
      <c r="U75" s="1"/>
    </row>
    <row r="76" spans="1:21" x14ac:dyDescent="0.3">
      <c r="A76" s="1"/>
      <c r="B76" s="1"/>
      <c r="C76" s="1"/>
      <c r="D76" s="1"/>
      <c r="E76" s="1"/>
      <c r="F76" s="1"/>
      <c r="G76" s="1"/>
      <c r="H76" s="1"/>
      <c r="I76" s="1"/>
      <c r="J76" s="1"/>
      <c r="K76" s="1"/>
      <c r="L76" s="1"/>
      <c r="M76" s="1"/>
      <c r="N76" s="1"/>
      <c r="O76" s="1"/>
      <c r="P76" s="1"/>
      <c r="Q76" s="1"/>
      <c r="R76" s="1"/>
      <c r="S76" s="1"/>
      <c r="T76" s="1"/>
      <c r="U76" s="1"/>
    </row>
    <row r="77" spans="1:21" x14ac:dyDescent="0.3">
      <c r="A77" s="1"/>
      <c r="B77" s="1"/>
      <c r="C77" s="1"/>
      <c r="D77" s="1"/>
      <c r="E77" s="1"/>
      <c r="F77" s="1"/>
      <c r="G77" s="1"/>
      <c r="H77" s="1"/>
      <c r="I77" s="1"/>
      <c r="J77" s="1"/>
      <c r="K77" s="1"/>
      <c r="L77" s="1"/>
      <c r="M77" s="1"/>
      <c r="N77" s="1"/>
      <c r="O77" s="1"/>
      <c r="P77" s="1"/>
      <c r="Q77" s="1"/>
      <c r="R77" s="1"/>
      <c r="S77" s="1"/>
      <c r="T77" s="1"/>
      <c r="U77" s="1"/>
    </row>
    <row r="78" spans="1:21" x14ac:dyDescent="0.3">
      <c r="A78" s="1"/>
      <c r="B78" s="1"/>
      <c r="C78" s="1"/>
      <c r="D78" s="1"/>
      <c r="E78" s="1"/>
      <c r="F78" s="1"/>
      <c r="G78" s="1"/>
      <c r="H78" s="1"/>
      <c r="I78" s="1"/>
      <c r="J78" s="1"/>
      <c r="K78" s="1"/>
      <c r="L78" s="1"/>
      <c r="M78" s="1"/>
      <c r="N78" s="1"/>
      <c r="O78" s="1"/>
      <c r="P78" s="1"/>
      <c r="Q78" s="1"/>
      <c r="R78" s="1"/>
      <c r="S78" s="1"/>
      <c r="T78" s="1"/>
      <c r="U78" s="1"/>
    </row>
    <row r="79" spans="1:21" x14ac:dyDescent="0.3">
      <c r="A79" s="1"/>
      <c r="B79" s="1"/>
      <c r="C79" s="1"/>
      <c r="D79" s="1"/>
      <c r="E79" s="1"/>
      <c r="F79" s="1"/>
      <c r="G79" s="1"/>
      <c r="H79" s="1"/>
      <c r="I79" s="1"/>
      <c r="J79" s="1"/>
      <c r="K79" s="1"/>
      <c r="L79" s="1"/>
      <c r="M79" s="1"/>
      <c r="N79" s="1"/>
      <c r="O79" s="1"/>
      <c r="P79" s="1"/>
      <c r="Q79" s="1"/>
      <c r="R79" s="1"/>
      <c r="S79" s="1"/>
      <c r="T79" s="1"/>
      <c r="U79" s="1"/>
    </row>
    <row r="80" spans="1:21" x14ac:dyDescent="0.3">
      <c r="A80" s="1"/>
      <c r="B80" s="1"/>
      <c r="C80" s="1"/>
      <c r="D80" s="1"/>
      <c r="E80" s="1"/>
      <c r="F80" s="1"/>
      <c r="G80" s="1"/>
      <c r="H80" s="1"/>
      <c r="I80" s="1"/>
      <c r="J80" s="1"/>
      <c r="K80" s="1"/>
      <c r="L80" s="1"/>
      <c r="M80" s="1"/>
      <c r="N80" s="1"/>
      <c r="O80" s="1"/>
      <c r="P80" s="1"/>
      <c r="Q80" s="1"/>
      <c r="R80" s="1"/>
      <c r="S80" s="1"/>
      <c r="T80" s="1"/>
      <c r="U80" s="1"/>
    </row>
    <row r="81" spans="1:21" x14ac:dyDescent="0.3">
      <c r="A81" s="1"/>
      <c r="B81" s="1"/>
      <c r="C81" s="1"/>
      <c r="D81" s="1"/>
      <c r="E81" s="1"/>
      <c r="F81" s="1"/>
      <c r="G81" s="1"/>
      <c r="H81" s="1"/>
      <c r="I81" s="1"/>
      <c r="J81" s="1"/>
      <c r="K81" s="1"/>
      <c r="L81" s="1"/>
      <c r="M81" s="1"/>
      <c r="N81" s="1"/>
      <c r="O81" s="1"/>
      <c r="P81" s="1"/>
      <c r="Q81" s="1"/>
      <c r="R81" s="1"/>
      <c r="S81" s="1"/>
      <c r="T81" s="1"/>
      <c r="U81" s="1"/>
    </row>
    <row r="82" spans="1:21" x14ac:dyDescent="0.3">
      <c r="A82" s="1"/>
      <c r="B82" s="1"/>
      <c r="C82" s="1"/>
      <c r="D82" s="1"/>
      <c r="E82" s="1"/>
      <c r="F82" s="1"/>
      <c r="G82" s="1"/>
      <c r="H82" s="1"/>
      <c r="I82" s="1"/>
      <c r="J82" s="1"/>
      <c r="K82" s="1"/>
      <c r="L82" s="1"/>
      <c r="M82" s="1"/>
      <c r="N82" s="1"/>
      <c r="O82" s="1"/>
      <c r="P82" s="1"/>
      <c r="Q82" s="1"/>
      <c r="R82" s="1"/>
      <c r="S82" s="1"/>
      <c r="T82" s="1"/>
      <c r="U82" s="1"/>
    </row>
    <row r="83" spans="1:21" x14ac:dyDescent="0.3">
      <c r="A83" s="1"/>
      <c r="B83" s="1"/>
      <c r="C83" s="1"/>
      <c r="D83" s="1"/>
      <c r="E83" s="1"/>
      <c r="F83" s="1"/>
      <c r="G83" s="1"/>
      <c r="H83" s="1"/>
      <c r="I83" s="1"/>
      <c r="J83" s="1"/>
      <c r="K83" s="1"/>
      <c r="L83" s="1"/>
      <c r="M83" s="1"/>
      <c r="N83" s="1"/>
      <c r="O83" s="1"/>
      <c r="P83" s="1"/>
      <c r="Q83" s="1"/>
      <c r="R83" s="1"/>
      <c r="S83" s="1"/>
      <c r="T83" s="1"/>
      <c r="U83" s="1"/>
    </row>
    <row r="84" spans="1:21" x14ac:dyDescent="0.3">
      <c r="A84" s="1"/>
      <c r="B84" s="1"/>
      <c r="C84" s="1"/>
      <c r="D84" s="1"/>
      <c r="E84" s="1"/>
      <c r="F84" s="1"/>
      <c r="G84" s="1"/>
      <c r="H84" s="1"/>
      <c r="I84" s="1"/>
      <c r="J84" s="1"/>
      <c r="K84" s="1"/>
      <c r="L84" s="1"/>
      <c r="M84" s="1"/>
      <c r="N84" s="1"/>
      <c r="O84" s="1"/>
      <c r="P84" s="1"/>
      <c r="Q84" s="1"/>
      <c r="R84" s="1"/>
      <c r="S84" s="1"/>
      <c r="T84" s="1"/>
      <c r="U84" s="1"/>
    </row>
    <row r="85" spans="1:21" x14ac:dyDescent="0.3">
      <c r="A85" s="1"/>
      <c r="B85" s="1"/>
      <c r="C85" s="1"/>
      <c r="D85" s="1"/>
      <c r="E85" s="1"/>
      <c r="F85" s="1"/>
      <c r="G85" s="1"/>
      <c r="H85" s="1"/>
      <c r="I85" s="1"/>
      <c r="J85" s="1"/>
      <c r="K85" s="1"/>
      <c r="L85" s="1"/>
      <c r="M85" s="1"/>
      <c r="N85" s="1"/>
      <c r="O85" s="1"/>
      <c r="P85" s="1"/>
      <c r="Q85" s="1"/>
      <c r="R85" s="1"/>
      <c r="S85" s="1"/>
      <c r="T85" s="1"/>
      <c r="U85" s="1"/>
    </row>
    <row r="86" spans="1:21" x14ac:dyDescent="0.3">
      <c r="A86" s="1"/>
      <c r="B86" s="1"/>
      <c r="C86" s="1"/>
      <c r="D86" s="1"/>
      <c r="E86" s="1"/>
      <c r="F86" s="1"/>
      <c r="G86" s="1"/>
      <c r="H86" s="1"/>
      <c r="I86" s="1"/>
      <c r="J86" s="1"/>
      <c r="K86" s="1"/>
      <c r="L86" s="1"/>
      <c r="M86" s="1"/>
      <c r="N86" s="1"/>
      <c r="O86" s="1"/>
      <c r="P86" s="1"/>
      <c r="Q86" s="1"/>
      <c r="R86" s="1"/>
      <c r="S86" s="1"/>
      <c r="T86" s="1"/>
      <c r="U86" s="1"/>
    </row>
    <row r="87" spans="1:21" x14ac:dyDescent="0.3">
      <c r="A87" s="1"/>
      <c r="B87" s="1"/>
      <c r="C87" s="1"/>
      <c r="D87" s="1"/>
      <c r="E87" s="1"/>
      <c r="F87" s="1"/>
      <c r="G87" s="1"/>
      <c r="H87" s="1"/>
      <c r="I87" s="1"/>
      <c r="J87" s="1"/>
      <c r="K87" s="1"/>
      <c r="L87" s="1"/>
      <c r="M87" s="1"/>
      <c r="N87" s="1"/>
      <c r="O87" s="1"/>
      <c r="P87" s="1"/>
      <c r="Q87" s="1"/>
      <c r="R87" s="1"/>
      <c r="S87" s="1"/>
      <c r="T87" s="1"/>
      <c r="U87" s="1"/>
    </row>
    <row r="88" spans="1:21" x14ac:dyDescent="0.3">
      <c r="A88" s="1"/>
      <c r="B88" s="1"/>
      <c r="C88" s="1"/>
      <c r="D88" s="1"/>
      <c r="E88" s="1"/>
      <c r="F88" s="1"/>
      <c r="G88" s="1"/>
      <c r="H88" s="1"/>
      <c r="I88" s="1"/>
      <c r="J88" s="1"/>
      <c r="K88" s="1"/>
      <c r="L88" s="1"/>
      <c r="M88" s="1"/>
      <c r="N88" s="1"/>
      <c r="O88" s="1"/>
      <c r="P88" s="1"/>
      <c r="Q88" s="1"/>
      <c r="R88" s="1"/>
      <c r="S88" s="1"/>
      <c r="T88" s="1"/>
      <c r="U88" s="1"/>
    </row>
    <row r="89" spans="1:21" x14ac:dyDescent="0.3">
      <c r="A89" s="1"/>
      <c r="B89" s="1"/>
      <c r="C89" s="1"/>
      <c r="D89" s="1"/>
      <c r="E89" s="1"/>
      <c r="F89" s="1"/>
      <c r="G89" s="1"/>
      <c r="H89" s="1"/>
      <c r="I89" s="1"/>
      <c r="J89" s="1"/>
      <c r="K89" s="1"/>
      <c r="L89" s="1"/>
      <c r="M89" s="1"/>
      <c r="N89" s="1"/>
      <c r="O89" s="1"/>
      <c r="P89" s="1"/>
      <c r="Q89" s="1"/>
      <c r="R89" s="1"/>
      <c r="S89" s="1"/>
      <c r="T89" s="1"/>
      <c r="U89" s="1"/>
    </row>
    <row r="90" spans="1:21" x14ac:dyDescent="0.3">
      <c r="A90" s="1"/>
    </row>
    <row r="91" spans="1:21" x14ac:dyDescent="0.3">
      <c r="A91" s="1"/>
    </row>
    <row r="92" spans="1:21" x14ac:dyDescent="0.3">
      <c r="A92" s="1"/>
    </row>
    <row r="93" spans="1:21" x14ac:dyDescent="0.3">
      <c r="A93" s="1"/>
    </row>
    <row r="94" spans="1:21" x14ac:dyDescent="0.3">
      <c r="A94" s="1"/>
    </row>
    <row r="95" spans="1:21" x14ac:dyDescent="0.3">
      <c r="A95" s="1"/>
    </row>
    <row r="96" spans="1:2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17">
    <mergeCell ref="C35:J35"/>
    <mergeCell ref="C38:J38"/>
    <mergeCell ref="I42:I43"/>
    <mergeCell ref="C46:J46"/>
    <mergeCell ref="C47:J47"/>
    <mergeCell ref="C4:J4"/>
    <mergeCell ref="I8:I9"/>
    <mergeCell ref="C12:J12"/>
    <mergeCell ref="C13:J13"/>
    <mergeCell ref="C17:J17"/>
    <mergeCell ref="I22:I23"/>
    <mergeCell ref="I28:I29"/>
    <mergeCell ref="D33:D34"/>
    <mergeCell ref="E33:E34"/>
    <mergeCell ref="F33:G34"/>
    <mergeCell ref="H33:H34"/>
    <mergeCell ref="I33:I34"/>
  </mergeCells>
  <pageMargins left="0.7" right="0.7" top="0.75" bottom="0.75" header="0.3" footer="0.3"/>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121"/>
  <sheetViews>
    <sheetView topLeftCell="A12" zoomScale="64" zoomScaleNormal="93" workbookViewId="0"/>
  </sheetViews>
  <sheetFormatPr baseColWidth="10" defaultRowHeight="14.4" x14ac:dyDescent="0.3"/>
  <cols>
    <col min="1" max="1" width="31.33203125" customWidth="1"/>
    <col min="4" max="4" width="15.5546875" customWidth="1"/>
    <col min="7" max="7" width="11.44140625" customWidth="1"/>
    <col min="8" max="8" width="36" customWidth="1"/>
    <col min="11" max="11" width="4.88671875" bestFit="1" customWidth="1"/>
    <col min="12" max="12" width="24.88671875" bestFit="1"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210</v>
      </c>
      <c r="E2" s="1"/>
      <c r="F2" s="1"/>
      <c r="G2" s="1"/>
      <c r="H2" s="1"/>
      <c r="I2" s="1"/>
      <c r="J2" s="1"/>
      <c r="K2" s="1"/>
      <c r="L2" s="1"/>
      <c r="M2" s="1"/>
      <c r="N2" s="1"/>
      <c r="O2" s="1"/>
      <c r="P2" s="1"/>
      <c r="Q2" s="1"/>
      <c r="R2" s="1"/>
      <c r="S2" s="1"/>
      <c r="T2" s="1"/>
      <c r="U2" s="1"/>
    </row>
    <row r="3" spans="1:21" x14ac:dyDescent="0.3">
      <c r="A3" s="4"/>
      <c r="B3" s="1"/>
      <c r="C3" s="1"/>
      <c r="D3" s="1"/>
      <c r="E3" s="1"/>
      <c r="F3" s="1"/>
      <c r="G3" s="1"/>
      <c r="H3" s="1"/>
      <c r="I3" s="1"/>
      <c r="J3" s="1"/>
      <c r="K3" s="1"/>
      <c r="L3" s="1"/>
      <c r="M3" s="1"/>
      <c r="N3" s="1"/>
      <c r="O3" s="1"/>
      <c r="P3" s="1"/>
      <c r="Q3" s="1"/>
      <c r="R3" s="1"/>
      <c r="S3" s="1"/>
      <c r="T3" s="1"/>
      <c r="U3" s="1"/>
    </row>
    <row r="4" spans="1:21" ht="15" customHeight="1" x14ac:dyDescent="0.3">
      <c r="A4" s="4"/>
      <c r="B4" s="1"/>
      <c r="C4" s="118"/>
      <c r="D4" s="118"/>
      <c r="E4" s="1"/>
      <c r="F4" s="1"/>
      <c r="G4" s="1"/>
      <c r="H4" s="1"/>
      <c r="I4" s="1"/>
      <c r="J4" s="1"/>
      <c r="K4" s="1"/>
      <c r="L4" s="1" t="s">
        <v>211</v>
      </c>
      <c r="M4" s="1"/>
      <c r="N4" s="1"/>
      <c r="O4" s="1"/>
      <c r="P4" s="1"/>
      <c r="Q4" s="1"/>
      <c r="R4" s="1"/>
      <c r="S4" s="1"/>
      <c r="T4" s="1"/>
      <c r="U4" s="1"/>
    </row>
    <row r="5" spans="1:21" x14ac:dyDescent="0.3">
      <c r="A5" s="4"/>
      <c r="B5" s="1"/>
      <c r="C5" s="1"/>
      <c r="D5" s="1"/>
      <c r="E5" s="1"/>
      <c r="F5" s="1"/>
      <c r="G5" s="1"/>
      <c r="H5" s="1"/>
      <c r="I5" s="1"/>
      <c r="J5" s="1"/>
      <c r="K5" s="1"/>
      <c r="L5" s="1" t="s">
        <v>212</v>
      </c>
      <c r="M5" s="1"/>
      <c r="N5" s="1"/>
      <c r="O5" s="1"/>
      <c r="P5" s="1"/>
      <c r="Q5" s="1"/>
      <c r="R5" s="1"/>
      <c r="S5" s="1"/>
      <c r="T5" s="1"/>
      <c r="U5" s="1"/>
    </row>
    <row r="6" spans="1:21" ht="15" customHeight="1" x14ac:dyDescent="0.3">
      <c r="A6" s="4"/>
      <c r="B6" s="1"/>
      <c r="C6" s="232" t="s">
        <v>185</v>
      </c>
      <c r="D6" s="232"/>
      <c r="E6" s="232"/>
      <c r="F6" s="232"/>
      <c r="G6" s="232"/>
      <c r="H6" s="232"/>
      <c r="I6" s="232"/>
      <c r="J6" s="232"/>
      <c r="K6" s="1"/>
      <c r="L6" s="1"/>
      <c r="M6" s="1"/>
      <c r="N6" s="1"/>
      <c r="O6" s="1"/>
      <c r="P6" s="1"/>
      <c r="Q6" s="1"/>
      <c r="R6" s="1"/>
      <c r="S6" s="1"/>
      <c r="T6" s="1"/>
      <c r="U6" s="1"/>
    </row>
    <row r="7" spans="1:21" x14ac:dyDescent="0.3">
      <c r="A7" s="4"/>
      <c r="B7" s="1"/>
      <c r="C7" s="146"/>
      <c r="D7" s="146" t="s">
        <v>181</v>
      </c>
      <c r="E7" s="146" t="s">
        <v>176</v>
      </c>
      <c r="F7" s="146" t="s">
        <v>186</v>
      </c>
      <c r="G7" s="146" t="s">
        <v>187</v>
      </c>
      <c r="H7" s="146">
        <f>1-0.8</f>
        <v>0.19999999999999996</v>
      </c>
      <c r="I7" s="146"/>
      <c r="J7" s="146"/>
      <c r="K7" s="1"/>
      <c r="L7" s="1" t="s">
        <v>188</v>
      </c>
      <c r="M7" s="1"/>
      <c r="N7" s="154" t="s">
        <v>122</v>
      </c>
      <c r="O7" s="1"/>
      <c r="P7" s="155" t="s">
        <v>159</v>
      </c>
      <c r="Q7" s="155"/>
      <c r="R7" s="155" t="s">
        <v>160</v>
      </c>
      <c r="S7" s="1"/>
      <c r="T7" s="1"/>
      <c r="U7" s="1"/>
    </row>
    <row r="8" spans="1:21" x14ac:dyDescent="0.3">
      <c r="A8" s="4"/>
      <c r="B8" s="1"/>
      <c r="C8" s="146"/>
      <c r="D8" s="1"/>
      <c r="E8" s="1"/>
      <c r="F8" s="1"/>
      <c r="G8" s="159"/>
      <c r="H8" s="159"/>
      <c r="I8" s="159"/>
      <c r="J8" s="146"/>
      <c r="K8" s="1"/>
      <c r="L8" s="1" t="s">
        <v>189</v>
      </c>
      <c r="M8" s="1" t="s">
        <v>158</v>
      </c>
      <c r="N8" s="1" t="s">
        <v>159</v>
      </c>
      <c r="O8" s="1"/>
      <c r="P8" s="156" t="s">
        <v>190</v>
      </c>
      <c r="Q8" s="152" t="s">
        <v>191</v>
      </c>
      <c r="R8" s="157" t="s">
        <v>192</v>
      </c>
      <c r="S8" s="1"/>
      <c r="T8" s="1"/>
      <c r="U8" s="1"/>
    </row>
    <row r="9" spans="1:21" x14ac:dyDescent="0.3">
      <c r="A9" s="4"/>
      <c r="B9" s="1"/>
      <c r="C9" s="146"/>
      <c r="D9" s="1"/>
      <c r="E9" s="1"/>
      <c r="F9" s="1"/>
      <c r="G9" s="1"/>
      <c r="H9" s="1"/>
      <c r="I9" s="1"/>
      <c r="J9" s="1"/>
      <c r="K9" s="1"/>
      <c r="L9" s="1" t="s">
        <v>193</v>
      </c>
      <c r="M9" s="1"/>
      <c r="N9" s="1"/>
      <c r="O9" s="1"/>
      <c r="P9" s="1"/>
      <c r="Q9" s="1"/>
      <c r="R9" s="1"/>
      <c r="S9" s="1"/>
      <c r="T9" s="1"/>
      <c r="U9" s="1"/>
    </row>
    <row r="10" spans="1:21" ht="16.2" customHeight="1" x14ac:dyDescent="0.3">
      <c r="A10" s="4"/>
      <c r="B10" s="1"/>
      <c r="C10" s="146"/>
      <c r="D10" s="1"/>
      <c r="E10" s="31" t="s">
        <v>194</v>
      </c>
      <c r="F10" s="1">
        <f>_xlfn.BINOM.DIST(3,4,0.8,)</f>
        <v>0.40959999999999996</v>
      </c>
      <c r="G10" s="198">
        <f>F10*100</f>
        <v>40.959999999999994</v>
      </c>
      <c r="H10" s="198" t="s">
        <v>84</v>
      </c>
      <c r="I10" s="1"/>
      <c r="J10" s="1"/>
      <c r="K10" s="1"/>
      <c r="L10" s="1" t="s">
        <v>195</v>
      </c>
      <c r="M10" s="1"/>
      <c r="N10" s="1"/>
      <c r="O10" s="1"/>
      <c r="P10" s="1"/>
      <c r="Q10" s="1"/>
      <c r="R10" s="1"/>
      <c r="S10" s="1"/>
      <c r="T10" s="1"/>
      <c r="U10" s="1"/>
    </row>
    <row r="11" spans="1:21" ht="15" customHeight="1" x14ac:dyDescent="0.3">
      <c r="A11" s="4"/>
      <c r="B11" s="1"/>
      <c r="C11" s="146"/>
      <c r="D11" s="1"/>
      <c r="E11" s="1"/>
      <c r="F11" s="1"/>
      <c r="G11" s="1"/>
      <c r="H11" s="1"/>
      <c r="I11" s="1"/>
      <c r="J11" s="1"/>
      <c r="K11" s="1"/>
      <c r="L11" s="1"/>
      <c r="M11" s="1"/>
      <c r="N11" s="1"/>
      <c r="O11" s="1"/>
      <c r="P11" s="1"/>
      <c r="Q11" s="1"/>
      <c r="R11" s="1"/>
      <c r="S11" s="1"/>
      <c r="T11" s="1"/>
      <c r="U11" s="1"/>
    </row>
    <row r="12" spans="1:21" x14ac:dyDescent="0.3">
      <c r="A12" s="4"/>
      <c r="B12" s="1"/>
      <c r="C12" s="241" t="s">
        <v>196</v>
      </c>
      <c r="D12" s="241"/>
      <c r="E12" s="241"/>
      <c r="F12" s="241"/>
      <c r="G12" s="241"/>
      <c r="H12" s="241"/>
      <c r="I12" s="241"/>
      <c r="J12" s="241"/>
      <c r="K12" s="1"/>
      <c r="L12" s="1"/>
      <c r="M12" s="1"/>
      <c r="N12" s="1"/>
      <c r="O12" s="1"/>
      <c r="P12" s="1"/>
      <c r="Q12" s="1"/>
      <c r="R12" s="1"/>
      <c r="S12" s="1"/>
      <c r="T12" s="1"/>
      <c r="U12" s="1"/>
    </row>
    <row r="13" spans="1:21" x14ac:dyDescent="0.3">
      <c r="A13" s="4"/>
      <c r="B13" s="1"/>
      <c r="C13" s="227"/>
      <c r="D13" s="227"/>
      <c r="E13" s="227"/>
      <c r="F13" s="227"/>
      <c r="G13" s="227"/>
      <c r="H13" s="227"/>
      <c r="I13" s="227"/>
      <c r="J13" s="227"/>
      <c r="K13" s="1"/>
      <c r="L13" s="1"/>
      <c r="M13" s="1"/>
      <c r="N13" s="1"/>
      <c r="O13" s="1"/>
      <c r="P13" s="1"/>
      <c r="Q13" s="1"/>
      <c r="R13" s="1"/>
      <c r="S13" s="1"/>
      <c r="T13" s="1"/>
      <c r="U13" s="1"/>
    </row>
    <row r="14" spans="1:21" ht="15.75" customHeight="1" x14ac:dyDescent="0.3">
      <c r="A14" s="4"/>
      <c r="B14" s="1"/>
      <c r="C14" s="1"/>
      <c r="D14" s="1"/>
      <c r="E14" s="1"/>
      <c r="F14" s="1"/>
      <c r="G14" s="1"/>
      <c r="H14" s="1"/>
      <c r="I14" s="1"/>
      <c r="J14" s="1"/>
      <c r="K14" s="1"/>
      <c r="L14" s="1"/>
      <c r="M14" s="1"/>
      <c r="N14" s="1"/>
      <c r="O14" s="1"/>
      <c r="P14" s="1"/>
      <c r="Q14" s="1"/>
      <c r="R14" s="1"/>
      <c r="S14" s="1"/>
      <c r="T14" s="1"/>
      <c r="U14" s="1"/>
    </row>
    <row r="15" spans="1:21" x14ac:dyDescent="0.3">
      <c r="A15" s="4"/>
      <c r="B15" s="1"/>
      <c r="C15" s="1"/>
      <c r="D15" s="1"/>
      <c r="E15" s="1"/>
      <c r="F15" s="1"/>
      <c r="G15" s="1"/>
      <c r="H15" s="1"/>
      <c r="I15" s="1"/>
      <c r="J15" s="1"/>
      <c r="K15" s="1"/>
      <c r="L15" s="1"/>
      <c r="M15" s="1"/>
      <c r="N15" s="1"/>
      <c r="O15" s="1"/>
      <c r="P15" s="1"/>
      <c r="Q15" s="1"/>
      <c r="R15" s="1"/>
      <c r="S15" s="1"/>
      <c r="T15" s="1"/>
      <c r="U15" s="1"/>
    </row>
    <row r="16" spans="1:21" ht="15.75" customHeight="1" x14ac:dyDescent="0.3">
      <c r="A16" s="4"/>
      <c r="B16" s="1"/>
      <c r="C16" s="230" t="s">
        <v>197</v>
      </c>
      <c r="D16" s="230"/>
      <c r="E16" s="230"/>
      <c r="F16" s="230"/>
      <c r="G16" s="230"/>
      <c r="H16" s="230"/>
      <c r="I16" s="230"/>
      <c r="J16" s="230"/>
      <c r="K16" s="1"/>
      <c r="L16" s="1"/>
      <c r="M16" s="1"/>
      <c r="N16" s="1"/>
      <c r="O16" s="1"/>
      <c r="P16" s="1"/>
      <c r="Q16" s="1"/>
      <c r="R16" s="1"/>
      <c r="S16" s="1"/>
      <c r="T16" s="1"/>
      <c r="U16" s="1"/>
    </row>
    <row r="17" spans="1:21" ht="15" customHeight="1" x14ac:dyDescent="0.3">
      <c r="A17" s="4"/>
      <c r="B17" s="1"/>
      <c r="C17" s="146"/>
      <c r="D17" s="146" t="s">
        <v>181</v>
      </c>
      <c r="E17" s="146" t="s">
        <v>182</v>
      </c>
      <c r="F17" s="146" t="s">
        <v>198</v>
      </c>
      <c r="G17" s="146" t="s">
        <v>187</v>
      </c>
      <c r="H17" s="146">
        <f>1-0.9</f>
        <v>9.9999999999999978E-2</v>
      </c>
      <c r="I17" s="146"/>
      <c r="J17" s="146"/>
      <c r="K17" s="1"/>
      <c r="L17" s="1"/>
      <c r="M17" s="1"/>
      <c r="N17" s="1"/>
      <c r="O17" s="1"/>
      <c r="P17" s="1"/>
      <c r="Q17" s="1"/>
      <c r="R17" s="1"/>
      <c r="S17" s="1"/>
      <c r="T17" s="1"/>
      <c r="U17" s="1"/>
    </row>
    <row r="18" spans="1:21" x14ac:dyDescent="0.3">
      <c r="A18" s="4"/>
      <c r="B18" s="1"/>
      <c r="C18" s="146"/>
      <c r="D18" s="1"/>
      <c r="E18" s="1"/>
      <c r="F18" s="1"/>
      <c r="G18" s="159"/>
      <c r="H18" s="159"/>
      <c r="I18" s="159"/>
      <c r="J18" s="146"/>
      <c r="K18" s="1"/>
      <c r="L18" s="1"/>
      <c r="M18" s="1"/>
      <c r="N18" s="1"/>
      <c r="O18" s="1"/>
      <c r="P18" s="1"/>
      <c r="Q18" s="1"/>
      <c r="R18" s="1"/>
      <c r="S18" s="1"/>
      <c r="T18" s="1"/>
      <c r="U18" s="1"/>
    </row>
    <row r="19" spans="1:21" x14ac:dyDescent="0.3">
      <c r="A19" s="4"/>
      <c r="B19" s="1"/>
      <c r="C19" s="146"/>
      <c r="D19" s="1"/>
      <c r="E19" s="1"/>
      <c r="F19" s="1"/>
      <c r="G19" s="1"/>
      <c r="H19" s="1"/>
      <c r="I19" s="1"/>
      <c r="J19" s="1"/>
      <c r="K19" s="1"/>
      <c r="L19" s="1"/>
      <c r="M19" s="1"/>
      <c r="N19" s="1"/>
      <c r="O19" s="1"/>
      <c r="P19" s="1"/>
      <c r="Q19" s="1"/>
      <c r="R19" s="1"/>
      <c r="S19" s="1"/>
      <c r="T19" s="1"/>
      <c r="U19" s="1"/>
    </row>
    <row r="20" spans="1:21" ht="15" customHeight="1" x14ac:dyDescent="0.3">
      <c r="A20" s="4"/>
      <c r="B20" s="1"/>
      <c r="C20" s="146"/>
      <c r="D20" s="1"/>
      <c r="E20" s="31" t="s">
        <v>194</v>
      </c>
      <c r="F20" s="1">
        <f>_xlfn.BINOM.DIST(2,4,0.9,)</f>
        <v>4.859999999999999E-2</v>
      </c>
      <c r="G20" s="198">
        <f>F20*100</f>
        <v>4.8599999999999994</v>
      </c>
      <c r="H20" s="198" t="s">
        <v>84</v>
      </c>
      <c r="I20" s="1"/>
      <c r="J20" s="1"/>
      <c r="K20" s="1"/>
      <c r="L20" s="1"/>
      <c r="M20" s="1"/>
      <c r="N20" s="1"/>
      <c r="O20" s="1"/>
      <c r="P20" s="1"/>
      <c r="Q20" s="1"/>
      <c r="R20" s="1"/>
      <c r="S20" s="1"/>
      <c r="T20" s="1"/>
      <c r="U20" s="1"/>
    </row>
    <row r="21" spans="1:21" x14ac:dyDescent="0.3">
      <c r="A21" s="4"/>
      <c r="B21" s="1"/>
      <c r="C21" s="146"/>
      <c r="D21" s="1"/>
      <c r="E21" s="1"/>
      <c r="F21" s="1"/>
      <c r="G21" s="1"/>
      <c r="H21" s="1"/>
      <c r="I21" s="1"/>
      <c r="J21" s="1"/>
      <c r="K21" s="1"/>
      <c r="L21" s="1"/>
      <c r="M21" s="1"/>
      <c r="N21" s="1"/>
      <c r="O21" s="1"/>
      <c r="P21" s="1"/>
      <c r="Q21" s="1"/>
      <c r="R21" s="1"/>
      <c r="S21" s="1"/>
      <c r="T21" s="1"/>
      <c r="U21" s="1"/>
    </row>
    <row r="22" spans="1:21" ht="15" customHeight="1" x14ac:dyDescent="0.3">
      <c r="A22" s="4"/>
      <c r="B22" s="1"/>
      <c r="C22" s="241" t="s">
        <v>199</v>
      </c>
      <c r="D22" s="241"/>
      <c r="E22" s="241"/>
      <c r="F22" s="241"/>
      <c r="G22" s="241"/>
      <c r="H22" s="241"/>
      <c r="I22" s="241"/>
      <c r="J22" s="241"/>
      <c r="K22" s="1"/>
      <c r="L22" s="1"/>
      <c r="M22" s="1"/>
      <c r="N22" s="1"/>
      <c r="O22" s="1"/>
      <c r="P22" s="1"/>
      <c r="Q22" s="1"/>
      <c r="R22" s="1"/>
      <c r="S22" s="1"/>
      <c r="T22" s="1"/>
      <c r="U22" s="1"/>
    </row>
    <row r="23" spans="1:21" ht="15.75" customHeight="1" x14ac:dyDescent="0.3">
      <c r="A23" s="4"/>
      <c r="B23" s="1"/>
      <c r="C23" s="227"/>
      <c r="D23" s="227"/>
      <c r="E23" s="227"/>
      <c r="F23" s="227"/>
      <c r="G23" s="227"/>
      <c r="H23" s="227"/>
      <c r="I23" s="227"/>
      <c r="J23" s="227"/>
      <c r="K23" s="1"/>
      <c r="L23" s="1"/>
      <c r="M23" s="1"/>
      <c r="N23" s="1"/>
      <c r="O23" s="1"/>
      <c r="P23" s="1"/>
      <c r="Q23" s="1"/>
      <c r="R23" s="1"/>
      <c r="S23" s="1"/>
      <c r="T23" s="1"/>
      <c r="U23" s="1"/>
    </row>
    <row r="24" spans="1:21" x14ac:dyDescent="0.3">
      <c r="A24" s="4"/>
      <c r="B24" s="1"/>
      <c r="C24" s="1"/>
      <c r="D24" s="1"/>
      <c r="E24" s="1"/>
      <c r="F24" s="1"/>
      <c r="G24" s="1"/>
      <c r="H24" s="1"/>
      <c r="I24" s="1"/>
      <c r="J24" s="1"/>
      <c r="K24" s="1"/>
      <c r="L24" s="1"/>
      <c r="M24" s="1"/>
      <c r="N24" s="1"/>
      <c r="O24" s="1"/>
      <c r="P24" s="1"/>
      <c r="Q24" s="1"/>
      <c r="R24" s="1"/>
      <c r="S24" s="1"/>
      <c r="T24" s="1"/>
      <c r="U24" s="1"/>
    </row>
    <row r="25" spans="1:21" ht="15.75" customHeight="1" x14ac:dyDescent="0.3">
      <c r="A25" s="4"/>
      <c r="B25" s="1"/>
      <c r="C25" s="234" t="s">
        <v>200</v>
      </c>
      <c r="D25" s="234"/>
      <c r="E25" s="234"/>
      <c r="F25" s="234"/>
      <c r="G25" s="234"/>
      <c r="H25" s="234"/>
      <c r="I25" s="234"/>
      <c r="J25" s="234"/>
      <c r="K25" s="1"/>
      <c r="L25" s="1"/>
      <c r="M25" s="1"/>
      <c r="N25" s="1"/>
      <c r="O25" s="1"/>
      <c r="P25" s="1"/>
      <c r="Q25" s="1"/>
      <c r="R25" s="1"/>
      <c r="S25" s="1"/>
      <c r="T25" s="1"/>
      <c r="U25" s="1"/>
    </row>
    <row r="26" spans="1:21" x14ac:dyDescent="0.3">
      <c r="A26" s="4"/>
      <c r="B26" s="1"/>
      <c r="C26" s="197" t="s">
        <v>172</v>
      </c>
      <c r="D26" s="146" t="s">
        <v>201</v>
      </c>
      <c r="E26" s="146" t="s">
        <v>202</v>
      </c>
      <c r="F26" s="146" t="s">
        <v>203</v>
      </c>
      <c r="G26" s="167" t="s">
        <v>204</v>
      </c>
      <c r="H26" s="1"/>
      <c r="I26" s="192" t="s">
        <v>205</v>
      </c>
      <c r="J26" s="201" t="s">
        <v>206</v>
      </c>
      <c r="K26" s="1"/>
      <c r="L26" s="1"/>
      <c r="M26" s="1"/>
      <c r="N26" s="1"/>
      <c r="O26" s="1"/>
      <c r="P26" s="1"/>
      <c r="Q26" s="1"/>
      <c r="R26" s="1"/>
      <c r="S26" s="1"/>
      <c r="T26" s="1"/>
      <c r="U26" s="1"/>
    </row>
    <row r="27" spans="1:21" x14ac:dyDescent="0.3">
      <c r="A27" s="4"/>
      <c r="B27" s="1"/>
      <c r="C27" s="146"/>
      <c r="D27" s="1"/>
      <c r="E27" s="1"/>
      <c r="F27" s="1"/>
      <c r="G27" s="159"/>
      <c r="H27" s="159"/>
      <c r="I27" s="159"/>
      <c r="J27" s="146"/>
      <c r="K27" s="1"/>
      <c r="L27" s="1"/>
      <c r="M27" s="1"/>
      <c r="N27" s="1"/>
      <c r="O27" s="1"/>
      <c r="P27" s="1"/>
      <c r="Q27" s="1"/>
      <c r="R27" s="1"/>
      <c r="S27" s="1"/>
      <c r="T27" s="1"/>
      <c r="U27" s="1"/>
    </row>
    <row r="28" spans="1:21" x14ac:dyDescent="0.3">
      <c r="A28" s="4"/>
      <c r="B28" s="1"/>
      <c r="C28" s="146"/>
      <c r="D28" s="1"/>
      <c r="E28" s="1"/>
      <c r="F28" s="1"/>
      <c r="G28" s="1"/>
      <c r="H28" s="1"/>
      <c r="I28" s="1"/>
      <c r="J28" s="1"/>
      <c r="K28" s="1"/>
      <c r="L28" s="1"/>
      <c r="M28" s="1"/>
      <c r="N28" s="1"/>
      <c r="O28" s="1"/>
      <c r="P28" s="1"/>
      <c r="Q28" s="1"/>
      <c r="R28" s="1"/>
      <c r="S28" s="1"/>
      <c r="T28" s="1"/>
      <c r="U28" s="1"/>
    </row>
    <row r="29" spans="1:21" ht="15" customHeight="1" x14ac:dyDescent="0.3">
      <c r="A29" s="4"/>
      <c r="B29" s="1"/>
      <c r="C29" s="146"/>
      <c r="D29" s="1"/>
      <c r="E29" s="31" t="s">
        <v>194</v>
      </c>
      <c r="F29" s="1">
        <f>_xlfn.BINOM.DIST(0,2,1/3,)</f>
        <v>0.44444444444444448</v>
      </c>
      <c r="G29" s="199">
        <f>F29*100</f>
        <v>44.44444444444445</v>
      </c>
      <c r="H29" s="198" t="s">
        <v>84</v>
      </c>
      <c r="I29" s="1"/>
      <c r="J29" s="1"/>
      <c r="K29" s="1"/>
      <c r="L29" s="1"/>
      <c r="M29" s="1"/>
      <c r="N29" s="1"/>
      <c r="O29" s="1"/>
      <c r="P29" s="1"/>
      <c r="Q29" s="1"/>
      <c r="R29" s="1"/>
      <c r="S29" s="1"/>
      <c r="T29" s="1"/>
      <c r="U29" s="1"/>
    </row>
    <row r="30" spans="1:21" ht="14.4" customHeight="1" x14ac:dyDescent="0.3">
      <c r="A30" s="4"/>
      <c r="B30" s="1"/>
      <c r="C30" s="146"/>
      <c r="D30" s="1"/>
      <c r="E30" s="31"/>
      <c r="F30" s="31"/>
      <c r="G30" s="31"/>
      <c r="H30" s="31"/>
      <c r="I30" s="31"/>
      <c r="J30" s="1"/>
      <c r="K30" s="1"/>
      <c r="L30" s="1"/>
      <c r="M30" s="1"/>
      <c r="N30" s="1"/>
      <c r="O30" s="1"/>
      <c r="P30" s="1"/>
      <c r="Q30" s="1"/>
      <c r="R30" s="1"/>
      <c r="S30" s="1"/>
      <c r="T30" s="1"/>
      <c r="U30" s="1"/>
    </row>
    <row r="31" spans="1:21" x14ac:dyDescent="0.3">
      <c r="A31" s="4"/>
      <c r="B31" s="1"/>
      <c r="C31" s="241" t="s">
        <v>207</v>
      </c>
      <c r="D31" s="241"/>
      <c r="E31" s="241"/>
      <c r="F31" s="241"/>
      <c r="G31" s="241"/>
      <c r="H31" s="241"/>
      <c r="I31" s="241"/>
      <c r="J31" s="241"/>
      <c r="K31" s="1"/>
      <c r="L31" s="1"/>
      <c r="M31" s="1"/>
      <c r="N31" s="1"/>
      <c r="O31" s="1"/>
      <c r="P31" s="1"/>
      <c r="Q31" s="1"/>
      <c r="R31" s="1"/>
      <c r="S31" s="1"/>
      <c r="T31" s="1"/>
      <c r="U31" s="1"/>
    </row>
    <row r="32" spans="1:21" x14ac:dyDescent="0.3">
      <c r="A32" s="4"/>
      <c r="B32" s="1"/>
      <c r="C32" s="146"/>
      <c r="D32" s="1"/>
      <c r="E32" s="31"/>
      <c r="F32" s="31"/>
      <c r="G32" s="31"/>
      <c r="H32" s="31"/>
      <c r="I32" s="31"/>
      <c r="J32" s="1"/>
      <c r="K32" s="1"/>
      <c r="L32" s="1"/>
      <c r="M32" s="1"/>
      <c r="N32" s="1"/>
      <c r="O32" s="1"/>
      <c r="P32" s="1"/>
      <c r="Q32" s="1"/>
      <c r="R32" s="1"/>
      <c r="S32" s="1"/>
      <c r="T32" s="1"/>
      <c r="U32" s="1"/>
    </row>
    <row r="33" spans="1:21" x14ac:dyDescent="0.3">
      <c r="A33" s="4"/>
      <c r="B33" s="1"/>
      <c r="C33" s="197" t="s">
        <v>177</v>
      </c>
      <c r="D33" s="146" t="s">
        <v>201</v>
      </c>
      <c r="E33" s="146" t="s">
        <v>155</v>
      </c>
      <c r="F33" s="146" t="s">
        <v>203</v>
      </c>
      <c r="G33" s="167" t="s">
        <v>204</v>
      </c>
      <c r="H33" s="1"/>
      <c r="I33" s="192" t="s">
        <v>205</v>
      </c>
      <c r="J33" s="201" t="s">
        <v>206</v>
      </c>
      <c r="K33" s="1"/>
      <c r="L33" s="1"/>
      <c r="M33" s="1"/>
      <c r="N33" s="1"/>
      <c r="O33" s="1"/>
      <c r="P33" s="1"/>
      <c r="Q33" s="1"/>
      <c r="R33" s="1"/>
      <c r="S33" s="1"/>
      <c r="T33" s="1"/>
      <c r="U33" s="1"/>
    </row>
    <row r="34" spans="1:21" x14ac:dyDescent="0.3">
      <c r="A34" s="4"/>
      <c r="B34" s="1"/>
      <c r="C34" s="197"/>
      <c r="D34" s="1"/>
      <c r="E34" s="146" t="s">
        <v>182</v>
      </c>
      <c r="F34" s="1"/>
      <c r="G34" s="1"/>
      <c r="H34" s="1"/>
      <c r="I34" s="1"/>
      <c r="J34" s="1"/>
      <c r="K34" s="1"/>
      <c r="L34" s="1"/>
      <c r="M34" s="1"/>
      <c r="N34" s="1"/>
      <c r="O34" s="1"/>
      <c r="P34" s="1"/>
      <c r="Q34" s="1"/>
      <c r="R34" s="1"/>
      <c r="S34" s="1"/>
      <c r="T34" s="1"/>
      <c r="U34" s="1"/>
    </row>
    <row r="35" spans="1:21" x14ac:dyDescent="0.3">
      <c r="A35" s="4"/>
      <c r="B35" s="1"/>
      <c r="C35" s="197"/>
      <c r="D35" s="1"/>
      <c r="E35" s="1"/>
      <c r="F35" s="1"/>
      <c r="G35" s="1"/>
      <c r="H35" s="1"/>
      <c r="I35" s="1"/>
      <c r="J35" s="1"/>
      <c r="K35" s="1"/>
      <c r="L35" s="1"/>
      <c r="M35" s="1"/>
      <c r="N35" s="1"/>
      <c r="O35" s="1"/>
      <c r="P35" s="1"/>
      <c r="Q35" s="1"/>
      <c r="R35" s="1"/>
      <c r="S35" s="1"/>
      <c r="T35" s="1"/>
      <c r="U35" s="1"/>
    </row>
    <row r="36" spans="1:21" x14ac:dyDescent="0.3">
      <c r="A36" s="4"/>
      <c r="B36" s="1"/>
      <c r="C36" s="197"/>
      <c r="D36" s="1"/>
      <c r="E36" s="1"/>
      <c r="F36" s="1"/>
      <c r="G36" s="1"/>
      <c r="H36" s="1"/>
      <c r="I36" s="1"/>
      <c r="J36" s="1"/>
      <c r="K36" s="1"/>
      <c r="L36" s="1"/>
      <c r="M36" s="1"/>
      <c r="N36" s="1"/>
      <c r="O36" s="1"/>
      <c r="P36" s="1"/>
      <c r="Q36" s="1"/>
      <c r="R36" s="1"/>
      <c r="S36" s="1"/>
      <c r="T36" s="1"/>
      <c r="U36" s="1"/>
    </row>
    <row r="37" spans="1:21" x14ac:dyDescent="0.3">
      <c r="A37" s="4"/>
      <c r="B37" s="1"/>
      <c r="C37" s="197"/>
      <c r="D37" s="1"/>
      <c r="E37" s="1"/>
      <c r="F37" s="1" t="s">
        <v>194</v>
      </c>
      <c r="G37" s="1">
        <f>_xlfn.BINOM.DIST(2,2,1/3,)+_xlfn.BINOM.DIST(1,2,1/3,)</f>
        <v>0.55555555555555547</v>
      </c>
      <c r="H37" s="199">
        <f>G37*100</f>
        <v>55.55555555555555</v>
      </c>
      <c r="I37" s="200" t="s">
        <v>84</v>
      </c>
      <c r="J37" s="1"/>
      <c r="K37" s="1"/>
      <c r="L37" s="1"/>
      <c r="M37" s="1"/>
      <c r="N37" s="1"/>
      <c r="O37" s="1"/>
      <c r="P37" s="1"/>
      <c r="Q37" s="1"/>
      <c r="R37" s="1"/>
      <c r="S37" s="1"/>
      <c r="T37" s="1"/>
      <c r="U37" s="1"/>
    </row>
    <row r="38" spans="1:21" ht="15" customHeight="1" x14ac:dyDescent="0.3">
      <c r="A38" s="4"/>
      <c r="B38" s="1"/>
      <c r="C38" s="197"/>
      <c r="D38" s="1"/>
      <c r="E38" s="1"/>
      <c r="F38" s="1"/>
      <c r="G38" s="1"/>
      <c r="H38" s="1"/>
      <c r="I38" s="1"/>
      <c r="J38" s="1"/>
      <c r="K38" s="1"/>
      <c r="L38" s="1"/>
      <c r="M38" s="1"/>
      <c r="N38" s="1"/>
      <c r="O38" s="1"/>
      <c r="P38" s="1"/>
      <c r="Q38" s="1"/>
      <c r="R38" s="1"/>
      <c r="S38" s="1"/>
      <c r="T38" s="1"/>
      <c r="U38" s="1"/>
    </row>
    <row r="39" spans="1:21" x14ac:dyDescent="0.3">
      <c r="A39" s="4"/>
      <c r="B39" s="1"/>
      <c r="C39" s="241" t="s">
        <v>208</v>
      </c>
      <c r="D39" s="241"/>
      <c r="E39" s="241"/>
      <c r="F39" s="241"/>
      <c r="G39" s="241"/>
      <c r="H39" s="241"/>
      <c r="I39" s="241"/>
      <c r="J39" s="241"/>
      <c r="K39" s="1"/>
      <c r="L39" s="1"/>
      <c r="M39" s="1"/>
      <c r="N39" s="1"/>
      <c r="O39" s="1"/>
      <c r="P39" s="1"/>
      <c r="Q39" s="1"/>
      <c r="R39" s="1"/>
      <c r="S39" s="1"/>
      <c r="T39" s="1"/>
      <c r="U39" s="1"/>
    </row>
    <row r="40" spans="1:21" x14ac:dyDescent="0.3">
      <c r="A40" s="4"/>
      <c r="B40" s="1"/>
      <c r="C40" s="227"/>
      <c r="D40" s="227"/>
      <c r="E40" s="227"/>
      <c r="F40" s="227"/>
      <c r="G40" s="227"/>
      <c r="H40" s="227"/>
      <c r="I40" s="227"/>
      <c r="J40" s="227"/>
      <c r="K40" s="1"/>
      <c r="L40" s="1"/>
      <c r="M40" s="1"/>
      <c r="N40" s="1"/>
      <c r="O40" s="1"/>
      <c r="P40" s="1"/>
      <c r="Q40" s="1"/>
      <c r="R40" s="1"/>
      <c r="S40" s="1"/>
      <c r="T40" s="1"/>
      <c r="U40" s="1"/>
    </row>
    <row r="41" spans="1:21" x14ac:dyDescent="0.3">
      <c r="A41" s="4"/>
      <c r="B41" s="1"/>
      <c r="C41" s="146"/>
      <c r="D41" s="1"/>
      <c r="E41" s="1"/>
      <c r="F41" s="1"/>
      <c r="G41" s="159"/>
      <c r="H41" s="159"/>
      <c r="I41" s="159"/>
      <c r="J41" s="146"/>
      <c r="K41" s="1"/>
      <c r="L41" s="1"/>
      <c r="M41" s="2"/>
      <c r="N41" s="2"/>
      <c r="O41" s="2"/>
      <c r="P41" s="1"/>
      <c r="Q41" s="1"/>
      <c r="R41" s="1"/>
      <c r="S41" s="1"/>
      <c r="T41" s="1"/>
      <c r="U41" s="1"/>
    </row>
    <row r="42" spans="1:21" x14ac:dyDescent="0.3">
      <c r="A42" s="4"/>
      <c r="B42" s="1"/>
      <c r="C42" s="146"/>
      <c r="D42" s="1"/>
      <c r="E42" s="1"/>
      <c r="F42" s="1"/>
      <c r="G42" s="2"/>
      <c r="H42" s="146"/>
      <c r="I42" s="242"/>
      <c r="J42" s="1"/>
      <c r="K42" s="1"/>
      <c r="L42" s="1"/>
      <c r="M42" s="2"/>
      <c r="N42" s="2"/>
      <c r="O42" s="2"/>
      <c r="P42" s="1"/>
      <c r="Q42" s="1"/>
      <c r="R42" s="1"/>
      <c r="S42" s="1"/>
      <c r="T42" s="1"/>
      <c r="U42" s="1"/>
    </row>
    <row r="43" spans="1:21" x14ac:dyDescent="0.3">
      <c r="A43" s="4"/>
      <c r="B43" s="1"/>
      <c r="C43" s="146"/>
      <c r="D43" s="1"/>
      <c r="E43" s="1"/>
      <c r="F43" s="1"/>
      <c r="G43" s="2"/>
      <c r="H43" s="146"/>
      <c r="I43" s="242"/>
      <c r="J43" s="1"/>
      <c r="K43" s="1"/>
      <c r="L43" s="1"/>
      <c r="M43" s="2"/>
      <c r="N43" s="2"/>
      <c r="O43" s="2"/>
      <c r="P43" s="1"/>
      <c r="Q43" s="1"/>
      <c r="R43" s="1"/>
      <c r="S43" s="1"/>
      <c r="T43" s="1"/>
      <c r="U43" s="1"/>
    </row>
    <row r="44" spans="1:21" x14ac:dyDescent="0.3">
      <c r="A44" s="4"/>
      <c r="B44" s="1"/>
      <c r="C44" s="146"/>
      <c r="D44" s="1"/>
      <c r="E44" s="1"/>
      <c r="F44" s="1"/>
      <c r="G44" s="158"/>
      <c r="H44" s="159"/>
      <c r="I44" s="159"/>
      <c r="J44" s="146"/>
      <c r="K44" s="1"/>
      <c r="L44" s="1"/>
      <c r="M44" s="2"/>
      <c r="N44" s="2"/>
      <c r="O44" s="2"/>
      <c r="P44" s="1"/>
      <c r="Q44" s="1"/>
      <c r="R44" s="1"/>
      <c r="S44" s="1"/>
      <c r="T44" s="1"/>
      <c r="U44" s="1"/>
    </row>
    <row r="45" spans="1:21" x14ac:dyDescent="0.3">
      <c r="A45" s="4"/>
      <c r="B45" s="1"/>
      <c r="C45" s="146"/>
      <c r="D45" s="1"/>
      <c r="E45" s="1"/>
      <c r="F45" s="1"/>
      <c r="G45" s="158"/>
      <c r="H45" s="159"/>
      <c r="I45" s="159"/>
      <c r="J45" s="146"/>
      <c r="K45" s="1"/>
      <c r="L45" s="1"/>
      <c r="M45" s="2"/>
      <c r="N45" s="2"/>
      <c r="O45" s="2"/>
      <c r="P45" s="1"/>
      <c r="Q45" s="1"/>
      <c r="R45" s="1"/>
      <c r="S45" s="1"/>
      <c r="T45" s="1"/>
      <c r="U45" s="1"/>
    </row>
    <row r="46" spans="1:21" x14ac:dyDescent="0.3">
      <c r="A46" s="4"/>
      <c r="B46" s="1"/>
      <c r="C46" s="241"/>
      <c r="D46" s="241"/>
      <c r="E46" s="241"/>
      <c r="F46" s="241"/>
      <c r="G46" s="241"/>
      <c r="H46" s="241"/>
      <c r="I46" s="241"/>
      <c r="J46" s="241"/>
      <c r="K46" s="1"/>
      <c r="L46" s="1"/>
      <c r="M46" s="2"/>
      <c r="N46" s="2"/>
      <c r="O46" s="2"/>
      <c r="P46" s="1"/>
      <c r="Q46" s="1"/>
      <c r="R46" s="1"/>
      <c r="S46" s="1"/>
      <c r="T46" s="1"/>
      <c r="U46" s="1"/>
    </row>
    <row r="47" spans="1:21" x14ac:dyDescent="0.3">
      <c r="A47" s="4"/>
      <c r="B47" s="1"/>
      <c r="C47" s="227"/>
      <c r="D47" s="227"/>
      <c r="E47" s="227"/>
      <c r="F47" s="227"/>
      <c r="G47" s="227"/>
      <c r="H47" s="227"/>
      <c r="I47" s="227"/>
      <c r="J47" s="227"/>
      <c r="K47" s="1"/>
      <c r="L47" s="1"/>
      <c r="M47" s="2"/>
      <c r="N47" s="2"/>
      <c r="O47" s="2"/>
      <c r="P47" s="1"/>
      <c r="Q47" s="1"/>
      <c r="R47" s="1"/>
      <c r="S47" s="1"/>
      <c r="T47" s="1"/>
      <c r="U47" s="1"/>
    </row>
    <row r="48" spans="1:21" x14ac:dyDescent="0.3">
      <c r="A48" s="4"/>
      <c r="B48" s="1"/>
      <c r="C48" s="1"/>
      <c r="D48" s="1"/>
      <c r="E48" s="1"/>
      <c r="F48" s="1"/>
      <c r="G48" s="1"/>
      <c r="H48" s="1"/>
      <c r="I48" s="1"/>
      <c r="J48" s="1"/>
      <c r="K48" s="1"/>
      <c r="L48" s="1"/>
      <c r="M48" s="2"/>
      <c r="N48" s="2"/>
      <c r="O48" s="2"/>
      <c r="P48" s="1"/>
      <c r="Q48" s="1"/>
      <c r="R48" s="1"/>
      <c r="S48" s="1"/>
      <c r="T48" s="1"/>
      <c r="U48" s="1"/>
    </row>
    <row r="49" spans="1:21" x14ac:dyDescent="0.3">
      <c r="A49" s="4"/>
      <c r="B49" s="1"/>
      <c r="C49" s="2"/>
      <c r="D49" s="2"/>
      <c r="E49" s="2"/>
      <c r="F49" s="2"/>
      <c r="G49" s="2"/>
      <c r="H49" s="1"/>
      <c r="I49" s="1"/>
      <c r="J49" s="2"/>
      <c r="K49" s="1"/>
      <c r="L49" s="1"/>
      <c r="M49" s="1"/>
      <c r="N49" s="1"/>
      <c r="O49" s="1"/>
      <c r="P49" s="1"/>
      <c r="Q49" s="1"/>
      <c r="R49" s="1"/>
      <c r="S49" s="1"/>
      <c r="T49" s="1"/>
      <c r="U49" s="1"/>
    </row>
    <row r="50" spans="1:21" x14ac:dyDescent="0.3">
      <c r="A50" s="4"/>
      <c r="B50" s="1"/>
      <c r="C50" s="2"/>
      <c r="D50" s="2"/>
      <c r="E50" s="2"/>
      <c r="F50" s="149"/>
      <c r="G50" s="153"/>
      <c r="H50" s="1"/>
      <c r="I50" s="1"/>
      <c r="J50" s="2"/>
      <c r="K50" s="1"/>
      <c r="L50" s="1"/>
      <c r="M50" s="1"/>
      <c r="N50" s="1"/>
      <c r="O50" s="1"/>
      <c r="P50" s="1"/>
      <c r="Q50" s="1"/>
      <c r="R50" s="1"/>
      <c r="S50" s="1"/>
      <c r="T50" s="1"/>
      <c r="U50" s="1"/>
    </row>
    <row r="51" spans="1:21" x14ac:dyDescent="0.3">
      <c r="A51" s="4"/>
      <c r="B51" s="1"/>
      <c r="C51" s="2"/>
      <c r="D51" s="2"/>
      <c r="E51" s="2"/>
      <c r="F51" s="149"/>
      <c r="G51" s="153"/>
      <c r="H51" s="1"/>
      <c r="I51" s="1"/>
      <c r="J51" s="2"/>
      <c r="K51" s="1"/>
      <c r="L51" s="1"/>
      <c r="M51" s="1"/>
      <c r="N51" s="1"/>
      <c r="O51" s="1"/>
      <c r="P51" s="1"/>
      <c r="Q51" s="1"/>
      <c r="R51" s="1"/>
      <c r="S51" s="1"/>
      <c r="T51" s="1"/>
      <c r="U51" s="1"/>
    </row>
    <row r="52" spans="1:21" x14ac:dyDescent="0.3">
      <c r="A52" s="4"/>
      <c r="B52" s="1"/>
      <c r="C52" s="2"/>
      <c r="D52" s="2"/>
      <c r="E52" s="2"/>
      <c r="F52" s="54"/>
      <c r="G52" s="153"/>
      <c r="H52" s="1"/>
      <c r="I52" s="1"/>
      <c r="J52" s="2"/>
      <c r="K52" s="1"/>
      <c r="L52" s="1"/>
      <c r="M52" s="1"/>
      <c r="N52" s="1"/>
      <c r="O52" s="1"/>
      <c r="P52" s="1"/>
      <c r="Q52" s="1"/>
      <c r="R52" s="1"/>
      <c r="S52" s="1"/>
      <c r="T52" s="1"/>
      <c r="U52" s="1"/>
    </row>
    <row r="53" spans="1:21" x14ac:dyDescent="0.3">
      <c r="A53" s="4"/>
      <c r="B53" s="1"/>
      <c r="C53" s="2"/>
      <c r="D53" s="2"/>
      <c r="E53" s="2"/>
      <c r="F53" s="2"/>
      <c r="G53" s="153"/>
      <c r="H53" s="1"/>
      <c r="I53" s="1"/>
      <c r="J53" s="2"/>
      <c r="K53" s="1"/>
      <c r="L53" s="1"/>
      <c r="M53" s="1"/>
      <c r="N53" s="1"/>
      <c r="O53" s="1"/>
      <c r="P53" s="1"/>
      <c r="Q53" s="1"/>
      <c r="R53" s="1"/>
      <c r="S53" s="1"/>
      <c r="T53" s="1"/>
      <c r="U53" s="1"/>
    </row>
    <row r="54" spans="1:21" x14ac:dyDescent="0.3">
      <c r="A54" s="4"/>
      <c r="B54" s="1"/>
      <c r="C54" s="2"/>
      <c r="D54" s="2"/>
      <c r="E54" s="2"/>
      <c r="F54" s="2"/>
      <c r="G54" s="153"/>
      <c r="H54" s="1"/>
      <c r="I54" s="1"/>
      <c r="J54" s="2"/>
      <c r="K54" s="1"/>
      <c r="L54" s="1"/>
      <c r="M54" s="1"/>
      <c r="N54" s="1"/>
      <c r="O54" s="1"/>
      <c r="P54" s="1"/>
      <c r="Q54" s="1"/>
      <c r="R54" s="1"/>
      <c r="S54" s="1"/>
      <c r="T54" s="1"/>
      <c r="U54" s="1"/>
    </row>
    <row r="55" spans="1:21" x14ac:dyDescent="0.3">
      <c r="A55" s="4"/>
      <c r="B55" s="1"/>
      <c r="C55" s="2"/>
      <c r="D55" s="2"/>
      <c r="E55" s="2"/>
      <c r="F55" s="2"/>
      <c r="G55" s="153"/>
      <c r="H55" s="1"/>
      <c r="I55" s="1"/>
      <c r="J55" s="2"/>
      <c r="K55" s="1"/>
      <c r="L55" s="1"/>
      <c r="M55" s="1"/>
      <c r="N55" s="1"/>
      <c r="O55" s="1"/>
      <c r="P55" s="1"/>
      <c r="Q55" s="1"/>
      <c r="R55" s="1"/>
      <c r="S55" s="1"/>
      <c r="T55" s="1"/>
      <c r="U55" s="1"/>
    </row>
    <row r="56" spans="1:21" x14ac:dyDescent="0.3">
      <c r="A56" s="4"/>
      <c r="B56" s="1"/>
      <c r="C56" s="2"/>
      <c r="D56" s="2"/>
      <c r="E56" s="2"/>
      <c r="F56" s="2"/>
      <c r="G56" s="153"/>
      <c r="H56" s="1"/>
      <c r="I56" s="1"/>
      <c r="J56" s="2"/>
      <c r="K56" s="1"/>
      <c r="L56" s="1"/>
      <c r="M56" s="1"/>
      <c r="N56" s="1"/>
      <c r="O56" s="1"/>
      <c r="P56" s="1"/>
      <c r="Q56" s="1"/>
      <c r="R56" s="1"/>
      <c r="S56" s="1"/>
      <c r="T56" s="1"/>
      <c r="U56" s="1"/>
    </row>
    <row r="57" spans="1:21" x14ac:dyDescent="0.3">
      <c r="A57" s="4"/>
      <c r="B57" s="1"/>
      <c r="C57" s="2"/>
      <c r="D57" s="2"/>
      <c r="E57" s="2"/>
      <c r="F57" s="2"/>
      <c r="G57" s="153"/>
      <c r="H57" s="1"/>
      <c r="I57" s="1"/>
      <c r="J57" s="2"/>
      <c r="K57" s="1"/>
      <c r="L57" s="1"/>
      <c r="M57" s="1"/>
      <c r="N57" s="1"/>
      <c r="O57" s="1"/>
      <c r="P57" s="1"/>
      <c r="Q57" s="1"/>
      <c r="R57" s="1"/>
      <c r="S57" s="1"/>
      <c r="T57" s="1"/>
      <c r="U57" s="1"/>
    </row>
    <row r="58" spans="1:21" x14ac:dyDescent="0.3">
      <c r="A58" s="4"/>
      <c r="B58" s="1"/>
      <c r="C58" s="2"/>
      <c r="D58" s="2"/>
      <c r="E58" s="2"/>
      <c r="F58" s="2"/>
      <c r="G58" s="153"/>
      <c r="H58" s="1"/>
      <c r="I58" s="1"/>
      <c r="J58" s="2"/>
      <c r="K58" s="1"/>
      <c r="L58" s="1"/>
      <c r="M58" s="1"/>
      <c r="N58" s="1"/>
      <c r="O58" s="1"/>
      <c r="P58" s="1"/>
      <c r="Q58" s="1"/>
      <c r="R58" s="1"/>
      <c r="S58" s="1"/>
      <c r="T58" s="1"/>
      <c r="U58" s="1"/>
    </row>
    <row r="59" spans="1:21" x14ac:dyDescent="0.3">
      <c r="A59" s="4"/>
      <c r="B59" s="1"/>
      <c r="C59" s="2"/>
      <c r="D59" s="2"/>
      <c r="E59" s="2"/>
      <c r="F59" s="2"/>
      <c r="G59" s="153"/>
      <c r="H59" s="1"/>
      <c r="I59" s="1"/>
      <c r="J59" s="2"/>
      <c r="K59" s="1"/>
      <c r="L59" s="1"/>
      <c r="M59" s="1"/>
      <c r="N59" s="1"/>
      <c r="O59" s="1"/>
      <c r="P59" s="1"/>
      <c r="Q59" s="1"/>
      <c r="R59" s="1"/>
      <c r="S59" s="1"/>
      <c r="T59" s="1"/>
      <c r="U59" s="1"/>
    </row>
    <row r="60" spans="1:21" x14ac:dyDescent="0.3">
      <c r="A60" s="4"/>
      <c r="B60" s="1"/>
      <c r="C60" s="2"/>
      <c r="D60" s="2"/>
      <c r="E60" s="2"/>
      <c r="F60" s="2"/>
      <c r="G60" s="153"/>
      <c r="H60" s="1"/>
      <c r="I60" s="1"/>
      <c r="J60" s="2"/>
      <c r="K60" s="1"/>
      <c r="L60" s="1"/>
      <c r="M60" s="1"/>
      <c r="N60" s="1"/>
      <c r="O60" s="1"/>
      <c r="P60" s="1"/>
      <c r="Q60" s="1"/>
      <c r="R60" s="1"/>
      <c r="S60" s="1"/>
      <c r="T60" s="1"/>
      <c r="U60" s="1"/>
    </row>
    <row r="61" spans="1:21" x14ac:dyDescent="0.3">
      <c r="A61" s="4"/>
      <c r="B61" s="1"/>
      <c r="C61" s="2"/>
      <c r="D61" s="2"/>
      <c r="E61" s="2"/>
      <c r="F61" s="2"/>
      <c r="G61" s="153"/>
      <c r="H61" s="1"/>
      <c r="I61" s="1"/>
      <c r="J61" s="2"/>
      <c r="K61" s="1"/>
      <c r="L61" s="1"/>
      <c r="M61" s="1"/>
      <c r="N61" s="1"/>
      <c r="O61" s="1"/>
      <c r="P61" s="1"/>
      <c r="Q61" s="1"/>
      <c r="R61" s="1"/>
      <c r="S61" s="1"/>
      <c r="T61" s="1"/>
      <c r="U61" s="1"/>
    </row>
    <row r="62" spans="1:21" x14ac:dyDescent="0.3">
      <c r="A62" s="4"/>
      <c r="B62" s="1"/>
      <c r="C62" s="2"/>
      <c r="D62" s="2"/>
      <c r="E62" s="2"/>
      <c r="F62" s="2"/>
      <c r="G62" s="153"/>
      <c r="H62" s="1"/>
      <c r="I62" s="1"/>
      <c r="J62" s="2"/>
      <c r="K62" s="1"/>
      <c r="L62" s="1"/>
      <c r="M62" s="1"/>
      <c r="N62" s="1"/>
      <c r="O62" s="1"/>
      <c r="P62" s="1"/>
      <c r="Q62" s="1"/>
      <c r="R62" s="1"/>
      <c r="S62" s="1"/>
      <c r="T62" s="1"/>
      <c r="U62" s="1"/>
    </row>
    <row r="63" spans="1:21" x14ac:dyDescent="0.3">
      <c r="A63" s="4"/>
      <c r="B63" s="1"/>
      <c r="C63" s="2"/>
      <c r="D63" s="2"/>
      <c r="E63" s="2"/>
      <c r="F63" s="2"/>
      <c r="G63" s="153"/>
      <c r="H63" s="1"/>
      <c r="I63" s="1"/>
      <c r="J63" s="2"/>
      <c r="K63" s="1"/>
      <c r="L63" s="1"/>
      <c r="M63" s="1"/>
      <c r="N63" s="1"/>
      <c r="O63" s="1"/>
      <c r="P63" s="1"/>
      <c r="Q63" s="1"/>
      <c r="R63" s="1"/>
      <c r="S63" s="1"/>
      <c r="T63" s="1"/>
      <c r="U63" s="1"/>
    </row>
    <row r="64" spans="1:21" x14ac:dyDescent="0.3">
      <c r="A64" s="4"/>
      <c r="B64" s="1"/>
      <c r="C64" s="2"/>
      <c r="D64" s="2"/>
      <c r="E64" s="2"/>
      <c r="F64" s="2"/>
      <c r="G64" s="153"/>
      <c r="H64" s="1"/>
      <c r="I64" s="1"/>
      <c r="J64" s="2"/>
      <c r="K64" s="1"/>
      <c r="L64" s="1"/>
      <c r="M64" s="1"/>
      <c r="N64" s="1"/>
      <c r="O64" s="1"/>
      <c r="P64" s="1"/>
      <c r="Q64" s="1"/>
      <c r="R64" s="1"/>
      <c r="S64" s="1"/>
      <c r="T64" s="1"/>
      <c r="U64" s="1"/>
    </row>
    <row r="65" spans="1:21" x14ac:dyDescent="0.3">
      <c r="A65" s="4"/>
      <c r="B65" s="1"/>
      <c r="C65" s="2"/>
      <c r="D65" s="2"/>
      <c r="E65" s="2"/>
      <c r="F65" s="2"/>
      <c r="G65" s="153"/>
      <c r="H65" s="1"/>
      <c r="I65" s="1"/>
      <c r="J65" s="2"/>
      <c r="K65" s="1"/>
      <c r="L65" s="1"/>
      <c r="M65" s="1"/>
      <c r="N65" s="1"/>
      <c r="O65" s="1"/>
      <c r="P65" s="1"/>
      <c r="Q65" s="1"/>
      <c r="R65" s="1"/>
      <c r="S65" s="1"/>
      <c r="T65" s="1"/>
      <c r="U65" s="1"/>
    </row>
    <row r="66" spans="1:21" x14ac:dyDescent="0.3">
      <c r="A66" s="1"/>
      <c r="B66" s="1"/>
      <c r="C66" s="2"/>
      <c r="D66" s="2"/>
      <c r="E66" s="2"/>
      <c r="F66" s="2"/>
      <c r="G66" s="153"/>
      <c r="H66" s="1"/>
      <c r="I66" s="1"/>
      <c r="J66" s="2"/>
      <c r="K66" s="1"/>
      <c r="L66" s="1"/>
      <c r="M66" s="1"/>
      <c r="N66" s="1"/>
      <c r="O66" s="1"/>
      <c r="P66" s="1"/>
      <c r="Q66" s="1"/>
      <c r="R66" s="1"/>
      <c r="S66" s="1"/>
      <c r="T66" s="1"/>
      <c r="U66" s="1"/>
    </row>
    <row r="67" spans="1:21" x14ac:dyDescent="0.3">
      <c r="A67" s="1"/>
      <c r="B67" s="1"/>
      <c r="C67" s="2"/>
      <c r="D67" s="2"/>
      <c r="E67" s="2"/>
      <c r="F67" s="2"/>
      <c r="G67" s="153"/>
      <c r="H67" s="1"/>
      <c r="I67" s="1"/>
      <c r="J67" s="2"/>
      <c r="K67" s="1"/>
      <c r="L67" s="1"/>
      <c r="M67" s="1"/>
      <c r="N67" s="1"/>
      <c r="O67" s="1"/>
      <c r="P67" s="1"/>
      <c r="Q67" s="1"/>
      <c r="R67" s="1"/>
      <c r="S67" s="1"/>
      <c r="T67" s="1"/>
      <c r="U67" s="1"/>
    </row>
    <row r="68" spans="1:21" x14ac:dyDescent="0.3">
      <c r="A68" s="1"/>
      <c r="B68" s="1"/>
      <c r="C68" s="2"/>
      <c r="D68" s="2"/>
      <c r="E68" s="2"/>
      <c r="F68" s="2"/>
      <c r="G68" s="153"/>
      <c r="H68" s="1"/>
      <c r="I68" s="1"/>
      <c r="J68" s="2"/>
      <c r="K68" s="1"/>
      <c r="L68" s="1"/>
      <c r="M68" s="1"/>
      <c r="N68" s="1"/>
      <c r="O68" s="1"/>
      <c r="P68" s="1"/>
      <c r="Q68" s="1"/>
      <c r="R68" s="1"/>
      <c r="S68" s="1"/>
      <c r="T68" s="1"/>
      <c r="U68" s="1"/>
    </row>
    <row r="69" spans="1:21" ht="15" x14ac:dyDescent="0.3">
      <c r="A69" s="1"/>
      <c r="B69" s="1"/>
      <c r="C69" s="150"/>
      <c r="D69" s="2"/>
      <c r="E69" s="2"/>
      <c r="F69" s="2"/>
      <c r="G69" s="151"/>
      <c r="H69" s="1"/>
      <c r="I69" s="1"/>
      <c r="J69" s="1"/>
      <c r="K69" s="1"/>
      <c r="L69" s="1"/>
      <c r="M69" s="1"/>
      <c r="N69" s="1"/>
      <c r="O69" s="1"/>
      <c r="P69" s="1"/>
      <c r="Q69" s="1"/>
      <c r="R69" s="1"/>
      <c r="S69" s="1"/>
      <c r="T69" s="1"/>
      <c r="U69" s="1"/>
    </row>
    <row r="70" spans="1:21" x14ac:dyDescent="0.3">
      <c r="A70" s="1"/>
      <c r="B70" s="1"/>
      <c r="C70" s="1"/>
      <c r="D70" s="1"/>
      <c r="E70" s="1"/>
      <c r="F70" s="1"/>
      <c r="G70" s="1"/>
      <c r="H70" s="1"/>
      <c r="I70" s="1"/>
      <c r="J70" s="1"/>
      <c r="K70" s="1"/>
      <c r="L70" s="1"/>
      <c r="M70" s="1"/>
      <c r="N70" s="1"/>
      <c r="O70" s="1"/>
      <c r="P70" s="1"/>
      <c r="Q70" s="1"/>
      <c r="R70" s="1"/>
      <c r="S70" s="1"/>
      <c r="T70" s="1"/>
      <c r="U70" s="1"/>
    </row>
    <row r="71" spans="1:21" x14ac:dyDescent="0.3">
      <c r="A71" s="1"/>
      <c r="B71" s="1"/>
      <c r="C71" s="1"/>
      <c r="D71" s="1"/>
      <c r="E71" s="1"/>
      <c r="F71" s="1"/>
      <c r="G71" s="1"/>
      <c r="H71" s="1"/>
      <c r="I71" s="1"/>
      <c r="J71" s="1"/>
      <c r="K71" s="1"/>
      <c r="L71" s="1"/>
      <c r="M71" s="1"/>
      <c r="N71" s="1"/>
      <c r="O71" s="1"/>
      <c r="P71" s="1"/>
      <c r="Q71" s="1"/>
      <c r="R71" s="1"/>
      <c r="S71" s="1"/>
      <c r="T71" s="1"/>
      <c r="U71" s="1"/>
    </row>
    <row r="72" spans="1:21" x14ac:dyDescent="0.3">
      <c r="A72" s="1"/>
      <c r="B72" s="1"/>
      <c r="C72" s="1"/>
      <c r="D72" s="1"/>
      <c r="E72" s="1"/>
      <c r="F72" s="1"/>
      <c r="G72" s="1"/>
      <c r="H72" s="1"/>
      <c r="I72" s="1"/>
      <c r="J72" s="1"/>
      <c r="K72" s="1"/>
      <c r="L72" s="1"/>
      <c r="M72" s="1"/>
      <c r="N72" s="1"/>
      <c r="O72" s="1"/>
      <c r="P72" s="1"/>
      <c r="Q72" s="1"/>
      <c r="R72" s="1"/>
      <c r="S72" s="1"/>
      <c r="T72" s="1"/>
      <c r="U72" s="1"/>
    </row>
    <row r="73" spans="1:21" x14ac:dyDescent="0.3">
      <c r="A73" s="1"/>
      <c r="B73" s="1"/>
      <c r="C73" s="1"/>
      <c r="D73" s="1"/>
      <c r="E73" s="1"/>
      <c r="F73" s="1"/>
      <c r="G73" s="1"/>
      <c r="H73" s="1"/>
      <c r="I73" s="1"/>
      <c r="J73" s="1"/>
      <c r="K73" s="1"/>
      <c r="L73" s="1"/>
      <c r="M73" s="1"/>
      <c r="N73" s="1"/>
      <c r="O73" s="1"/>
      <c r="P73" s="1"/>
      <c r="Q73" s="1"/>
      <c r="R73" s="1"/>
      <c r="S73" s="1"/>
      <c r="T73" s="1"/>
      <c r="U73" s="1"/>
    </row>
    <row r="74" spans="1:21" x14ac:dyDescent="0.3">
      <c r="A74" s="1"/>
      <c r="B74" s="1"/>
      <c r="C74" s="1"/>
      <c r="D74" s="1"/>
      <c r="E74" s="1"/>
      <c r="F74" s="1"/>
      <c r="G74" s="1"/>
      <c r="H74" s="1"/>
      <c r="I74" s="1"/>
      <c r="J74" s="1"/>
      <c r="K74" s="1"/>
      <c r="L74" s="1"/>
      <c r="M74" s="1"/>
      <c r="N74" s="1"/>
      <c r="O74" s="1"/>
      <c r="P74" s="1"/>
      <c r="Q74" s="1"/>
      <c r="R74" s="1"/>
      <c r="S74" s="1"/>
      <c r="T74" s="1"/>
      <c r="U74" s="1"/>
    </row>
    <row r="75" spans="1:21" x14ac:dyDescent="0.3">
      <c r="A75" s="1"/>
      <c r="B75" s="1"/>
      <c r="C75" s="1"/>
      <c r="D75" s="1"/>
      <c r="E75" s="1"/>
      <c r="F75" s="1"/>
      <c r="G75" s="1"/>
      <c r="H75" s="1"/>
      <c r="I75" s="1"/>
      <c r="J75" s="1"/>
      <c r="K75" s="1"/>
      <c r="L75" s="1"/>
      <c r="M75" s="1"/>
      <c r="N75" s="1"/>
      <c r="O75" s="1"/>
      <c r="P75" s="1"/>
      <c r="Q75" s="1"/>
      <c r="R75" s="1"/>
      <c r="S75" s="1"/>
      <c r="T75" s="1"/>
      <c r="U75" s="1"/>
    </row>
    <row r="76" spans="1:21" x14ac:dyDescent="0.3">
      <c r="A76" s="1"/>
      <c r="B76" s="1"/>
      <c r="C76" s="1"/>
      <c r="D76" s="1"/>
      <c r="E76" s="1"/>
      <c r="F76" s="1"/>
      <c r="G76" s="1"/>
      <c r="H76" s="1"/>
      <c r="I76" s="1"/>
      <c r="J76" s="1"/>
      <c r="K76" s="1"/>
      <c r="L76" s="1"/>
      <c r="M76" s="1"/>
      <c r="N76" s="1"/>
      <c r="O76" s="1"/>
      <c r="P76" s="1"/>
      <c r="Q76" s="1"/>
      <c r="R76" s="1"/>
      <c r="S76" s="1"/>
      <c r="T76" s="1"/>
      <c r="U76" s="1"/>
    </row>
    <row r="77" spans="1:21" x14ac:dyDescent="0.3">
      <c r="A77" s="1"/>
      <c r="B77" s="1"/>
      <c r="C77" s="1"/>
      <c r="D77" s="1"/>
      <c r="E77" s="1"/>
      <c r="F77" s="1"/>
      <c r="G77" s="1"/>
      <c r="H77" s="1"/>
      <c r="I77" s="1"/>
      <c r="J77" s="1"/>
      <c r="K77" s="1"/>
      <c r="L77" s="1"/>
      <c r="M77" s="1"/>
      <c r="N77" s="1"/>
      <c r="O77" s="1"/>
      <c r="P77" s="1"/>
      <c r="Q77" s="1"/>
      <c r="R77" s="1"/>
      <c r="S77" s="1"/>
      <c r="T77" s="1"/>
      <c r="U77" s="1"/>
    </row>
    <row r="78" spans="1:21" x14ac:dyDescent="0.3">
      <c r="A78" s="1"/>
      <c r="B78" s="1"/>
      <c r="C78" s="1"/>
      <c r="D78" s="1"/>
      <c r="E78" s="1"/>
      <c r="F78" s="1"/>
      <c r="G78" s="1"/>
      <c r="H78" s="1"/>
      <c r="I78" s="1"/>
      <c r="J78" s="1"/>
      <c r="K78" s="1"/>
      <c r="L78" s="1"/>
      <c r="M78" s="1"/>
      <c r="N78" s="1"/>
      <c r="O78" s="1"/>
      <c r="P78" s="1"/>
      <c r="Q78" s="1"/>
      <c r="R78" s="1"/>
      <c r="S78" s="1"/>
      <c r="T78" s="1"/>
      <c r="U78" s="1"/>
    </row>
    <row r="79" spans="1:21" x14ac:dyDescent="0.3">
      <c r="A79" s="1"/>
      <c r="B79" s="1"/>
      <c r="C79" s="1"/>
      <c r="D79" s="1"/>
      <c r="E79" s="1"/>
      <c r="F79" s="1"/>
      <c r="G79" s="1"/>
      <c r="H79" s="1"/>
      <c r="I79" s="1"/>
      <c r="J79" s="1"/>
      <c r="K79" s="1"/>
      <c r="L79" s="1"/>
      <c r="M79" s="1"/>
      <c r="N79" s="1"/>
      <c r="O79" s="1"/>
      <c r="P79" s="1"/>
      <c r="Q79" s="1"/>
      <c r="R79" s="1"/>
      <c r="S79" s="1"/>
      <c r="T79" s="1"/>
      <c r="U79" s="1"/>
    </row>
    <row r="80" spans="1:21" x14ac:dyDescent="0.3">
      <c r="A80" s="1"/>
      <c r="B80" s="1"/>
      <c r="C80" s="1"/>
      <c r="D80" s="1"/>
      <c r="E80" s="1"/>
      <c r="F80" s="1"/>
      <c r="G80" s="1"/>
      <c r="H80" s="1"/>
      <c r="I80" s="1"/>
      <c r="J80" s="1"/>
      <c r="K80" s="1"/>
      <c r="L80" s="1"/>
      <c r="M80" s="1"/>
      <c r="N80" s="1"/>
      <c r="O80" s="1"/>
      <c r="P80" s="1"/>
      <c r="Q80" s="1"/>
      <c r="R80" s="1"/>
      <c r="S80" s="1"/>
      <c r="T80" s="1"/>
      <c r="U80" s="1"/>
    </row>
    <row r="81" spans="1:21" x14ac:dyDescent="0.3">
      <c r="A81" s="1"/>
      <c r="B81" s="1"/>
      <c r="C81" s="1"/>
      <c r="D81" s="1"/>
      <c r="E81" s="1"/>
      <c r="F81" s="1"/>
      <c r="G81" s="1"/>
      <c r="H81" s="1"/>
      <c r="I81" s="1"/>
      <c r="J81" s="1"/>
      <c r="K81" s="1"/>
      <c r="L81" s="1"/>
      <c r="M81" s="1"/>
      <c r="N81" s="1"/>
      <c r="O81" s="1"/>
      <c r="P81" s="1"/>
      <c r="Q81" s="1"/>
      <c r="R81" s="1"/>
      <c r="S81" s="1"/>
      <c r="T81" s="1"/>
      <c r="U81" s="1"/>
    </row>
    <row r="82" spans="1:21" x14ac:dyDescent="0.3">
      <c r="A82" s="1"/>
      <c r="B82" s="1"/>
      <c r="C82" s="1"/>
      <c r="D82" s="1"/>
      <c r="E82" s="1"/>
      <c r="F82" s="1"/>
      <c r="G82" s="1"/>
      <c r="H82" s="1"/>
      <c r="I82" s="1"/>
      <c r="J82" s="1"/>
      <c r="K82" s="1"/>
      <c r="L82" s="1"/>
      <c r="M82" s="1"/>
      <c r="N82" s="1"/>
      <c r="O82" s="1"/>
      <c r="P82" s="1"/>
      <c r="Q82" s="1"/>
      <c r="R82" s="1"/>
      <c r="S82" s="1"/>
      <c r="T82" s="1"/>
      <c r="U82" s="1"/>
    </row>
    <row r="83" spans="1:21" x14ac:dyDescent="0.3">
      <c r="A83" s="1"/>
      <c r="B83" s="1"/>
      <c r="C83" s="1"/>
      <c r="D83" s="1"/>
      <c r="E83" s="1"/>
      <c r="F83" s="1"/>
      <c r="G83" s="1"/>
      <c r="H83" s="1"/>
      <c r="I83" s="1"/>
      <c r="J83" s="1"/>
      <c r="K83" s="1"/>
      <c r="L83" s="1"/>
      <c r="M83" s="1"/>
      <c r="N83" s="1"/>
      <c r="O83" s="1"/>
      <c r="P83" s="1"/>
      <c r="Q83" s="1"/>
      <c r="R83" s="1"/>
      <c r="S83" s="1"/>
      <c r="T83" s="1"/>
      <c r="U83" s="1"/>
    </row>
    <row r="84" spans="1:21" x14ac:dyDescent="0.3">
      <c r="A84" s="1"/>
      <c r="B84" s="1"/>
      <c r="C84" s="1"/>
      <c r="D84" s="1"/>
      <c r="E84" s="1"/>
      <c r="F84" s="1"/>
      <c r="G84" s="1"/>
      <c r="H84" s="1"/>
      <c r="I84" s="1"/>
      <c r="J84" s="1"/>
      <c r="K84" s="1"/>
      <c r="L84" s="1"/>
      <c r="M84" s="1"/>
      <c r="N84" s="1"/>
      <c r="O84" s="1"/>
      <c r="P84" s="1"/>
      <c r="Q84" s="1"/>
      <c r="R84" s="1"/>
      <c r="S84" s="1"/>
      <c r="T84" s="1"/>
      <c r="U84" s="1"/>
    </row>
    <row r="85" spans="1:21" x14ac:dyDescent="0.3">
      <c r="A85" s="1"/>
      <c r="B85" s="1"/>
      <c r="C85" s="1"/>
      <c r="D85" s="1"/>
      <c r="E85" s="1"/>
      <c r="F85" s="1"/>
      <c r="G85" s="1"/>
      <c r="H85" s="1"/>
      <c r="I85" s="1"/>
      <c r="J85" s="1"/>
      <c r="K85" s="1"/>
      <c r="L85" s="1"/>
      <c r="M85" s="1"/>
      <c r="N85" s="1"/>
      <c r="O85" s="1"/>
      <c r="P85" s="1"/>
      <c r="Q85" s="1"/>
      <c r="R85" s="1"/>
      <c r="S85" s="1"/>
      <c r="T85" s="1"/>
      <c r="U85" s="1"/>
    </row>
    <row r="86" spans="1:21" x14ac:dyDescent="0.3">
      <c r="A86" s="1"/>
      <c r="B86" s="1"/>
      <c r="C86" s="1"/>
      <c r="D86" s="1"/>
      <c r="E86" s="1"/>
      <c r="F86" s="1"/>
      <c r="G86" s="1"/>
      <c r="H86" s="1"/>
      <c r="I86" s="1"/>
      <c r="J86" s="1"/>
      <c r="K86" s="1"/>
      <c r="L86" s="1"/>
      <c r="M86" s="1"/>
      <c r="N86" s="1"/>
      <c r="O86" s="1"/>
      <c r="P86" s="1"/>
      <c r="Q86" s="1"/>
      <c r="R86" s="1"/>
      <c r="S86" s="1"/>
      <c r="T86" s="1"/>
      <c r="U86" s="1"/>
    </row>
    <row r="87" spans="1:21" x14ac:dyDescent="0.3">
      <c r="A87" s="1"/>
      <c r="B87" s="1"/>
      <c r="C87" s="1"/>
      <c r="D87" s="1"/>
      <c r="E87" s="1"/>
      <c r="F87" s="1"/>
      <c r="G87" s="1"/>
      <c r="H87" s="1"/>
      <c r="I87" s="1"/>
      <c r="J87" s="1"/>
      <c r="K87" s="1"/>
      <c r="L87" s="1"/>
      <c r="M87" s="1"/>
      <c r="N87" s="1"/>
      <c r="O87" s="1"/>
      <c r="P87" s="1"/>
      <c r="Q87" s="1"/>
      <c r="R87" s="1"/>
      <c r="S87" s="1"/>
      <c r="T87" s="1"/>
      <c r="U87" s="1"/>
    </row>
    <row r="88" spans="1:21" x14ac:dyDescent="0.3">
      <c r="A88" s="1"/>
      <c r="B88" s="1"/>
      <c r="C88" s="1"/>
      <c r="D88" s="1"/>
      <c r="E88" s="1"/>
      <c r="F88" s="1"/>
      <c r="G88" s="1"/>
      <c r="H88" s="1"/>
      <c r="I88" s="1"/>
      <c r="J88" s="1"/>
      <c r="K88" s="1"/>
      <c r="L88" s="1"/>
      <c r="M88" s="1"/>
      <c r="N88" s="1"/>
      <c r="O88" s="1"/>
      <c r="P88" s="1"/>
      <c r="Q88" s="1"/>
      <c r="R88" s="1"/>
      <c r="S88" s="1"/>
      <c r="T88" s="1"/>
      <c r="U88" s="1"/>
    </row>
    <row r="89" spans="1:21" x14ac:dyDescent="0.3">
      <c r="A89" s="1"/>
      <c r="B89" s="1"/>
      <c r="C89" s="1"/>
      <c r="D89" s="1"/>
      <c r="E89" s="1"/>
      <c r="F89" s="1"/>
      <c r="G89" s="1"/>
      <c r="H89" s="1"/>
      <c r="I89" s="1"/>
      <c r="J89" s="1"/>
      <c r="K89" s="1"/>
      <c r="L89" s="1"/>
      <c r="M89" s="1"/>
      <c r="N89" s="1"/>
      <c r="O89" s="1"/>
      <c r="P89" s="1"/>
      <c r="Q89" s="1"/>
      <c r="R89" s="1"/>
      <c r="S89" s="1"/>
      <c r="T89" s="1"/>
      <c r="U89" s="1"/>
    </row>
    <row r="90" spans="1:21" x14ac:dyDescent="0.3">
      <c r="A90" s="1"/>
    </row>
    <row r="91" spans="1:21" x14ac:dyDescent="0.3">
      <c r="A91" s="1"/>
    </row>
    <row r="92" spans="1:21" x14ac:dyDescent="0.3">
      <c r="A92" s="1"/>
    </row>
    <row r="93" spans="1:21" x14ac:dyDescent="0.3">
      <c r="A93" s="1"/>
    </row>
    <row r="94" spans="1:21" x14ac:dyDescent="0.3">
      <c r="A94" s="1"/>
    </row>
    <row r="95" spans="1:21" x14ac:dyDescent="0.3">
      <c r="A95" s="1"/>
    </row>
    <row r="96" spans="1:2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13">
    <mergeCell ref="C47:J47"/>
    <mergeCell ref="C23:J23"/>
    <mergeCell ref="C6:J6"/>
    <mergeCell ref="C12:J12"/>
    <mergeCell ref="C13:J13"/>
    <mergeCell ref="C16:J16"/>
    <mergeCell ref="C22:J22"/>
    <mergeCell ref="C25:J25"/>
    <mergeCell ref="C31:J31"/>
    <mergeCell ref="C39:J39"/>
    <mergeCell ref="C40:J40"/>
    <mergeCell ref="I42:I43"/>
    <mergeCell ref="C46:J46"/>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121"/>
  <sheetViews>
    <sheetView tabSelected="1" zoomScale="65" zoomScaleNormal="70" workbookViewId="0"/>
  </sheetViews>
  <sheetFormatPr baseColWidth="10" defaultRowHeight="14.4" x14ac:dyDescent="0.3"/>
  <cols>
    <col min="1" max="1" width="31.33203125" customWidth="1"/>
    <col min="4" max="4" width="15.5546875" customWidth="1"/>
    <col min="7" max="7" width="11.44140625" customWidth="1"/>
    <col min="8" max="8" width="36" customWidth="1"/>
    <col min="11" max="11" width="4.88671875" bestFit="1" customWidth="1"/>
    <col min="12" max="12" width="24.88671875" bestFit="1" customWidth="1"/>
  </cols>
  <sheetData>
    <row r="1" spans="1:34"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8" x14ac:dyDescent="0.35">
      <c r="A2" s="4"/>
      <c r="B2" s="1"/>
      <c r="C2" s="1"/>
      <c r="D2" s="17" t="s">
        <v>271</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3">
      <c r="A3" s="4"/>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5" customHeight="1" x14ac:dyDescent="0.3">
      <c r="A4" s="4"/>
      <c r="B4" s="1"/>
      <c r="C4" s="244"/>
      <c r="D4" s="215"/>
      <c r="E4" s="215"/>
      <c r="F4" s="1"/>
      <c r="G4" s="1"/>
      <c r="H4" s="1"/>
      <c r="I4" s="1"/>
      <c r="J4" s="1"/>
      <c r="K4" s="1"/>
      <c r="L4" s="1"/>
      <c r="M4" s="1"/>
      <c r="N4" s="1"/>
      <c r="O4" s="2"/>
      <c r="P4" s="1"/>
      <c r="Q4" s="1"/>
      <c r="R4" s="1"/>
      <c r="S4" s="1"/>
      <c r="T4" s="1"/>
      <c r="U4" s="1"/>
      <c r="V4" s="1"/>
      <c r="W4" s="1"/>
      <c r="X4" s="1"/>
      <c r="Y4" s="1"/>
      <c r="Z4" s="1"/>
      <c r="AA4" s="1"/>
      <c r="AB4" s="1"/>
      <c r="AC4" s="1"/>
      <c r="AD4" s="1"/>
      <c r="AE4" s="1"/>
      <c r="AF4" s="1"/>
      <c r="AG4" s="1"/>
      <c r="AH4" s="1"/>
    </row>
    <row r="5" spans="1:34" x14ac:dyDescent="0.3">
      <c r="A5" s="4"/>
      <c r="B5" s="1"/>
      <c r="C5" s="1"/>
      <c r="D5" s="1"/>
      <c r="E5" s="1"/>
      <c r="F5" s="1"/>
      <c r="G5" s="1"/>
      <c r="H5" s="1"/>
      <c r="I5" s="1"/>
      <c r="J5" s="1"/>
      <c r="K5" s="1"/>
      <c r="L5" s="1"/>
      <c r="M5" s="1"/>
      <c r="N5" s="1"/>
      <c r="O5" s="2" t="s">
        <v>214</v>
      </c>
      <c r="P5" s="1"/>
      <c r="Q5" s="1" t="s">
        <v>215</v>
      </c>
      <c r="R5" s="1"/>
      <c r="S5" s="1"/>
      <c r="T5" s="1" t="s">
        <v>216</v>
      </c>
      <c r="U5" s="1"/>
      <c r="V5" s="1"/>
      <c r="W5" s="1"/>
      <c r="X5" s="1"/>
      <c r="Y5" s="1"/>
      <c r="Z5" s="1"/>
      <c r="AA5" s="1"/>
      <c r="AB5" s="1"/>
      <c r="AC5" s="1"/>
      <c r="AD5" s="1"/>
      <c r="AE5" s="1"/>
      <c r="AF5" s="1"/>
      <c r="AG5" s="1"/>
      <c r="AH5" s="1"/>
    </row>
    <row r="6" spans="1:34" ht="15" customHeight="1" x14ac:dyDescent="0.3">
      <c r="A6" s="4"/>
      <c r="B6" s="1"/>
      <c r="C6" s="230" t="s">
        <v>217</v>
      </c>
      <c r="D6" s="230"/>
      <c r="E6" s="230"/>
      <c r="F6" s="230"/>
      <c r="G6" s="230"/>
      <c r="H6" s="230"/>
      <c r="I6" s="230"/>
      <c r="J6" s="230"/>
      <c r="K6" s="160"/>
      <c r="L6" s="1"/>
      <c r="M6" s="31" t="s">
        <v>218</v>
      </c>
      <c r="N6" s="1" t="s">
        <v>219</v>
      </c>
      <c r="O6" s="2"/>
      <c r="P6" s="1" t="s">
        <v>220</v>
      </c>
      <c r="Q6" s="1"/>
      <c r="R6" s="1" t="s">
        <v>221</v>
      </c>
      <c r="S6" s="1" t="s">
        <v>222</v>
      </c>
      <c r="T6" s="1"/>
      <c r="U6" s="1"/>
      <c r="V6" s="1"/>
      <c r="W6" s="1"/>
      <c r="X6" s="1"/>
      <c r="Y6" s="1"/>
      <c r="Z6" s="1"/>
      <c r="AA6" s="1"/>
      <c r="AB6" s="1"/>
      <c r="AC6" s="1"/>
      <c r="AD6" s="1"/>
      <c r="AE6" s="1"/>
      <c r="AF6" s="1"/>
      <c r="AG6" s="1"/>
      <c r="AH6" s="1"/>
    </row>
    <row r="7" spans="1:34" x14ac:dyDescent="0.3">
      <c r="A7" s="4"/>
      <c r="B7" s="1"/>
      <c r="C7" s="234" t="s">
        <v>223</v>
      </c>
      <c r="D7" s="234"/>
      <c r="E7" s="234"/>
      <c r="F7" s="234"/>
      <c r="G7" s="234"/>
      <c r="H7" s="234"/>
      <c r="I7" s="234"/>
      <c r="J7" s="234"/>
      <c r="K7" s="146"/>
      <c r="L7" s="1"/>
      <c r="M7" s="1"/>
      <c r="N7" s="1"/>
      <c r="O7" s="2" t="s">
        <v>224</v>
      </c>
      <c r="P7" s="1"/>
      <c r="Q7" s="1"/>
      <c r="R7" s="1"/>
      <c r="S7" s="1"/>
      <c r="T7" s="1"/>
      <c r="U7" s="1"/>
      <c r="V7" s="1"/>
      <c r="W7" s="1"/>
      <c r="X7" s="1"/>
      <c r="Y7" s="1"/>
      <c r="Z7" s="1"/>
      <c r="AA7" s="1"/>
      <c r="AB7" s="1"/>
      <c r="AC7" s="1"/>
      <c r="AD7" s="1"/>
      <c r="AE7" s="1"/>
      <c r="AF7" s="1"/>
      <c r="AG7" s="1"/>
      <c r="AH7" s="1"/>
    </row>
    <row r="8" spans="1:34" x14ac:dyDescent="0.3">
      <c r="A8" s="4"/>
      <c r="B8" s="1"/>
      <c r="C8" s="230"/>
      <c r="D8" s="230"/>
      <c r="E8" s="230"/>
      <c r="F8" s="230"/>
      <c r="G8" s="230"/>
      <c r="H8" s="230"/>
      <c r="I8" s="230"/>
      <c r="J8" s="230"/>
      <c r="K8" s="160"/>
      <c r="L8" s="160"/>
      <c r="M8" s="160"/>
      <c r="N8" s="160"/>
      <c r="O8" s="160"/>
      <c r="P8" s="160"/>
      <c r="Q8" s="160"/>
      <c r="R8" s="161"/>
      <c r="S8" s="146"/>
      <c r="T8" s="1"/>
      <c r="U8" s="1"/>
      <c r="V8" s="1"/>
      <c r="W8" s="1"/>
      <c r="X8" s="1"/>
      <c r="Y8" s="1"/>
      <c r="Z8" s="1"/>
      <c r="AA8" s="1"/>
      <c r="AB8" s="1"/>
      <c r="AC8" s="1"/>
      <c r="AD8" s="1"/>
      <c r="AE8" s="1"/>
      <c r="AF8" s="1"/>
      <c r="AG8" s="1"/>
      <c r="AH8" s="1"/>
    </row>
    <row r="9" spans="1:34" x14ac:dyDescent="0.3">
      <c r="A9" s="4"/>
      <c r="B9" s="1"/>
      <c r="C9" s="243" t="s">
        <v>225</v>
      </c>
      <c r="D9" s="243"/>
      <c r="E9" s="243"/>
      <c r="F9" s="243"/>
      <c r="G9" s="243"/>
      <c r="H9" s="243"/>
      <c r="I9" s="243"/>
      <c r="J9" s="243"/>
      <c r="K9" s="1"/>
      <c r="L9" s="1"/>
      <c r="M9" s="1"/>
      <c r="N9" s="1"/>
      <c r="O9" s="2"/>
      <c r="P9" s="1"/>
      <c r="Q9" s="1"/>
      <c r="R9" s="1"/>
      <c r="S9" s="1"/>
      <c r="T9" s="1"/>
      <c r="U9" s="1"/>
      <c r="V9" s="1"/>
      <c r="W9" s="1"/>
      <c r="X9" s="1"/>
      <c r="Y9" s="1"/>
      <c r="Z9" s="1"/>
      <c r="AA9" s="1"/>
      <c r="AB9" s="1"/>
      <c r="AC9" s="1"/>
      <c r="AD9" s="1"/>
      <c r="AE9" s="1"/>
      <c r="AF9" s="1"/>
      <c r="AG9" s="1"/>
      <c r="AH9" s="1"/>
    </row>
    <row r="10" spans="1:34" ht="16.2" customHeight="1" x14ac:dyDescent="0.3">
      <c r="A10" s="4"/>
      <c r="B10" s="1"/>
      <c r="C10" s="2"/>
      <c r="D10" s="2"/>
      <c r="E10" s="2"/>
      <c r="F10" s="2"/>
      <c r="G10" s="2"/>
      <c r="H10" s="2"/>
      <c r="I10" s="2"/>
      <c r="J10" s="2"/>
      <c r="K10" s="1"/>
      <c r="L10" s="1"/>
      <c r="M10" s="1"/>
      <c r="N10" s="1"/>
      <c r="O10" s="1"/>
      <c r="P10" s="1"/>
      <c r="Q10" s="1"/>
      <c r="R10" s="1"/>
      <c r="S10" s="1"/>
      <c r="T10" s="1"/>
      <c r="U10" s="1"/>
      <c r="V10" s="1"/>
      <c r="W10" s="1"/>
      <c r="X10" s="1"/>
      <c r="Y10" s="1"/>
      <c r="Z10" s="1"/>
      <c r="AA10" s="1"/>
      <c r="AB10" s="1"/>
      <c r="AC10" s="1"/>
      <c r="AD10" s="1"/>
      <c r="AE10" s="1"/>
      <c r="AF10" s="1"/>
      <c r="AG10" s="1"/>
      <c r="AH10" s="1"/>
    </row>
    <row r="11" spans="1:34" ht="15" customHeight="1" x14ac:dyDescent="0.3">
      <c r="A11" s="4"/>
      <c r="B11" s="1"/>
      <c r="C11" s="227" t="s">
        <v>226</v>
      </c>
      <c r="D11" s="227"/>
      <c r="E11" s="227"/>
      <c r="F11" s="227"/>
      <c r="G11" s="227"/>
      <c r="H11" s="227"/>
      <c r="I11" s="227"/>
      <c r="J11" s="227"/>
      <c r="K11" s="1"/>
      <c r="L11" s="31" t="s">
        <v>227</v>
      </c>
      <c r="M11" s="1" t="s">
        <v>228</v>
      </c>
      <c r="N11" s="1"/>
      <c r="O11" s="2"/>
      <c r="P11" s="1"/>
      <c r="Q11" s="1"/>
      <c r="R11" s="1"/>
      <c r="S11" s="1"/>
      <c r="T11" s="1"/>
      <c r="U11" s="1"/>
      <c r="V11" s="1"/>
      <c r="W11" s="1"/>
      <c r="X11" s="1"/>
      <c r="Y11" s="1"/>
      <c r="Z11" s="1"/>
      <c r="AA11" s="1"/>
      <c r="AB11" s="1"/>
      <c r="AC11" s="1"/>
      <c r="AD11" s="1"/>
      <c r="AE11" s="1"/>
      <c r="AF11" s="1"/>
      <c r="AG11" s="1"/>
      <c r="AH11" s="1"/>
    </row>
    <row r="12" spans="1:34" x14ac:dyDescent="0.3">
      <c r="A12" s="4"/>
      <c r="B12" s="1"/>
      <c r="C12" s="1" t="s">
        <v>229</v>
      </c>
      <c r="D12" s="1"/>
      <c r="E12" s="1"/>
      <c r="F12" s="1"/>
      <c r="G12" s="1"/>
      <c r="H12" s="1"/>
      <c r="I12" s="1"/>
      <c r="J12" s="1"/>
      <c r="K12" s="1"/>
      <c r="L12" s="31" t="s">
        <v>164</v>
      </c>
      <c r="M12" s="1" t="s">
        <v>230</v>
      </c>
      <c r="N12" s="1"/>
      <c r="O12" s="2"/>
      <c r="P12" s="1"/>
      <c r="Q12" s="1"/>
      <c r="R12" s="1"/>
      <c r="S12" s="1"/>
      <c r="T12" s="1"/>
      <c r="U12" s="1"/>
      <c r="V12" s="1"/>
      <c r="W12" s="1"/>
      <c r="X12" s="1"/>
      <c r="Y12" s="1"/>
      <c r="Z12" s="1"/>
      <c r="AA12" s="1"/>
      <c r="AB12" s="1"/>
      <c r="AC12" s="1"/>
      <c r="AD12" s="1"/>
      <c r="AE12" s="1"/>
      <c r="AF12" s="1"/>
      <c r="AG12" s="1"/>
      <c r="AH12" s="1"/>
    </row>
    <row r="13" spans="1:34" x14ac:dyDescent="0.3">
      <c r="A13" s="4"/>
      <c r="B13" s="1"/>
      <c r="C13" s="1"/>
      <c r="D13" s="1"/>
      <c r="E13" s="1"/>
      <c r="F13" s="1"/>
      <c r="G13" s="1"/>
      <c r="H13" s="1"/>
      <c r="I13" s="1"/>
      <c r="J13" s="1"/>
      <c r="K13" s="158"/>
      <c r="L13" s="31" t="s">
        <v>231</v>
      </c>
      <c r="M13" s="1" t="s">
        <v>232</v>
      </c>
      <c r="N13" s="1"/>
      <c r="O13" s="2"/>
      <c r="P13" s="1"/>
      <c r="Q13" s="1"/>
      <c r="R13" s="1"/>
      <c r="S13" s="1"/>
      <c r="T13" s="1"/>
      <c r="U13" s="1"/>
      <c r="V13" s="1"/>
      <c r="W13" s="1"/>
      <c r="X13" s="1"/>
      <c r="Y13" s="1"/>
      <c r="Z13" s="1"/>
      <c r="AA13" s="1"/>
      <c r="AB13" s="1"/>
      <c r="AC13" s="1"/>
      <c r="AD13" s="1"/>
      <c r="AE13" s="1"/>
      <c r="AF13" s="1"/>
      <c r="AG13" s="1"/>
      <c r="AH13" s="1"/>
    </row>
    <row r="14" spans="1:34" ht="15.75" customHeight="1" x14ac:dyDescent="0.3">
      <c r="A14" s="4"/>
      <c r="B14" s="1"/>
      <c r="C14" s="1"/>
      <c r="D14" s="146" t="s">
        <v>172</v>
      </c>
      <c r="E14" s="146" t="s">
        <v>233</v>
      </c>
      <c r="F14" s="146" t="s">
        <v>234</v>
      </c>
      <c r="G14" s="146" t="s">
        <v>235</v>
      </c>
      <c r="H14" s="146" t="s">
        <v>236</v>
      </c>
      <c r="I14" s="1"/>
      <c r="J14" s="146"/>
      <c r="K14" s="1"/>
      <c r="L14" s="31" t="s">
        <v>237</v>
      </c>
      <c r="M14" s="1" t="s">
        <v>238</v>
      </c>
      <c r="N14" s="1"/>
      <c r="O14" s="2"/>
      <c r="P14" s="1"/>
      <c r="Q14" s="1"/>
      <c r="R14" s="1"/>
      <c r="S14" s="1"/>
      <c r="T14" s="1"/>
      <c r="U14" s="1"/>
      <c r="V14" s="1"/>
      <c r="W14" s="1"/>
      <c r="X14" s="1"/>
      <c r="Y14" s="1"/>
      <c r="Z14" s="1"/>
      <c r="AA14" s="1"/>
      <c r="AB14" s="1"/>
      <c r="AC14" s="1"/>
      <c r="AD14" s="1"/>
      <c r="AE14" s="1"/>
      <c r="AF14" s="1"/>
      <c r="AG14" s="1"/>
      <c r="AH14" s="1"/>
    </row>
    <row r="15" spans="1:34" x14ac:dyDescent="0.3">
      <c r="A15" s="4"/>
      <c r="B15" s="1"/>
      <c r="C15" s="146"/>
      <c r="D15" s="1"/>
      <c r="E15" s="1"/>
      <c r="F15" s="1"/>
      <c r="G15" s="159"/>
      <c r="H15" s="159"/>
      <c r="I15" s="159"/>
      <c r="J15" s="146"/>
      <c r="K15" s="1"/>
      <c r="L15" s="31"/>
      <c r="M15" s="1"/>
      <c r="N15" s="1"/>
      <c r="O15" s="2"/>
      <c r="P15" s="1"/>
      <c r="Q15" s="1"/>
      <c r="R15" s="1"/>
      <c r="S15" s="1"/>
      <c r="T15" s="1"/>
      <c r="U15" s="1"/>
      <c r="V15" s="1"/>
      <c r="W15" s="1"/>
      <c r="X15" s="1"/>
      <c r="Y15" s="1"/>
      <c r="Z15" s="1"/>
      <c r="AA15" s="1"/>
      <c r="AB15" s="1"/>
      <c r="AC15" s="1"/>
      <c r="AD15" s="1"/>
      <c r="AE15" s="1"/>
      <c r="AF15" s="1"/>
      <c r="AG15" s="1"/>
      <c r="AH15" s="1"/>
    </row>
    <row r="16" spans="1:34" ht="15.75" customHeight="1" x14ac:dyDescent="0.3">
      <c r="A16" s="4"/>
      <c r="B16" s="1"/>
      <c r="C16" s="146"/>
      <c r="D16" s="1"/>
      <c r="E16" s="1"/>
      <c r="F16" s="1"/>
      <c r="G16" s="159"/>
      <c r="H16" s="159"/>
      <c r="I16" s="159"/>
      <c r="J16" s="146"/>
      <c r="K16" s="1"/>
      <c r="L16" s="31"/>
      <c r="M16" s="1"/>
      <c r="N16" s="1"/>
      <c r="O16" s="2"/>
      <c r="P16" s="1"/>
      <c r="Q16" s="1"/>
      <c r="R16" s="1"/>
      <c r="S16" s="1"/>
      <c r="T16" s="1"/>
      <c r="U16" s="1"/>
      <c r="V16" s="1"/>
      <c r="W16" s="1"/>
      <c r="X16" s="1"/>
      <c r="Y16" s="1"/>
      <c r="Z16" s="1"/>
      <c r="AA16" s="1"/>
      <c r="AB16" s="1"/>
      <c r="AC16" s="1"/>
      <c r="AD16" s="1"/>
      <c r="AE16" s="1"/>
      <c r="AF16" s="1"/>
      <c r="AG16" s="1"/>
      <c r="AH16" s="1"/>
    </row>
    <row r="17" spans="1:34" ht="15" customHeight="1" x14ac:dyDescent="0.3">
      <c r="A17" s="4"/>
      <c r="B17" s="1"/>
      <c r="C17" s="146"/>
      <c r="D17" s="1"/>
      <c r="E17" s="1"/>
      <c r="F17" s="1"/>
      <c r="G17" s="202">
        <f>_xlfn.NEGBINOM.DIST(3,3,0.05,FALSE)</f>
        <v>1.0717187500000006E-3</v>
      </c>
      <c r="H17" s="203">
        <f>G17*100</f>
        <v>0.10717187500000006</v>
      </c>
      <c r="I17" s="159"/>
      <c r="J17" s="146"/>
      <c r="K17" s="1"/>
      <c r="L17" s="31"/>
      <c r="M17" s="1"/>
      <c r="N17" s="1"/>
      <c r="O17" s="2"/>
      <c r="P17" s="1"/>
      <c r="Q17" s="1"/>
      <c r="R17" s="1"/>
      <c r="S17" s="1"/>
      <c r="T17" s="1"/>
      <c r="U17" s="1"/>
      <c r="V17" s="1"/>
      <c r="W17" s="1"/>
      <c r="X17" s="1"/>
      <c r="Y17" s="1"/>
      <c r="Z17" s="1"/>
      <c r="AA17" s="1"/>
      <c r="AB17" s="1"/>
      <c r="AC17" s="1"/>
      <c r="AD17" s="1"/>
      <c r="AE17" s="1"/>
      <c r="AF17" s="1"/>
      <c r="AG17" s="1"/>
      <c r="AH17" s="1"/>
    </row>
    <row r="18" spans="1:34" x14ac:dyDescent="0.3">
      <c r="A18" s="4"/>
      <c r="B18" s="1"/>
      <c r="C18" s="146"/>
      <c r="D18" s="1"/>
      <c r="E18" s="1"/>
      <c r="F18" s="1"/>
      <c r="G18" s="159"/>
      <c r="H18" s="159"/>
      <c r="I18" s="159"/>
      <c r="J18" s="146"/>
      <c r="K18" s="1"/>
      <c r="L18" s="31"/>
      <c r="M18" s="1"/>
      <c r="N18" s="1"/>
      <c r="O18" s="2"/>
      <c r="P18" s="1"/>
      <c r="Q18" s="1"/>
      <c r="R18" s="1"/>
      <c r="S18" s="1"/>
      <c r="T18" s="1"/>
      <c r="U18" s="1"/>
      <c r="V18" s="1"/>
      <c r="W18" s="1"/>
      <c r="X18" s="1"/>
      <c r="Y18" s="1"/>
      <c r="Z18" s="1"/>
      <c r="AA18" s="1"/>
      <c r="AB18" s="1"/>
      <c r="AC18" s="1"/>
      <c r="AD18" s="1"/>
      <c r="AE18" s="1"/>
      <c r="AF18" s="1"/>
      <c r="AG18" s="1"/>
      <c r="AH18" s="1"/>
    </row>
    <row r="19" spans="1:34" x14ac:dyDescent="0.3">
      <c r="A19" s="4"/>
      <c r="B19" s="1"/>
      <c r="C19" s="146"/>
      <c r="D19" s="1"/>
      <c r="E19" s="1"/>
      <c r="F19" s="1"/>
      <c r="G19" s="159"/>
      <c r="H19" s="159"/>
      <c r="I19" s="159"/>
      <c r="J19" s="146"/>
      <c r="K19" s="1"/>
      <c r="L19" s="1"/>
      <c r="M19" s="1"/>
      <c r="N19" s="1"/>
      <c r="O19" s="2"/>
      <c r="P19" s="1"/>
      <c r="Q19" s="1"/>
      <c r="R19" s="1"/>
      <c r="S19" s="1"/>
      <c r="T19" s="1"/>
      <c r="U19" s="1"/>
      <c r="V19" s="1"/>
      <c r="W19" s="1"/>
      <c r="X19" s="1"/>
      <c r="Y19" s="1"/>
      <c r="Z19" s="1"/>
      <c r="AA19" s="1"/>
      <c r="AB19" s="1"/>
      <c r="AC19" s="1"/>
      <c r="AD19" s="1"/>
      <c r="AE19" s="1"/>
      <c r="AF19" s="1"/>
      <c r="AG19" s="1"/>
      <c r="AH19" s="1"/>
    </row>
    <row r="20" spans="1:34" ht="15" customHeight="1" x14ac:dyDescent="0.3">
      <c r="A20" s="4"/>
      <c r="B20" s="1"/>
      <c r="C20" s="241" t="s">
        <v>239</v>
      </c>
      <c r="D20" s="241"/>
      <c r="E20" s="241"/>
      <c r="F20" s="241"/>
      <c r="G20" s="241"/>
      <c r="H20" s="241"/>
      <c r="I20" s="241"/>
      <c r="J20" s="241"/>
      <c r="K20" s="1"/>
      <c r="L20" s="1"/>
      <c r="M20" s="1"/>
      <c r="N20" s="1"/>
      <c r="O20" s="2"/>
      <c r="P20" s="1"/>
      <c r="Q20" s="1"/>
      <c r="R20" s="1"/>
      <c r="S20" s="1"/>
      <c r="T20" s="1"/>
      <c r="U20" s="1"/>
      <c r="V20" s="1"/>
      <c r="W20" s="1"/>
      <c r="X20" s="1"/>
      <c r="Y20" s="1"/>
      <c r="Z20" s="1"/>
      <c r="AA20" s="1"/>
      <c r="AB20" s="1"/>
      <c r="AC20" s="1"/>
      <c r="AD20" s="1"/>
      <c r="AE20" s="1"/>
      <c r="AF20" s="1"/>
      <c r="AG20" s="1"/>
      <c r="AH20" s="1"/>
    </row>
    <row r="21" spans="1:34" x14ac:dyDescent="0.3">
      <c r="A21" s="4"/>
      <c r="B21" s="1"/>
      <c r="C21" s="241" t="s">
        <v>240</v>
      </c>
      <c r="D21" s="241"/>
      <c r="E21" s="241"/>
      <c r="F21" s="241"/>
      <c r="G21" s="241"/>
      <c r="H21" s="241"/>
      <c r="I21" s="241"/>
      <c r="J21" s="241"/>
      <c r="K21" s="1"/>
      <c r="L21" s="1"/>
      <c r="M21" s="1"/>
      <c r="N21" s="1"/>
      <c r="O21" s="2"/>
      <c r="P21" s="1"/>
      <c r="Q21" s="1"/>
      <c r="R21" s="1"/>
      <c r="S21" s="1"/>
      <c r="T21" s="1"/>
      <c r="U21" s="1"/>
      <c r="V21" s="1"/>
      <c r="W21" s="1"/>
      <c r="X21" s="1"/>
      <c r="Y21" s="1"/>
      <c r="Z21" s="1"/>
      <c r="AA21" s="1"/>
      <c r="AB21" s="1"/>
      <c r="AC21" s="1"/>
      <c r="AD21" s="1"/>
      <c r="AE21" s="1"/>
      <c r="AF21" s="1"/>
      <c r="AG21" s="1"/>
      <c r="AH21" s="1"/>
    </row>
    <row r="22" spans="1:34" ht="15" customHeight="1" x14ac:dyDescent="0.3">
      <c r="A22" s="4"/>
      <c r="B22" s="1"/>
      <c r="C22" s="146"/>
      <c r="D22" s="146"/>
      <c r="E22" s="146"/>
      <c r="F22" s="146"/>
      <c r="G22" s="146"/>
      <c r="H22" s="146"/>
      <c r="I22" s="146"/>
      <c r="J22" s="146"/>
      <c r="K22" s="1"/>
      <c r="L22" s="1"/>
      <c r="M22" s="1"/>
      <c r="N22" s="1"/>
      <c r="O22" s="2"/>
      <c r="P22" s="1"/>
      <c r="Q22" s="1"/>
      <c r="R22" s="1"/>
      <c r="S22" s="1"/>
      <c r="T22" s="1"/>
      <c r="U22" s="1"/>
      <c r="V22" s="1"/>
      <c r="W22" s="1"/>
      <c r="X22" s="1"/>
      <c r="Y22" s="1"/>
      <c r="Z22" s="1"/>
      <c r="AA22" s="1"/>
      <c r="AB22" s="1"/>
      <c r="AC22" s="1"/>
      <c r="AD22" s="1"/>
      <c r="AE22" s="1"/>
      <c r="AF22" s="1"/>
      <c r="AG22" s="1"/>
      <c r="AH22" s="1"/>
    </row>
    <row r="23" spans="1:34" ht="15.75" customHeight="1" x14ac:dyDescent="0.3">
      <c r="A23" s="4"/>
      <c r="B23" s="1"/>
      <c r="C23" s="146"/>
      <c r="D23" s="122" t="s">
        <v>177</v>
      </c>
      <c r="E23" s="122" t="s">
        <v>241</v>
      </c>
      <c r="F23" s="122" t="s">
        <v>242</v>
      </c>
      <c r="G23" s="122" t="s">
        <v>243</v>
      </c>
      <c r="H23" s="122" t="s">
        <v>244</v>
      </c>
      <c r="I23" s="146"/>
      <c r="J23" s="146"/>
      <c r="K23" s="1"/>
      <c r="L23" s="1"/>
      <c r="M23" s="1"/>
      <c r="N23" s="1"/>
      <c r="O23" s="2"/>
      <c r="P23" s="1"/>
      <c r="Q23" s="1"/>
      <c r="R23" s="1"/>
      <c r="S23" s="1"/>
      <c r="T23" s="1"/>
      <c r="U23" s="1"/>
      <c r="V23" s="1"/>
      <c r="W23" s="1"/>
      <c r="X23" s="1"/>
      <c r="Y23" s="1"/>
      <c r="Z23" s="1"/>
      <c r="AA23" s="1"/>
      <c r="AB23" s="1"/>
      <c r="AC23" s="1"/>
      <c r="AD23" s="1"/>
      <c r="AE23" s="1"/>
      <c r="AF23" s="1"/>
      <c r="AG23" s="1"/>
      <c r="AH23" s="1"/>
    </row>
    <row r="24" spans="1:34" x14ac:dyDescent="0.3">
      <c r="A24" s="4"/>
      <c r="B24" s="1"/>
      <c r="C24" s="146"/>
      <c r="D24" s="146"/>
      <c r="E24" s="146"/>
      <c r="F24" s="146"/>
      <c r="G24" s="146"/>
      <c r="H24" s="146"/>
      <c r="I24" s="146"/>
      <c r="J24" s="146"/>
      <c r="K24" s="1"/>
      <c r="L24" s="1"/>
      <c r="M24" s="1"/>
      <c r="N24" s="1"/>
      <c r="O24" s="2"/>
      <c r="P24" s="1"/>
      <c r="Q24" s="1"/>
      <c r="R24" s="1"/>
      <c r="S24" s="1"/>
      <c r="T24" s="1"/>
      <c r="U24" s="1"/>
      <c r="V24" s="1"/>
      <c r="W24" s="1"/>
      <c r="X24" s="1"/>
      <c r="Y24" s="1"/>
      <c r="Z24" s="1"/>
      <c r="AA24" s="1"/>
      <c r="AB24" s="1"/>
      <c r="AC24" s="1"/>
      <c r="AD24" s="1"/>
      <c r="AE24" s="1"/>
      <c r="AF24" s="1"/>
      <c r="AG24" s="1"/>
      <c r="AH24" s="1"/>
    </row>
    <row r="25" spans="1:34" ht="15.75" customHeight="1" x14ac:dyDescent="0.3">
      <c r="A25" s="4"/>
      <c r="B25" s="1"/>
      <c r="C25" s="146"/>
      <c r="D25" s="146"/>
      <c r="E25" s="146"/>
      <c r="F25" s="146"/>
      <c r="G25" s="146"/>
      <c r="H25" s="146"/>
      <c r="I25" s="146"/>
      <c r="J25" s="146"/>
      <c r="K25" s="1"/>
      <c r="L25" s="1"/>
      <c r="M25" s="1"/>
      <c r="N25" s="1"/>
      <c r="O25" s="2"/>
      <c r="P25" s="1"/>
      <c r="Q25" s="1"/>
      <c r="R25" s="1"/>
      <c r="S25" s="1"/>
      <c r="T25" s="1"/>
      <c r="U25" s="1"/>
      <c r="V25" s="1"/>
      <c r="W25" s="1"/>
      <c r="X25" s="1"/>
      <c r="Y25" s="1"/>
      <c r="Z25" s="1"/>
      <c r="AA25" s="1"/>
      <c r="AB25" s="1"/>
      <c r="AC25" s="1"/>
      <c r="AD25" s="1"/>
      <c r="AE25" s="1"/>
      <c r="AF25" s="1"/>
      <c r="AG25" s="1"/>
      <c r="AH25" s="1"/>
    </row>
    <row r="26" spans="1:34" x14ac:dyDescent="0.3">
      <c r="A26" s="4"/>
      <c r="B26" s="1"/>
      <c r="C26" s="146"/>
      <c r="D26" s="146"/>
      <c r="E26" s="146"/>
      <c r="F26" s="146"/>
      <c r="G26" s="204">
        <f>_xlfn.NEGBINOM.DIST(4,4,0.95,FALSE)</f>
        <v>1.7817324218750063E-4</v>
      </c>
      <c r="H26" s="205">
        <v>0.2</v>
      </c>
      <c r="I26" s="146"/>
      <c r="J26" s="146"/>
      <c r="K26" s="1"/>
      <c r="L26" s="1"/>
      <c r="M26" s="1"/>
      <c r="N26" s="1"/>
      <c r="O26" s="2"/>
      <c r="P26" s="1"/>
      <c r="Q26" s="1"/>
      <c r="R26" s="1"/>
      <c r="S26" s="1"/>
      <c r="T26" s="1"/>
      <c r="U26" s="1"/>
      <c r="V26" s="1"/>
      <c r="W26" s="1"/>
      <c r="X26" s="1"/>
      <c r="Y26" s="1"/>
      <c r="Z26" s="1"/>
      <c r="AA26" s="1"/>
      <c r="AB26" s="1"/>
      <c r="AC26" s="1"/>
      <c r="AD26" s="1"/>
      <c r="AE26" s="1"/>
      <c r="AF26" s="1"/>
      <c r="AG26" s="1"/>
      <c r="AH26" s="1"/>
    </row>
    <row r="27" spans="1:34" x14ac:dyDescent="0.3">
      <c r="A27" s="4"/>
      <c r="B27" s="1"/>
      <c r="C27" s="146"/>
      <c r="D27" s="146"/>
      <c r="E27" s="146"/>
      <c r="F27" s="146"/>
      <c r="G27" s="146"/>
      <c r="H27" s="146"/>
      <c r="I27" s="146"/>
      <c r="J27" s="146"/>
      <c r="K27" s="1"/>
      <c r="L27" s="1"/>
      <c r="M27" s="1"/>
      <c r="N27" s="1"/>
      <c r="O27" s="2"/>
      <c r="P27" s="1"/>
      <c r="Q27" s="1"/>
      <c r="R27" s="1"/>
      <c r="S27" s="1"/>
      <c r="T27" s="1"/>
      <c r="U27" s="1"/>
      <c r="V27" s="1"/>
      <c r="W27" s="1"/>
      <c r="X27" s="1"/>
      <c r="Y27" s="1"/>
      <c r="Z27" s="1"/>
      <c r="AA27" s="1"/>
      <c r="AB27" s="1"/>
      <c r="AC27" s="1"/>
      <c r="AD27" s="1"/>
      <c r="AE27" s="1"/>
      <c r="AF27" s="1"/>
      <c r="AG27" s="1"/>
      <c r="AH27" s="1"/>
    </row>
    <row r="28" spans="1:34" x14ac:dyDescent="0.3">
      <c r="A28" s="4"/>
      <c r="B28" s="1"/>
      <c r="C28" s="146"/>
      <c r="D28" s="146"/>
      <c r="E28" s="146"/>
      <c r="F28" s="146"/>
      <c r="G28" s="146"/>
      <c r="H28" s="146"/>
      <c r="I28" s="146"/>
      <c r="J28" s="146"/>
      <c r="K28" s="1"/>
      <c r="L28" s="1"/>
      <c r="M28" s="1"/>
      <c r="N28" s="1"/>
      <c r="O28" s="2"/>
      <c r="P28" s="1"/>
      <c r="Q28" s="1"/>
      <c r="R28" s="1"/>
      <c r="S28" s="1"/>
      <c r="T28" s="1"/>
      <c r="U28" s="1"/>
      <c r="V28" s="1"/>
      <c r="W28" s="1"/>
      <c r="X28" s="1"/>
      <c r="Y28" s="1"/>
      <c r="Z28" s="1"/>
      <c r="AA28" s="1"/>
      <c r="AB28" s="1"/>
      <c r="AC28" s="1"/>
      <c r="AD28" s="1"/>
      <c r="AE28" s="1"/>
      <c r="AF28" s="1"/>
      <c r="AG28" s="1"/>
      <c r="AH28" s="1"/>
    </row>
    <row r="29" spans="1:34" ht="15" customHeight="1" x14ac:dyDescent="0.3">
      <c r="A29" s="4"/>
      <c r="B29" s="1"/>
      <c r="C29" s="241" t="s">
        <v>245</v>
      </c>
      <c r="D29" s="241"/>
      <c r="E29" s="241"/>
      <c r="F29" s="241"/>
      <c r="G29" s="241"/>
      <c r="H29" s="241"/>
      <c r="I29" s="241"/>
      <c r="J29" s="241"/>
      <c r="K29" s="1"/>
      <c r="L29" s="1"/>
      <c r="M29" s="1"/>
      <c r="N29" s="1"/>
      <c r="O29" s="2"/>
      <c r="P29" s="1"/>
      <c r="Q29" s="1"/>
      <c r="R29" s="1"/>
      <c r="S29" s="1"/>
      <c r="T29" s="1"/>
      <c r="U29" s="1"/>
      <c r="V29" s="1"/>
      <c r="W29" s="1"/>
      <c r="X29" s="1"/>
      <c r="Y29" s="1"/>
      <c r="Z29" s="1"/>
      <c r="AA29" s="1"/>
      <c r="AB29" s="1"/>
      <c r="AC29" s="1"/>
      <c r="AD29" s="1"/>
      <c r="AE29" s="1"/>
      <c r="AF29" s="1"/>
      <c r="AG29" s="1"/>
      <c r="AH29" s="1"/>
    </row>
    <row r="30" spans="1:34" ht="14.4" customHeight="1" x14ac:dyDescent="0.3">
      <c r="A30" s="4"/>
      <c r="B30" s="1"/>
      <c r="C30" s="241" t="s">
        <v>246</v>
      </c>
      <c r="D30" s="241"/>
      <c r="E30" s="241"/>
      <c r="F30" s="241"/>
      <c r="G30" s="241"/>
      <c r="H30" s="241"/>
      <c r="I30" s="241"/>
      <c r="J30" s="241"/>
      <c r="K30" s="1"/>
      <c r="L30" s="1"/>
      <c r="M30" s="1"/>
      <c r="N30" s="1"/>
      <c r="O30" s="2"/>
      <c r="P30" s="1"/>
      <c r="Q30" s="1"/>
      <c r="R30" s="1"/>
      <c r="S30" s="1"/>
      <c r="T30" s="1"/>
      <c r="U30" s="1"/>
      <c r="V30" s="1"/>
      <c r="W30" s="1"/>
      <c r="X30" s="1"/>
      <c r="Y30" s="1"/>
      <c r="Z30" s="1"/>
      <c r="AA30" s="1"/>
      <c r="AB30" s="1"/>
      <c r="AC30" s="1"/>
      <c r="AD30" s="1"/>
      <c r="AE30" s="1"/>
      <c r="AF30" s="1"/>
      <c r="AG30" s="1"/>
      <c r="AH30" s="1"/>
    </row>
    <row r="31" spans="1:34" x14ac:dyDescent="0.3">
      <c r="A31" s="4"/>
      <c r="B31" s="1"/>
      <c r="C31" s="1"/>
      <c r="D31" s="1"/>
      <c r="E31" s="1"/>
      <c r="F31" s="1"/>
      <c r="G31" s="1"/>
      <c r="H31" s="1"/>
      <c r="I31" s="1"/>
      <c r="J31" s="1"/>
      <c r="K31" s="1"/>
      <c r="L31" s="1"/>
      <c r="M31" s="1"/>
      <c r="N31" s="1"/>
      <c r="O31" s="2"/>
      <c r="P31" s="1"/>
      <c r="Q31" s="1"/>
      <c r="R31" s="1"/>
      <c r="S31" s="1"/>
      <c r="T31" s="1"/>
      <c r="U31" s="1"/>
      <c r="V31" s="1"/>
      <c r="W31" s="1"/>
      <c r="X31" s="1"/>
      <c r="Y31" s="1"/>
      <c r="Z31" s="1"/>
      <c r="AA31" s="1"/>
      <c r="AB31" s="1"/>
      <c r="AC31" s="1"/>
      <c r="AD31" s="1"/>
      <c r="AE31" s="1"/>
      <c r="AF31" s="1"/>
      <c r="AG31" s="1"/>
      <c r="AH31" s="1"/>
    </row>
    <row r="32" spans="1:34" x14ac:dyDescent="0.3">
      <c r="A32" s="4"/>
      <c r="B32" s="1"/>
      <c r="C32" s="1"/>
      <c r="D32" s="1"/>
      <c r="E32" s="1"/>
      <c r="F32" s="1"/>
      <c r="G32" s="1"/>
      <c r="H32" s="1"/>
      <c r="I32" s="1"/>
      <c r="J32" s="1"/>
      <c r="K32" s="1"/>
      <c r="L32" s="1"/>
      <c r="M32" s="1"/>
      <c r="N32" s="1"/>
      <c r="O32" s="2"/>
      <c r="P32" s="1"/>
      <c r="Q32" s="1"/>
      <c r="R32" s="1"/>
      <c r="S32" s="1"/>
      <c r="T32" s="1"/>
      <c r="U32" s="1"/>
      <c r="V32" s="1"/>
      <c r="W32" s="1"/>
      <c r="X32" s="1"/>
      <c r="Y32" s="1"/>
      <c r="Z32" s="1"/>
      <c r="AA32" s="1"/>
      <c r="AB32" s="1"/>
      <c r="AC32" s="1"/>
      <c r="AD32" s="1"/>
      <c r="AE32" s="1"/>
      <c r="AF32" s="1"/>
      <c r="AG32" s="1"/>
      <c r="AH32" s="1"/>
    </row>
    <row r="33" spans="1:34" x14ac:dyDescent="0.3">
      <c r="A33" s="4"/>
      <c r="B33" s="1"/>
      <c r="C33" s="231" t="s">
        <v>247</v>
      </c>
      <c r="D33" s="231"/>
      <c r="E33" s="231"/>
      <c r="F33" s="231"/>
      <c r="G33" s="231"/>
      <c r="H33" s="231"/>
      <c r="I33" s="231"/>
      <c r="J33" s="231"/>
      <c r="K33" s="1"/>
      <c r="L33" s="1"/>
      <c r="M33" s="1"/>
      <c r="N33" s="1"/>
      <c r="O33" s="2"/>
      <c r="P33" s="1"/>
      <c r="Q33" s="1"/>
      <c r="R33" s="1"/>
      <c r="S33" s="1"/>
      <c r="T33" s="1"/>
      <c r="U33" s="1"/>
      <c r="V33" s="1"/>
      <c r="W33" s="1"/>
      <c r="X33" s="1"/>
      <c r="Y33" s="1"/>
      <c r="Z33" s="1"/>
      <c r="AA33" s="1"/>
      <c r="AB33" s="1"/>
      <c r="AC33" s="1"/>
      <c r="AD33" s="1"/>
      <c r="AE33" s="1"/>
      <c r="AF33" s="1"/>
      <c r="AG33" s="1"/>
      <c r="AH33" s="1"/>
    </row>
    <row r="34" spans="1:34" x14ac:dyDescent="0.3">
      <c r="A34" s="4"/>
      <c r="B34" s="1"/>
      <c r="C34" s="234" t="s">
        <v>248</v>
      </c>
      <c r="D34" s="234"/>
      <c r="E34" s="234"/>
      <c r="F34" s="234"/>
      <c r="G34" s="234"/>
      <c r="H34" s="234"/>
      <c r="I34" s="234"/>
      <c r="J34" s="234"/>
      <c r="K34" s="1"/>
      <c r="L34" s="1"/>
      <c r="M34" s="1"/>
      <c r="N34" s="1"/>
      <c r="O34" s="2"/>
      <c r="P34" s="1"/>
      <c r="Q34" s="1"/>
      <c r="R34" s="1"/>
      <c r="S34" s="1"/>
      <c r="T34" s="1"/>
      <c r="U34" s="1"/>
      <c r="V34" s="1"/>
      <c r="W34" s="1"/>
      <c r="X34" s="1"/>
      <c r="Y34" s="1"/>
      <c r="Z34" s="1"/>
      <c r="AA34" s="1"/>
      <c r="AB34" s="1"/>
      <c r="AC34" s="1"/>
      <c r="AD34" s="1"/>
      <c r="AE34" s="1"/>
      <c r="AF34" s="1"/>
      <c r="AG34" s="1"/>
      <c r="AH34" s="1"/>
    </row>
    <row r="35" spans="1:34" x14ac:dyDescent="0.3">
      <c r="A35" s="4"/>
      <c r="B35" s="1"/>
      <c r="C35" s="230"/>
      <c r="D35" s="230"/>
      <c r="E35" s="230"/>
      <c r="F35" s="230"/>
      <c r="G35" s="230"/>
      <c r="H35" s="230"/>
      <c r="I35" s="230"/>
      <c r="J35" s="230"/>
      <c r="K35" s="1"/>
      <c r="L35" s="1"/>
      <c r="M35" s="1"/>
      <c r="N35" s="1"/>
      <c r="O35" s="2"/>
      <c r="P35" s="1"/>
      <c r="Q35" s="1"/>
      <c r="R35" s="1"/>
      <c r="S35" s="1"/>
      <c r="T35" s="1"/>
      <c r="U35" s="1"/>
      <c r="V35" s="1"/>
      <c r="W35" s="1"/>
      <c r="X35" s="1"/>
      <c r="Y35" s="1"/>
      <c r="Z35" s="1"/>
      <c r="AA35" s="1"/>
      <c r="AB35" s="1"/>
      <c r="AC35" s="1"/>
      <c r="AD35" s="1"/>
      <c r="AE35" s="1"/>
      <c r="AF35" s="1"/>
      <c r="AG35" s="1"/>
      <c r="AH35" s="1"/>
    </row>
    <row r="36" spans="1:34" x14ac:dyDescent="0.3">
      <c r="A36" s="4"/>
      <c r="B36" s="1"/>
      <c r="C36" s="230"/>
      <c r="D36" s="230"/>
      <c r="E36" s="230"/>
      <c r="F36" s="230"/>
      <c r="G36" s="230"/>
      <c r="H36" s="230"/>
      <c r="I36" s="230"/>
      <c r="J36" s="230"/>
      <c r="K36" s="1"/>
      <c r="L36" s="1"/>
      <c r="M36" s="1"/>
      <c r="N36" s="1"/>
      <c r="O36" s="2"/>
      <c r="P36" s="1"/>
      <c r="Q36" s="1"/>
      <c r="R36" s="1"/>
      <c r="S36" s="1"/>
      <c r="T36" s="1"/>
      <c r="U36" s="1"/>
      <c r="V36" s="1"/>
      <c r="W36" s="1"/>
      <c r="X36" s="1"/>
      <c r="Y36" s="1"/>
      <c r="Z36" s="1"/>
      <c r="AA36" s="1"/>
      <c r="AB36" s="1"/>
      <c r="AC36" s="1"/>
      <c r="AD36" s="1"/>
      <c r="AE36" s="1"/>
      <c r="AF36" s="1"/>
      <c r="AG36" s="1"/>
      <c r="AH36" s="1"/>
    </row>
    <row r="37" spans="1:34" x14ac:dyDescent="0.3">
      <c r="A37" s="4"/>
      <c r="B37" s="1"/>
      <c r="C37" s="243" t="s">
        <v>249</v>
      </c>
      <c r="D37" s="243"/>
      <c r="E37" s="243"/>
      <c r="F37" s="243"/>
      <c r="G37" s="243"/>
      <c r="H37" s="243"/>
      <c r="I37" s="243"/>
      <c r="J37" s="243"/>
      <c r="K37" s="1"/>
      <c r="L37" s="1"/>
      <c r="M37" s="1"/>
      <c r="N37" s="1"/>
      <c r="O37" s="2"/>
      <c r="P37" s="1"/>
      <c r="Q37" s="1"/>
      <c r="R37" s="1"/>
      <c r="S37" s="1"/>
      <c r="T37" s="1"/>
      <c r="U37" s="1"/>
      <c r="V37" s="1"/>
      <c r="W37" s="1"/>
      <c r="X37" s="1"/>
      <c r="Y37" s="1"/>
      <c r="Z37" s="1"/>
      <c r="AA37" s="1"/>
      <c r="AB37" s="1"/>
      <c r="AC37" s="1"/>
      <c r="AD37" s="1"/>
      <c r="AE37" s="1"/>
      <c r="AF37" s="1"/>
      <c r="AG37" s="1"/>
      <c r="AH37" s="1"/>
    </row>
    <row r="38" spans="1:34" ht="15" customHeight="1" x14ac:dyDescent="0.3">
      <c r="A38" s="4"/>
      <c r="B38" s="1"/>
      <c r="C38" s="227" t="s">
        <v>250</v>
      </c>
      <c r="D38" s="227"/>
      <c r="E38" s="227"/>
      <c r="F38" s="227"/>
      <c r="G38" s="227"/>
      <c r="H38" s="227"/>
      <c r="I38" s="227"/>
      <c r="J38" s="227"/>
      <c r="K38" s="1"/>
      <c r="L38" s="1"/>
      <c r="M38" s="1"/>
      <c r="N38" s="1"/>
      <c r="O38" s="2"/>
      <c r="P38" s="1"/>
      <c r="Q38" s="1"/>
      <c r="R38" s="1"/>
      <c r="S38" s="1"/>
      <c r="T38" s="1"/>
      <c r="U38" s="1"/>
      <c r="V38" s="1"/>
      <c r="W38" s="1"/>
      <c r="X38" s="1"/>
      <c r="Y38" s="1"/>
      <c r="Z38" s="1"/>
      <c r="AA38" s="1"/>
      <c r="AB38" s="1"/>
      <c r="AC38" s="1"/>
      <c r="AD38" s="1"/>
      <c r="AE38" s="1"/>
      <c r="AF38" s="1"/>
      <c r="AG38" s="1"/>
      <c r="AH38" s="1"/>
    </row>
    <row r="39" spans="1:34" x14ac:dyDescent="0.3">
      <c r="A39" s="4"/>
      <c r="B39" s="1"/>
      <c r="C39" s="158"/>
      <c r="D39" s="158"/>
      <c r="E39" s="158"/>
      <c r="F39" s="158"/>
      <c r="G39" s="158"/>
      <c r="H39" s="158"/>
      <c r="I39" s="158"/>
      <c r="J39" s="158"/>
      <c r="K39" s="1"/>
      <c r="L39" s="1"/>
      <c r="M39" s="1"/>
      <c r="N39" s="1"/>
      <c r="O39" s="2"/>
      <c r="P39" s="1"/>
      <c r="Q39" s="1"/>
      <c r="R39" s="1"/>
      <c r="S39" s="1"/>
      <c r="T39" s="1"/>
      <c r="U39" s="1"/>
      <c r="V39" s="1"/>
      <c r="W39" s="1"/>
      <c r="X39" s="1"/>
      <c r="Y39" s="1"/>
      <c r="Z39" s="1"/>
      <c r="AA39" s="1"/>
      <c r="AB39" s="1"/>
      <c r="AC39" s="1"/>
      <c r="AD39" s="1"/>
      <c r="AE39" s="1"/>
      <c r="AF39" s="1"/>
      <c r="AG39" s="1"/>
      <c r="AH39" s="1"/>
    </row>
    <row r="40" spans="1:34" x14ac:dyDescent="0.3">
      <c r="A40" s="4"/>
      <c r="B40" s="1"/>
      <c r="C40" s="1" t="s">
        <v>251</v>
      </c>
      <c r="D40" s="1"/>
      <c r="E40" s="1"/>
      <c r="F40" s="1"/>
      <c r="G40" s="1"/>
      <c r="H40" s="1"/>
      <c r="I40" s="1"/>
      <c r="J40" s="1"/>
      <c r="K40" s="1"/>
      <c r="L40" s="1"/>
      <c r="M40" s="1"/>
      <c r="N40" s="1"/>
      <c r="O40" s="2"/>
      <c r="P40" s="1"/>
      <c r="Q40" s="1"/>
      <c r="R40" s="1"/>
      <c r="S40" s="1"/>
      <c r="T40" s="1"/>
      <c r="U40" s="1"/>
      <c r="V40" s="1"/>
      <c r="W40" s="1"/>
      <c r="X40" s="1"/>
      <c r="Y40" s="1"/>
      <c r="Z40" s="1"/>
      <c r="AA40" s="1"/>
      <c r="AB40" s="1"/>
      <c r="AC40" s="1"/>
      <c r="AD40" s="1"/>
      <c r="AE40" s="1"/>
      <c r="AF40" s="1"/>
      <c r="AG40" s="1"/>
      <c r="AH40" s="1"/>
    </row>
    <row r="41" spans="1:34" x14ac:dyDescent="0.3">
      <c r="A41" s="4"/>
      <c r="B41" s="1"/>
      <c r="C41" s="227" t="s">
        <v>252</v>
      </c>
      <c r="D41" s="227"/>
      <c r="E41" s="227"/>
      <c r="F41" s="227"/>
      <c r="G41" s="227"/>
      <c r="H41" s="227"/>
      <c r="I41" s="227"/>
      <c r="J41" s="227"/>
      <c r="K41" s="1"/>
      <c r="L41" s="1"/>
      <c r="M41" s="1"/>
      <c r="N41" s="1"/>
      <c r="O41" s="2"/>
      <c r="P41" s="1"/>
      <c r="Q41" s="1"/>
      <c r="R41" s="1"/>
      <c r="S41" s="1"/>
      <c r="T41" s="1"/>
      <c r="U41" s="1"/>
      <c r="V41" s="1"/>
      <c r="W41" s="1"/>
      <c r="X41" s="1"/>
      <c r="Y41" s="1"/>
      <c r="Z41" s="1"/>
      <c r="AA41" s="1"/>
      <c r="AB41" s="1"/>
      <c r="AC41" s="1"/>
      <c r="AD41" s="1"/>
      <c r="AE41" s="1"/>
      <c r="AF41" s="1"/>
      <c r="AG41" s="1"/>
      <c r="AH41" s="1"/>
    </row>
    <row r="42" spans="1:34" x14ac:dyDescent="0.3">
      <c r="A42" s="4"/>
      <c r="B42" s="1"/>
      <c r="C42" s="158"/>
      <c r="D42" s="158"/>
      <c r="E42" s="158"/>
      <c r="F42" s="158"/>
      <c r="G42" s="158"/>
      <c r="H42" s="158"/>
      <c r="I42" s="158"/>
      <c r="J42" s="158"/>
      <c r="K42" s="1"/>
      <c r="L42" s="1"/>
      <c r="M42" s="1"/>
      <c r="N42" s="1"/>
      <c r="O42" s="2"/>
      <c r="P42" s="1"/>
      <c r="Q42" s="1"/>
      <c r="R42" s="1"/>
      <c r="S42" s="1"/>
      <c r="T42" s="1"/>
      <c r="U42" s="1"/>
      <c r="V42" s="1"/>
      <c r="W42" s="1"/>
      <c r="X42" s="1"/>
      <c r="Y42" s="1"/>
      <c r="Z42" s="1"/>
      <c r="AA42" s="1"/>
      <c r="AB42" s="1"/>
      <c r="AC42" s="1"/>
      <c r="AD42" s="1"/>
      <c r="AE42" s="1"/>
      <c r="AF42" s="1"/>
      <c r="AG42" s="1"/>
      <c r="AH42" s="1"/>
    </row>
    <row r="43" spans="1:34" x14ac:dyDescent="0.3">
      <c r="A43" s="4"/>
      <c r="B43" s="1"/>
      <c r="C43" s="1"/>
      <c r="D43" s="146" t="s">
        <v>172</v>
      </c>
      <c r="E43" s="146" t="s">
        <v>233</v>
      </c>
      <c r="F43" s="146" t="s">
        <v>253</v>
      </c>
      <c r="G43" s="146" t="s">
        <v>254</v>
      </c>
      <c r="H43" s="146" t="s">
        <v>255</v>
      </c>
      <c r="I43" s="1"/>
      <c r="J43" s="146"/>
      <c r="K43" s="1"/>
      <c r="L43" s="1"/>
      <c r="M43" s="1"/>
      <c r="N43" s="1"/>
      <c r="O43" s="2"/>
      <c r="P43" s="1"/>
      <c r="Q43" s="1"/>
      <c r="R43" s="1"/>
      <c r="S43" s="1"/>
      <c r="T43" s="1"/>
      <c r="U43" s="1"/>
      <c r="V43" s="1"/>
      <c r="W43" s="1"/>
      <c r="X43" s="1"/>
      <c r="Y43" s="1"/>
      <c r="Z43" s="1"/>
      <c r="AA43" s="1"/>
      <c r="AB43" s="1"/>
      <c r="AC43" s="1"/>
      <c r="AD43" s="1"/>
      <c r="AE43" s="1"/>
      <c r="AF43" s="1"/>
      <c r="AG43" s="1"/>
      <c r="AH43" s="1"/>
    </row>
    <row r="44" spans="1:34" x14ac:dyDescent="0.3">
      <c r="A44" s="4"/>
      <c r="B44" s="1"/>
      <c r="C44" s="146"/>
      <c r="D44" s="1"/>
      <c r="E44" s="1"/>
      <c r="F44" s="1"/>
      <c r="G44" s="159"/>
      <c r="H44" s="159"/>
      <c r="I44" s="159"/>
      <c r="J44" s="146"/>
      <c r="K44" s="1"/>
      <c r="L44" s="1"/>
      <c r="M44" s="1"/>
      <c r="N44" s="1"/>
      <c r="O44" s="2"/>
      <c r="P44" s="1"/>
      <c r="Q44" s="1"/>
      <c r="R44" s="1"/>
      <c r="S44" s="1"/>
      <c r="T44" s="1"/>
      <c r="U44" s="1"/>
      <c r="V44" s="1"/>
      <c r="W44" s="1"/>
      <c r="X44" s="1"/>
      <c r="Y44" s="1"/>
      <c r="Z44" s="1"/>
      <c r="AA44" s="1"/>
      <c r="AB44" s="1"/>
      <c r="AC44" s="1"/>
      <c r="AD44" s="1"/>
      <c r="AE44" s="1"/>
      <c r="AF44" s="1"/>
      <c r="AG44" s="1"/>
      <c r="AH44" s="1"/>
    </row>
    <row r="45" spans="1:34" x14ac:dyDescent="0.3">
      <c r="A45" s="4"/>
      <c r="B45" s="1"/>
      <c r="C45" s="146"/>
      <c r="D45" s="1"/>
      <c r="E45" s="1"/>
      <c r="F45" s="1"/>
      <c r="G45" s="159"/>
      <c r="H45" s="159"/>
      <c r="I45" s="159"/>
      <c r="J45" s="146"/>
      <c r="K45" s="1"/>
      <c r="L45" s="1"/>
      <c r="M45" s="1"/>
      <c r="N45" s="1"/>
      <c r="O45" s="2"/>
      <c r="P45" s="1"/>
      <c r="Q45" s="1"/>
      <c r="R45" s="1"/>
      <c r="S45" s="1"/>
      <c r="T45" s="1"/>
      <c r="U45" s="1"/>
      <c r="V45" s="1"/>
      <c r="W45" s="1"/>
      <c r="X45" s="1"/>
      <c r="Y45" s="1"/>
      <c r="Z45" s="1"/>
      <c r="AA45" s="1"/>
      <c r="AB45" s="1"/>
      <c r="AC45" s="1"/>
      <c r="AD45" s="1"/>
      <c r="AE45" s="1"/>
      <c r="AF45" s="1"/>
      <c r="AG45" s="1"/>
      <c r="AH45" s="1"/>
    </row>
    <row r="46" spans="1:34" x14ac:dyDescent="0.3">
      <c r="A46" s="4"/>
      <c r="B46" s="1"/>
      <c r="C46" s="146"/>
      <c r="D46" s="1"/>
      <c r="E46" s="1"/>
      <c r="F46" s="1"/>
      <c r="G46" s="162">
        <f>_xlfn.NEGBINOM.DIST(4,2,0.2,FALSE)</f>
        <v>8.1919999999999993E-2</v>
      </c>
      <c r="H46" s="205">
        <f>G46</f>
        <v>8.1919999999999993E-2</v>
      </c>
      <c r="I46" s="159"/>
      <c r="J46" s="146"/>
      <c r="K46" s="1"/>
      <c r="L46" s="1"/>
      <c r="M46" s="1"/>
      <c r="N46" s="1"/>
      <c r="O46" s="2"/>
      <c r="P46" s="1"/>
      <c r="Q46" s="1"/>
      <c r="R46" s="1"/>
      <c r="S46" s="1"/>
      <c r="T46" s="1"/>
      <c r="U46" s="1"/>
      <c r="V46" s="1"/>
      <c r="W46" s="1"/>
      <c r="X46" s="1"/>
      <c r="Y46" s="1"/>
      <c r="Z46" s="1"/>
      <c r="AA46" s="1"/>
      <c r="AB46" s="1"/>
      <c r="AC46" s="1"/>
      <c r="AD46" s="1"/>
      <c r="AE46" s="1"/>
      <c r="AF46" s="1"/>
      <c r="AG46" s="1"/>
      <c r="AH46" s="1"/>
    </row>
    <row r="47" spans="1:34" x14ac:dyDescent="0.3">
      <c r="A47" s="4"/>
      <c r="B47" s="1"/>
      <c r="C47" s="146"/>
      <c r="D47" s="1"/>
      <c r="E47" s="1"/>
      <c r="F47" s="1"/>
      <c r="G47" s="159"/>
      <c r="H47" s="159"/>
      <c r="I47" s="159"/>
      <c r="J47" s="146"/>
      <c r="K47" s="1"/>
      <c r="L47" s="1"/>
      <c r="M47" s="1"/>
      <c r="N47" s="1"/>
      <c r="O47" s="2"/>
      <c r="P47" s="1"/>
      <c r="Q47" s="1"/>
      <c r="R47" s="1"/>
      <c r="S47" s="1"/>
      <c r="T47" s="1"/>
      <c r="U47" s="1"/>
      <c r="V47" s="1"/>
      <c r="W47" s="1"/>
      <c r="X47" s="1"/>
      <c r="Y47" s="1"/>
      <c r="Z47" s="1"/>
      <c r="AA47" s="1"/>
      <c r="AB47" s="1"/>
      <c r="AC47" s="1"/>
      <c r="AD47" s="1"/>
      <c r="AE47" s="1"/>
      <c r="AF47" s="1"/>
      <c r="AG47" s="1"/>
      <c r="AH47" s="1"/>
    </row>
    <row r="48" spans="1:34" x14ac:dyDescent="0.3">
      <c r="A48" s="4"/>
      <c r="B48" s="1"/>
      <c r="C48" s="146"/>
      <c r="D48" s="1"/>
      <c r="E48" s="1"/>
      <c r="F48" s="1"/>
      <c r="G48" s="159"/>
      <c r="H48" s="159"/>
      <c r="I48" s="159"/>
      <c r="J48" s="146"/>
      <c r="K48" s="1"/>
      <c r="L48" s="1"/>
      <c r="M48" s="1"/>
      <c r="N48" s="1"/>
      <c r="O48" s="2"/>
      <c r="P48" s="1"/>
      <c r="Q48" s="1"/>
      <c r="R48" s="1"/>
      <c r="S48" s="1"/>
      <c r="T48" s="1"/>
      <c r="U48" s="1"/>
      <c r="V48" s="1"/>
      <c r="W48" s="1"/>
      <c r="X48" s="1"/>
      <c r="Y48" s="1"/>
      <c r="Z48" s="1"/>
      <c r="AA48" s="1"/>
      <c r="AB48" s="1"/>
      <c r="AC48" s="1"/>
      <c r="AD48" s="1"/>
      <c r="AE48" s="1"/>
      <c r="AF48" s="1"/>
      <c r="AG48" s="1"/>
      <c r="AH48" s="1"/>
    </row>
    <row r="49" spans="1:34" x14ac:dyDescent="0.3">
      <c r="A49" s="4"/>
      <c r="B49" s="1"/>
      <c r="C49" s="241" t="s">
        <v>256</v>
      </c>
      <c r="D49" s="241"/>
      <c r="E49" s="241"/>
      <c r="F49" s="241"/>
      <c r="G49" s="241"/>
      <c r="H49" s="241"/>
      <c r="I49" s="241"/>
      <c r="J49" s="241"/>
      <c r="K49" s="1"/>
      <c r="L49" s="1"/>
      <c r="M49" s="1"/>
      <c r="N49" s="1"/>
      <c r="O49" s="2"/>
      <c r="P49" s="1"/>
      <c r="Q49" s="1"/>
      <c r="R49" s="1"/>
      <c r="S49" s="1"/>
      <c r="T49" s="1"/>
      <c r="U49" s="1"/>
      <c r="V49" s="1"/>
      <c r="W49" s="1"/>
      <c r="X49" s="1"/>
      <c r="Y49" s="1"/>
      <c r="Z49" s="1"/>
      <c r="AA49" s="1"/>
      <c r="AB49" s="1"/>
      <c r="AC49" s="1"/>
      <c r="AD49" s="1"/>
      <c r="AE49" s="1"/>
      <c r="AF49" s="1"/>
      <c r="AG49" s="1"/>
      <c r="AH49" s="1"/>
    </row>
    <row r="50" spans="1:34" x14ac:dyDescent="0.3">
      <c r="A50" s="4"/>
      <c r="B50" s="1"/>
      <c r="C50" s="241" t="s">
        <v>257</v>
      </c>
      <c r="D50" s="241"/>
      <c r="E50" s="241"/>
      <c r="F50" s="241"/>
      <c r="G50" s="241"/>
      <c r="H50" s="241"/>
      <c r="I50" s="241"/>
      <c r="J50" s="241"/>
      <c r="K50" s="1"/>
      <c r="L50" s="1"/>
      <c r="M50" s="1"/>
      <c r="N50" s="1"/>
      <c r="O50" s="2"/>
      <c r="P50" s="1"/>
      <c r="Q50" s="1"/>
      <c r="R50" s="1"/>
      <c r="S50" s="1"/>
      <c r="T50" s="1"/>
      <c r="U50" s="1"/>
      <c r="V50" s="1"/>
      <c r="W50" s="1"/>
      <c r="X50" s="1"/>
      <c r="Y50" s="1"/>
      <c r="Z50" s="1"/>
      <c r="AA50" s="1"/>
      <c r="AB50" s="1"/>
      <c r="AC50" s="1"/>
      <c r="AD50" s="1"/>
      <c r="AE50" s="1"/>
      <c r="AF50" s="1"/>
      <c r="AG50" s="1"/>
      <c r="AH50" s="1"/>
    </row>
    <row r="51" spans="1:34" x14ac:dyDescent="0.3">
      <c r="A51" s="4"/>
      <c r="B51" s="1"/>
      <c r="C51" s="146"/>
      <c r="D51" s="146"/>
      <c r="E51" s="146"/>
      <c r="F51" s="146"/>
      <c r="G51" s="146"/>
      <c r="H51" s="146"/>
      <c r="I51" s="146"/>
      <c r="J51" s="146"/>
      <c r="K51" s="1"/>
      <c r="L51" s="1"/>
      <c r="M51" s="1"/>
      <c r="N51" s="1"/>
      <c r="O51" s="2"/>
      <c r="P51" s="1"/>
      <c r="Q51" s="1"/>
      <c r="R51" s="1"/>
      <c r="S51" s="1"/>
      <c r="T51" s="1"/>
      <c r="U51" s="1"/>
      <c r="V51" s="1"/>
      <c r="W51" s="1"/>
      <c r="X51" s="1"/>
      <c r="Y51" s="1"/>
      <c r="Z51" s="1"/>
      <c r="AA51" s="1"/>
      <c r="AB51" s="1"/>
      <c r="AC51" s="1"/>
      <c r="AD51" s="1"/>
      <c r="AE51" s="1"/>
      <c r="AF51" s="1"/>
      <c r="AG51" s="1"/>
      <c r="AH51" s="1"/>
    </row>
    <row r="52" spans="1:34" x14ac:dyDescent="0.3">
      <c r="A52" s="4"/>
      <c r="B52" s="1"/>
      <c r="C52" s="146"/>
      <c r="D52" s="146" t="s">
        <v>172</v>
      </c>
      <c r="E52" s="146" t="s">
        <v>258</v>
      </c>
      <c r="F52" s="146" t="s">
        <v>234</v>
      </c>
      <c r="G52" s="146" t="s">
        <v>259</v>
      </c>
      <c r="H52" s="146" t="s">
        <v>255</v>
      </c>
      <c r="I52" s="146"/>
      <c r="J52" s="146"/>
      <c r="K52" s="1"/>
      <c r="L52" s="1"/>
      <c r="M52" s="1"/>
      <c r="N52" s="1"/>
      <c r="O52" s="2"/>
      <c r="P52" s="1"/>
      <c r="Q52" s="1"/>
      <c r="R52" s="1"/>
      <c r="S52" s="1"/>
      <c r="T52" s="1"/>
      <c r="U52" s="1"/>
      <c r="V52" s="1"/>
      <c r="W52" s="1"/>
      <c r="X52" s="1"/>
      <c r="Y52" s="1"/>
      <c r="Z52" s="1"/>
      <c r="AA52" s="1"/>
      <c r="AB52" s="1"/>
      <c r="AC52" s="1"/>
      <c r="AD52" s="1"/>
      <c r="AE52" s="1"/>
      <c r="AF52" s="1"/>
      <c r="AG52" s="1"/>
      <c r="AH52" s="1"/>
    </row>
    <row r="53" spans="1:34" x14ac:dyDescent="0.3">
      <c r="A53" s="4"/>
      <c r="B53" s="1"/>
      <c r="C53" s="146"/>
      <c r="D53" s="146"/>
      <c r="E53" s="146"/>
      <c r="F53" s="146"/>
      <c r="G53" s="146"/>
      <c r="H53" s="146"/>
      <c r="I53" s="146"/>
      <c r="J53" s="146"/>
      <c r="K53" s="1"/>
      <c r="L53" s="1"/>
      <c r="M53" s="1"/>
      <c r="N53" s="1"/>
      <c r="O53" s="2"/>
      <c r="P53" s="1"/>
      <c r="Q53" s="1"/>
      <c r="R53" s="1"/>
      <c r="S53" s="1"/>
      <c r="T53" s="1"/>
      <c r="U53" s="1"/>
      <c r="V53" s="1"/>
      <c r="W53" s="1"/>
      <c r="X53" s="1"/>
      <c r="Y53" s="1"/>
      <c r="Z53" s="1"/>
      <c r="AA53" s="1"/>
      <c r="AB53" s="1"/>
      <c r="AC53" s="1"/>
      <c r="AD53" s="1"/>
      <c r="AE53" s="1"/>
      <c r="AF53" s="1"/>
      <c r="AG53" s="1"/>
      <c r="AH53" s="1"/>
    </row>
    <row r="54" spans="1:34" x14ac:dyDescent="0.3">
      <c r="A54" s="4"/>
      <c r="B54" s="1"/>
      <c r="C54" s="146"/>
      <c r="D54" s="146"/>
      <c r="E54" s="146"/>
      <c r="F54" s="146"/>
      <c r="G54" s="146"/>
      <c r="H54" s="146"/>
      <c r="I54" s="146"/>
      <c r="J54" s="146"/>
      <c r="K54" s="1"/>
      <c r="L54" s="1"/>
      <c r="M54" s="1"/>
      <c r="N54" s="1"/>
      <c r="O54" s="2"/>
      <c r="P54" s="1"/>
      <c r="Q54" s="1"/>
      <c r="R54" s="1"/>
      <c r="S54" s="1"/>
      <c r="T54" s="1"/>
      <c r="U54" s="1"/>
      <c r="V54" s="1"/>
      <c r="W54" s="1"/>
      <c r="X54" s="1"/>
      <c r="Y54" s="1"/>
      <c r="Z54" s="1"/>
      <c r="AA54" s="1"/>
      <c r="AB54" s="1"/>
      <c r="AC54" s="1"/>
      <c r="AD54" s="1"/>
      <c r="AE54" s="1"/>
      <c r="AF54" s="1"/>
      <c r="AG54" s="1"/>
      <c r="AH54" s="1"/>
    </row>
    <row r="55" spans="1:34" x14ac:dyDescent="0.3">
      <c r="A55" s="4"/>
      <c r="B55" s="1"/>
      <c r="C55" s="146"/>
      <c r="D55" s="146"/>
      <c r="E55" s="146"/>
      <c r="F55" s="146"/>
      <c r="G55" s="206">
        <f>_xlfn.NEGBINOM.DIST(5,3,0.2,FALSE)</f>
        <v>5.5050240000000007E-2</v>
      </c>
      <c r="H55" s="203">
        <f>G55</f>
        <v>5.5050240000000007E-2</v>
      </c>
      <c r="I55" s="146"/>
      <c r="J55" s="146"/>
      <c r="K55" s="1"/>
      <c r="L55" s="1"/>
      <c r="M55" s="1"/>
      <c r="N55" s="1"/>
      <c r="O55" s="2"/>
      <c r="P55" s="1"/>
      <c r="Q55" s="1"/>
      <c r="R55" s="1"/>
      <c r="S55" s="1"/>
      <c r="T55" s="1"/>
      <c r="U55" s="1"/>
      <c r="V55" s="1"/>
      <c r="W55" s="1"/>
      <c r="X55" s="1"/>
      <c r="Y55" s="1"/>
      <c r="Z55" s="1"/>
      <c r="AA55" s="1"/>
      <c r="AB55" s="1"/>
      <c r="AC55" s="1"/>
      <c r="AD55" s="1"/>
      <c r="AE55" s="1"/>
      <c r="AF55" s="1"/>
      <c r="AG55" s="1"/>
      <c r="AH55" s="1"/>
    </row>
    <row r="56" spans="1:34" x14ac:dyDescent="0.3">
      <c r="A56" s="4"/>
      <c r="B56" s="1"/>
      <c r="C56" s="146"/>
      <c r="D56" s="146"/>
      <c r="E56" s="146"/>
      <c r="F56" s="146"/>
      <c r="G56" s="146"/>
      <c r="H56" s="146"/>
      <c r="I56" s="146"/>
      <c r="J56" s="146"/>
      <c r="K56" s="1"/>
      <c r="L56" s="1"/>
      <c r="M56" s="1"/>
      <c r="N56" s="1"/>
      <c r="O56" s="2"/>
      <c r="P56" s="1"/>
      <c r="Q56" s="1"/>
      <c r="R56" s="1"/>
      <c r="S56" s="1"/>
      <c r="T56" s="1"/>
      <c r="U56" s="1"/>
      <c r="V56" s="1"/>
      <c r="W56" s="1"/>
      <c r="X56" s="1"/>
      <c r="Y56" s="1"/>
      <c r="Z56" s="1"/>
      <c r="AA56" s="1"/>
      <c r="AB56" s="1"/>
      <c r="AC56" s="1"/>
      <c r="AD56" s="1"/>
      <c r="AE56" s="1"/>
      <c r="AF56" s="1"/>
      <c r="AG56" s="1"/>
      <c r="AH56" s="1"/>
    </row>
    <row r="57" spans="1:34" x14ac:dyDescent="0.3">
      <c r="A57" s="4"/>
      <c r="B57" s="1"/>
      <c r="C57" s="146"/>
      <c r="D57" s="146"/>
      <c r="E57" s="146"/>
      <c r="F57" s="146"/>
      <c r="G57" s="146"/>
      <c r="H57" s="146"/>
      <c r="I57" s="146"/>
      <c r="J57" s="146"/>
      <c r="K57" s="1"/>
      <c r="L57" s="1"/>
      <c r="M57" s="1"/>
      <c r="N57" s="1"/>
      <c r="O57" s="2"/>
      <c r="P57" s="1"/>
      <c r="Q57" s="1"/>
      <c r="R57" s="1"/>
      <c r="S57" s="1"/>
      <c r="T57" s="1"/>
      <c r="U57" s="1"/>
      <c r="V57" s="1"/>
      <c r="W57" s="1"/>
      <c r="X57" s="1"/>
      <c r="Y57" s="1"/>
      <c r="Z57" s="1"/>
      <c r="AA57" s="1"/>
      <c r="AB57" s="1"/>
      <c r="AC57" s="1"/>
      <c r="AD57" s="1"/>
      <c r="AE57" s="1"/>
      <c r="AF57" s="1"/>
      <c r="AG57" s="1"/>
      <c r="AH57" s="1"/>
    </row>
    <row r="58" spans="1:34" x14ac:dyDescent="0.3">
      <c r="A58" s="4"/>
      <c r="B58" s="1"/>
      <c r="C58" s="241" t="s">
        <v>260</v>
      </c>
      <c r="D58" s="241"/>
      <c r="E58" s="241"/>
      <c r="F58" s="241"/>
      <c r="G58" s="241"/>
      <c r="H58" s="241"/>
      <c r="I58" s="241"/>
      <c r="J58" s="241"/>
      <c r="K58" s="1"/>
      <c r="L58" s="1"/>
      <c r="M58" s="1"/>
      <c r="N58" s="1"/>
      <c r="O58" s="2"/>
      <c r="P58" s="1"/>
      <c r="Q58" s="1"/>
      <c r="R58" s="1"/>
      <c r="S58" s="1"/>
      <c r="T58" s="1"/>
      <c r="U58" s="1"/>
      <c r="V58" s="1"/>
      <c r="W58" s="1"/>
      <c r="X58" s="1"/>
      <c r="Y58" s="1"/>
      <c r="Z58" s="1"/>
      <c r="AA58" s="1"/>
      <c r="AB58" s="1"/>
      <c r="AC58" s="1"/>
      <c r="AD58" s="1"/>
      <c r="AE58" s="1"/>
      <c r="AF58" s="1"/>
      <c r="AG58" s="1"/>
      <c r="AH58" s="1"/>
    </row>
    <row r="59" spans="1:34" x14ac:dyDescent="0.3">
      <c r="A59" s="4"/>
      <c r="B59" s="1"/>
      <c r="C59" s="241" t="s">
        <v>261</v>
      </c>
      <c r="D59" s="241"/>
      <c r="E59" s="241"/>
      <c r="F59" s="241"/>
      <c r="G59" s="241"/>
      <c r="H59" s="241"/>
      <c r="I59" s="241"/>
      <c r="J59" s="241"/>
      <c r="K59" s="1"/>
      <c r="L59" s="1"/>
      <c r="M59" s="1"/>
      <c r="N59" s="1"/>
      <c r="O59" s="2"/>
      <c r="P59" s="1"/>
      <c r="Q59" s="1"/>
      <c r="R59" s="1"/>
      <c r="S59" s="1"/>
      <c r="T59" s="1"/>
      <c r="U59" s="1"/>
      <c r="V59" s="1"/>
      <c r="W59" s="1"/>
      <c r="X59" s="1"/>
      <c r="Y59" s="1"/>
      <c r="Z59" s="1"/>
      <c r="AA59" s="1"/>
      <c r="AB59" s="1"/>
      <c r="AC59" s="1"/>
      <c r="AD59" s="1"/>
      <c r="AE59" s="1"/>
      <c r="AF59" s="1"/>
      <c r="AG59" s="1"/>
      <c r="AH59" s="1"/>
    </row>
    <row r="60" spans="1:34" x14ac:dyDescent="0.3">
      <c r="A60" s="4"/>
      <c r="B60" s="1"/>
      <c r="C60" s="1"/>
      <c r="D60" s="1"/>
      <c r="E60" s="1"/>
      <c r="F60" s="1"/>
      <c r="G60" s="1"/>
      <c r="H60" s="1"/>
      <c r="I60" s="1"/>
      <c r="J60" s="1"/>
      <c r="K60" s="1"/>
      <c r="L60" s="1"/>
      <c r="M60" s="1"/>
      <c r="N60" s="1"/>
      <c r="O60" s="2"/>
      <c r="P60" s="1"/>
      <c r="Q60" s="1"/>
      <c r="R60" s="1"/>
      <c r="S60" s="1"/>
      <c r="T60" s="1"/>
      <c r="U60" s="1"/>
      <c r="V60" s="1"/>
      <c r="W60" s="1"/>
      <c r="X60" s="1"/>
      <c r="Y60" s="1"/>
      <c r="Z60" s="1"/>
      <c r="AA60" s="1"/>
      <c r="AB60" s="1"/>
      <c r="AC60" s="1"/>
      <c r="AD60" s="1"/>
      <c r="AE60" s="1"/>
      <c r="AF60" s="1"/>
      <c r="AG60" s="1"/>
      <c r="AH60" s="1"/>
    </row>
    <row r="61" spans="1:34" x14ac:dyDescent="0.3">
      <c r="A61" s="4"/>
      <c r="B61" s="1"/>
      <c r="C61" s="1"/>
      <c r="D61" s="1"/>
      <c r="E61" s="1"/>
      <c r="F61" s="1"/>
      <c r="G61" s="1"/>
      <c r="H61" s="1"/>
      <c r="I61" s="1"/>
      <c r="J61" s="1"/>
      <c r="K61" s="1"/>
      <c r="L61" s="1"/>
      <c r="M61" s="1"/>
      <c r="N61" s="1"/>
      <c r="O61" s="2"/>
      <c r="P61" s="1"/>
      <c r="Q61" s="1"/>
      <c r="R61" s="1"/>
      <c r="S61" s="1"/>
      <c r="T61" s="1"/>
      <c r="U61" s="1"/>
      <c r="V61" s="1"/>
      <c r="W61" s="1"/>
      <c r="X61" s="1"/>
      <c r="Y61" s="1"/>
      <c r="Z61" s="1"/>
      <c r="AA61" s="1"/>
      <c r="AB61" s="1"/>
      <c r="AC61" s="1"/>
      <c r="AD61" s="1"/>
      <c r="AE61" s="1"/>
      <c r="AF61" s="1"/>
      <c r="AG61" s="1"/>
      <c r="AH61" s="1"/>
    </row>
    <row r="62" spans="1:34" x14ac:dyDescent="0.3">
      <c r="A62" s="4"/>
      <c r="B62" s="1"/>
      <c r="C62" s="230" t="s">
        <v>262</v>
      </c>
      <c r="D62" s="230"/>
      <c r="E62" s="230"/>
      <c r="F62" s="230"/>
      <c r="G62" s="230"/>
      <c r="H62" s="230"/>
      <c r="I62" s="230"/>
      <c r="J62" s="230"/>
      <c r="K62" s="1"/>
      <c r="L62" s="1"/>
      <c r="M62" s="1"/>
      <c r="N62" s="1"/>
      <c r="O62" s="2"/>
      <c r="P62" s="1"/>
      <c r="Q62" s="1"/>
      <c r="R62" s="1"/>
      <c r="S62" s="1"/>
      <c r="T62" s="1"/>
      <c r="U62" s="1"/>
      <c r="V62" s="1"/>
      <c r="W62" s="1"/>
      <c r="X62" s="1"/>
      <c r="Y62" s="1"/>
      <c r="Z62" s="1"/>
      <c r="AA62" s="1"/>
      <c r="AB62" s="1"/>
      <c r="AC62" s="1"/>
      <c r="AD62" s="1"/>
      <c r="AE62" s="1"/>
      <c r="AF62" s="1"/>
      <c r="AG62" s="1"/>
      <c r="AH62" s="1"/>
    </row>
    <row r="63" spans="1:34" x14ac:dyDescent="0.3">
      <c r="A63" s="4"/>
      <c r="B63" s="1"/>
      <c r="C63" s="230" t="s">
        <v>263</v>
      </c>
      <c r="D63" s="230"/>
      <c r="E63" s="230"/>
      <c r="F63" s="230"/>
      <c r="G63" s="230"/>
      <c r="H63" s="230"/>
      <c r="I63" s="230"/>
      <c r="J63" s="230"/>
      <c r="K63" s="1"/>
      <c r="L63" s="1"/>
      <c r="M63" s="1"/>
      <c r="N63" s="1"/>
      <c r="O63" s="2"/>
      <c r="P63" s="1"/>
      <c r="Q63" s="1"/>
      <c r="R63" s="1"/>
      <c r="S63" s="1"/>
      <c r="T63" s="1"/>
      <c r="U63" s="1"/>
      <c r="V63" s="1"/>
      <c r="W63" s="1"/>
      <c r="X63" s="1"/>
      <c r="Y63" s="1"/>
      <c r="Z63" s="1"/>
      <c r="AA63" s="1"/>
      <c r="AB63" s="1"/>
      <c r="AC63" s="1"/>
      <c r="AD63" s="1"/>
      <c r="AE63" s="1"/>
      <c r="AF63" s="1"/>
      <c r="AG63" s="1"/>
      <c r="AH63" s="1"/>
    </row>
    <row r="64" spans="1:34" x14ac:dyDescent="0.3">
      <c r="A64" s="4"/>
      <c r="B64" s="1"/>
      <c r="C64" s="234" t="s">
        <v>264</v>
      </c>
      <c r="D64" s="234"/>
      <c r="E64" s="234"/>
      <c r="F64" s="234"/>
      <c r="G64" s="234"/>
      <c r="H64" s="234"/>
      <c r="I64" s="234"/>
      <c r="J64" s="234"/>
      <c r="K64" s="1"/>
      <c r="L64" s="1"/>
      <c r="M64" s="1"/>
      <c r="N64" s="1"/>
      <c r="O64" s="2"/>
      <c r="P64" s="1"/>
      <c r="Q64" s="1"/>
      <c r="R64" s="1"/>
      <c r="S64" s="1"/>
      <c r="T64" s="1"/>
      <c r="U64" s="1"/>
      <c r="V64" s="1"/>
      <c r="W64" s="1"/>
      <c r="X64" s="1"/>
      <c r="Y64" s="1"/>
      <c r="Z64" s="1"/>
      <c r="AA64" s="1"/>
      <c r="AB64" s="1"/>
      <c r="AC64" s="1"/>
      <c r="AD64" s="1"/>
      <c r="AE64" s="1"/>
      <c r="AF64" s="1"/>
      <c r="AG64" s="1"/>
      <c r="AH64" s="1"/>
    </row>
    <row r="65" spans="1:34" x14ac:dyDescent="0.3">
      <c r="A65" s="4"/>
      <c r="B65" s="1"/>
      <c r="C65" s="160"/>
      <c r="D65" s="160"/>
      <c r="E65" s="160"/>
      <c r="F65" s="160"/>
      <c r="G65" s="160"/>
      <c r="H65" s="160"/>
      <c r="I65" s="160"/>
      <c r="J65" s="160"/>
      <c r="K65" s="1"/>
      <c r="L65" s="1"/>
      <c r="M65" s="1"/>
      <c r="N65" s="1"/>
      <c r="O65" s="2"/>
      <c r="P65" s="1"/>
      <c r="Q65" s="1"/>
      <c r="R65" s="1"/>
      <c r="S65" s="1"/>
      <c r="T65" s="1"/>
      <c r="U65" s="1"/>
      <c r="V65" s="1"/>
      <c r="W65" s="1"/>
      <c r="X65" s="1"/>
      <c r="Y65" s="1"/>
      <c r="Z65" s="1"/>
      <c r="AA65" s="1"/>
      <c r="AB65" s="1"/>
      <c r="AC65" s="1"/>
      <c r="AD65" s="1"/>
      <c r="AE65" s="1"/>
      <c r="AF65" s="1"/>
      <c r="AG65" s="1"/>
      <c r="AH65" s="1"/>
    </row>
    <row r="66" spans="1:34" x14ac:dyDescent="0.3">
      <c r="A66" s="1"/>
      <c r="B66" s="1"/>
      <c r="C66" s="1"/>
      <c r="D66" s="146" t="s">
        <v>172</v>
      </c>
      <c r="E66" s="146" t="s">
        <v>265</v>
      </c>
      <c r="F66" s="146" t="s">
        <v>266</v>
      </c>
      <c r="G66" s="146" t="s">
        <v>267</v>
      </c>
      <c r="H66" s="146" t="s">
        <v>268</v>
      </c>
      <c r="I66" s="1"/>
      <c r="J66" s="146"/>
      <c r="K66" s="1"/>
      <c r="L66" s="1"/>
      <c r="M66" s="1"/>
      <c r="N66" s="1"/>
      <c r="O66" s="2"/>
      <c r="P66" s="1"/>
      <c r="Q66" s="1"/>
      <c r="R66" s="1"/>
      <c r="S66" s="1"/>
      <c r="T66" s="1"/>
      <c r="U66" s="1"/>
      <c r="V66" s="1"/>
      <c r="W66" s="1"/>
      <c r="X66" s="1"/>
      <c r="Y66" s="1"/>
      <c r="Z66" s="1"/>
      <c r="AA66" s="1"/>
      <c r="AB66" s="1"/>
      <c r="AC66" s="1"/>
      <c r="AD66" s="1"/>
      <c r="AE66" s="1"/>
      <c r="AF66" s="1"/>
      <c r="AG66" s="1"/>
      <c r="AH66" s="1"/>
    </row>
    <row r="67" spans="1:34" x14ac:dyDescent="0.3">
      <c r="A67" s="1"/>
      <c r="B67" s="1"/>
      <c r="C67" s="146"/>
      <c r="D67" s="1"/>
      <c r="E67" s="1"/>
      <c r="F67" s="1"/>
      <c r="G67" s="159"/>
      <c r="H67" s="159"/>
      <c r="I67" s="159"/>
      <c r="J67" s="146"/>
      <c r="K67" s="1"/>
      <c r="L67" s="1"/>
      <c r="M67" s="1"/>
      <c r="N67" s="1"/>
      <c r="O67" s="2"/>
      <c r="P67" s="1"/>
      <c r="Q67" s="1"/>
      <c r="R67" s="1"/>
      <c r="S67" s="1"/>
      <c r="T67" s="1"/>
      <c r="U67" s="1"/>
      <c r="V67" s="1"/>
      <c r="W67" s="1"/>
      <c r="X67" s="1"/>
      <c r="Y67" s="1"/>
      <c r="Z67" s="1"/>
      <c r="AA67" s="1"/>
      <c r="AB67" s="1"/>
      <c r="AC67" s="1"/>
      <c r="AD67" s="1"/>
      <c r="AE67" s="1"/>
      <c r="AF67" s="1"/>
      <c r="AG67" s="1"/>
      <c r="AH67" s="1"/>
    </row>
    <row r="68" spans="1:34" x14ac:dyDescent="0.3">
      <c r="A68" s="1"/>
      <c r="B68" s="1"/>
      <c r="C68" s="146"/>
      <c r="D68" s="1"/>
      <c r="E68" s="1"/>
      <c r="F68" s="1"/>
      <c r="G68" s="159"/>
      <c r="H68" s="159"/>
      <c r="I68" s="159"/>
      <c r="J68" s="146"/>
      <c r="K68" s="1"/>
      <c r="L68" s="1"/>
      <c r="M68" s="1"/>
      <c r="N68" s="1"/>
      <c r="O68" s="2"/>
      <c r="P68" s="1"/>
      <c r="Q68" s="1"/>
      <c r="R68" s="1"/>
      <c r="S68" s="1"/>
      <c r="T68" s="1"/>
      <c r="U68" s="1"/>
      <c r="V68" s="1"/>
      <c r="W68" s="1"/>
      <c r="X68" s="1"/>
      <c r="Y68" s="1"/>
      <c r="Z68" s="1"/>
      <c r="AA68" s="1"/>
      <c r="AB68" s="1"/>
      <c r="AC68" s="1"/>
      <c r="AD68" s="1"/>
      <c r="AE68" s="1"/>
      <c r="AF68" s="1"/>
      <c r="AG68" s="1"/>
      <c r="AH68" s="1"/>
    </row>
    <row r="69" spans="1:34" x14ac:dyDescent="0.3">
      <c r="A69" s="1"/>
      <c r="B69" s="1"/>
      <c r="C69" s="146"/>
      <c r="D69" s="1"/>
      <c r="E69" s="1"/>
      <c r="F69" s="1"/>
      <c r="G69" s="206">
        <f>_xlfn.NEGBINOM.DIST(4,1,0.1,FALSE)</f>
        <v>6.5609999999999988E-2</v>
      </c>
      <c r="H69" s="203">
        <f>G69</f>
        <v>6.5609999999999988E-2</v>
      </c>
      <c r="I69" s="159"/>
      <c r="J69" s="146"/>
      <c r="K69" s="1"/>
      <c r="L69" s="1"/>
      <c r="M69" s="1"/>
      <c r="N69" s="1"/>
      <c r="O69" s="2"/>
      <c r="P69" s="1"/>
      <c r="Q69" s="1"/>
      <c r="R69" s="1"/>
      <c r="S69" s="1"/>
      <c r="T69" s="1"/>
      <c r="U69" s="1"/>
      <c r="V69" s="1"/>
      <c r="W69" s="1"/>
      <c r="X69" s="1"/>
      <c r="Y69" s="1"/>
      <c r="Z69" s="1"/>
      <c r="AA69" s="1"/>
      <c r="AB69" s="1"/>
      <c r="AC69" s="1"/>
      <c r="AD69" s="1"/>
      <c r="AE69" s="1"/>
      <c r="AF69" s="1"/>
      <c r="AG69" s="1"/>
      <c r="AH69" s="1"/>
    </row>
    <row r="70" spans="1:34" x14ac:dyDescent="0.3">
      <c r="A70" s="1"/>
      <c r="B70" s="1"/>
      <c r="C70" s="146"/>
      <c r="D70" s="1"/>
      <c r="E70" s="1"/>
      <c r="F70" s="1"/>
      <c r="G70" s="159"/>
      <c r="H70" s="159"/>
      <c r="I70" s="159"/>
      <c r="J70" s="146"/>
      <c r="K70" s="1"/>
      <c r="L70" s="1"/>
      <c r="M70" s="1"/>
      <c r="N70" s="1"/>
      <c r="O70" s="2"/>
      <c r="P70" s="1"/>
      <c r="Q70" s="1"/>
      <c r="R70" s="1"/>
      <c r="S70" s="1"/>
      <c r="T70" s="1"/>
      <c r="U70" s="1"/>
      <c r="V70" s="1"/>
      <c r="W70" s="1"/>
      <c r="X70" s="1"/>
      <c r="Y70" s="1"/>
      <c r="Z70" s="1"/>
      <c r="AA70" s="1"/>
      <c r="AB70" s="1"/>
      <c r="AC70" s="1"/>
      <c r="AD70" s="1"/>
      <c r="AE70" s="1"/>
      <c r="AF70" s="1"/>
      <c r="AG70" s="1"/>
      <c r="AH70" s="1"/>
    </row>
    <row r="71" spans="1:34" x14ac:dyDescent="0.3">
      <c r="A71" s="1"/>
      <c r="B71" s="1"/>
      <c r="C71" s="146"/>
      <c r="D71" s="1"/>
      <c r="E71" s="1"/>
      <c r="F71" s="1"/>
      <c r="G71" s="159"/>
      <c r="H71" s="159"/>
      <c r="I71" s="159"/>
      <c r="J71" s="146"/>
      <c r="K71" s="1"/>
      <c r="L71" s="1"/>
      <c r="M71" s="1"/>
      <c r="N71" s="1"/>
      <c r="O71" s="2"/>
      <c r="P71" s="1"/>
      <c r="Q71" s="1"/>
      <c r="R71" s="1"/>
      <c r="S71" s="1"/>
      <c r="T71" s="1"/>
      <c r="U71" s="1"/>
      <c r="V71" s="1"/>
      <c r="W71" s="1"/>
      <c r="X71" s="1"/>
      <c r="Y71" s="1"/>
      <c r="Z71" s="1"/>
      <c r="AA71" s="1"/>
      <c r="AB71" s="1"/>
      <c r="AC71" s="1"/>
      <c r="AD71" s="1"/>
      <c r="AE71" s="1"/>
      <c r="AF71" s="1"/>
      <c r="AG71" s="1"/>
      <c r="AH71" s="1"/>
    </row>
    <row r="72" spans="1:34" x14ac:dyDescent="0.3">
      <c r="A72" s="1"/>
      <c r="B72" s="1"/>
      <c r="C72" s="241" t="s">
        <v>269</v>
      </c>
      <c r="D72" s="241"/>
      <c r="E72" s="241"/>
      <c r="F72" s="241"/>
      <c r="G72" s="241"/>
      <c r="H72" s="241"/>
      <c r="I72" s="241"/>
      <c r="J72" s="241"/>
      <c r="K72" s="1"/>
      <c r="L72" s="1"/>
      <c r="M72" s="1"/>
      <c r="N72" s="1"/>
      <c r="O72" s="2"/>
      <c r="P72" s="1"/>
      <c r="Q72" s="1"/>
      <c r="R72" s="1"/>
      <c r="S72" s="1"/>
      <c r="T72" s="1"/>
      <c r="U72" s="1"/>
      <c r="V72" s="1"/>
      <c r="W72" s="1"/>
      <c r="X72" s="1"/>
      <c r="Y72" s="1"/>
      <c r="Z72" s="1"/>
      <c r="AA72" s="1"/>
      <c r="AB72" s="1"/>
      <c r="AC72" s="1"/>
      <c r="AD72" s="1"/>
      <c r="AE72" s="1"/>
      <c r="AF72" s="1"/>
      <c r="AG72" s="1"/>
      <c r="AH72" s="1"/>
    </row>
    <row r="73" spans="1:34" x14ac:dyDescent="0.3">
      <c r="A73" s="1"/>
      <c r="B73" s="1"/>
      <c r="C73" s="241" t="s">
        <v>270</v>
      </c>
      <c r="D73" s="241"/>
      <c r="E73" s="241"/>
      <c r="F73" s="241"/>
      <c r="G73" s="241"/>
      <c r="H73" s="241"/>
      <c r="I73" s="241"/>
      <c r="J73" s="241"/>
      <c r="K73" s="1"/>
      <c r="L73" s="1"/>
      <c r="M73" s="1"/>
      <c r="N73" s="1"/>
      <c r="O73" s="2"/>
      <c r="P73" s="1"/>
      <c r="Q73" s="1"/>
      <c r="R73" s="1"/>
      <c r="S73" s="1"/>
      <c r="T73" s="1"/>
      <c r="U73" s="1"/>
      <c r="V73" s="1"/>
      <c r="W73" s="1"/>
      <c r="X73" s="1"/>
      <c r="Y73" s="1"/>
      <c r="Z73" s="1"/>
      <c r="AA73" s="1"/>
      <c r="AB73" s="1"/>
      <c r="AC73" s="1"/>
      <c r="AD73" s="1"/>
      <c r="AE73" s="1"/>
      <c r="AF73" s="1"/>
      <c r="AG73" s="1"/>
      <c r="AH73" s="1"/>
    </row>
    <row r="74" spans="1:34" x14ac:dyDescent="0.3">
      <c r="A74" s="1"/>
      <c r="B74" s="1"/>
      <c r="C74" s="1"/>
      <c r="D74" s="1"/>
      <c r="E74" s="1"/>
      <c r="F74" s="1"/>
      <c r="G74" s="1"/>
      <c r="H74" s="1"/>
      <c r="I74" s="1"/>
      <c r="J74" s="1"/>
      <c r="K74" s="1"/>
      <c r="L74" s="1"/>
      <c r="M74" s="1"/>
      <c r="N74" s="1"/>
      <c r="O74" s="2"/>
      <c r="P74" s="1"/>
      <c r="Q74" s="1"/>
      <c r="R74" s="1"/>
      <c r="S74" s="1"/>
      <c r="T74" s="1"/>
      <c r="U74" s="1"/>
      <c r="V74" s="1"/>
      <c r="W74" s="1"/>
      <c r="X74" s="1"/>
      <c r="Y74" s="1"/>
      <c r="Z74" s="1"/>
      <c r="AA74" s="1"/>
      <c r="AB74" s="1"/>
      <c r="AC74" s="1"/>
      <c r="AD74" s="1"/>
      <c r="AE74" s="1"/>
      <c r="AF74" s="1"/>
      <c r="AG74" s="1"/>
      <c r="AH74" s="1"/>
    </row>
    <row r="75" spans="1:3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x14ac:dyDescent="0.3">
      <c r="A90" s="1"/>
      <c r="K90" s="1"/>
      <c r="L90" s="1"/>
      <c r="M90" s="1"/>
      <c r="N90" s="1"/>
      <c r="O90" s="1"/>
      <c r="P90" s="1"/>
      <c r="Q90" s="1"/>
      <c r="R90" s="1"/>
      <c r="S90" s="1"/>
      <c r="T90" s="1"/>
      <c r="U90" s="1"/>
      <c r="V90" s="1"/>
      <c r="W90" s="1"/>
      <c r="X90" s="1"/>
      <c r="Y90" s="1"/>
      <c r="Z90" s="1"/>
      <c r="AA90" s="1"/>
      <c r="AB90" s="1"/>
      <c r="AC90" s="1"/>
      <c r="AD90" s="1"/>
      <c r="AE90" s="1"/>
      <c r="AF90" s="1"/>
      <c r="AG90" s="1"/>
      <c r="AH90" s="1"/>
    </row>
    <row r="91" spans="1:34" x14ac:dyDescent="0.3">
      <c r="A91" s="1"/>
      <c r="K91" s="1"/>
      <c r="L91" s="1"/>
      <c r="M91" s="1"/>
      <c r="N91" s="1"/>
      <c r="O91" s="1"/>
      <c r="P91" s="1"/>
      <c r="Q91" s="1"/>
      <c r="R91" s="1"/>
      <c r="S91" s="1"/>
      <c r="T91" s="1"/>
      <c r="U91" s="1"/>
      <c r="V91" s="1"/>
      <c r="W91" s="1"/>
      <c r="X91" s="1"/>
      <c r="Y91" s="1"/>
      <c r="Z91" s="1"/>
      <c r="AA91" s="1"/>
      <c r="AB91" s="1"/>
      <c r="AC91" s="1"/>
      <c r="AD91" s="1"/>
      <c r="AE91" s="1"/>
      <c r="AF91" s="1"/>
      <c r="AG91" s="1"/>
      <c r="AH91" s="1"/>
    </row>
    <row r="92" spans="1:34" x14ac:dyDescent="0.3">
      <c r="A92" s="1"/>
      <c r="K92" s="1"/>
      <c r="L92" s="1"/>
      <c r="M92" s="1"/>
      <c r="N92" s="1"/>
      <c r="O92" s="1"/>
      <c r="P92" s="1"/>
      <c r="Q92" s="1"/>
      <c r="R92" s="1"/>
      <c r="S92" s="1"/>
      <c r="T92" s="1"/>
      <c r="U92" s="1"/>
      <c r="V92" s="1"/>
      <c r="W92" s="1"/>
      <c r="X92" s="1"/>
      <c r="Y92" s="1"/>
      <c r="Z92" s="1"/>
      <c r="AA92" s="1"/>
      <c r="AB92" s="1"/>
      <c r="AC92" s="1"/>
      <c r="AD92" s="1"/>
      <c r="AE92" s="1"/>
      <c r="AF92" s="1"/>
      <c r="AG92" s="1"/>
      <c r="AH92" s="1"/>
    </row>
    <row r="93" spans="1:34" x14ac:dyDescent="0.3">
      <c r="A93" s="1"/>
      <c r="K93" s="1"/>
      <c r="L93" s="1"/>
      <c r="M93" s="1"/>
      <c r="N93" s="1"/>
      <c r="O93" s="1"/>
      <c r="P93" s="1"/>
      <c r="Q93" s="1"/>
      <c r="R93" s="1"/>
      <c r="S93" s="1"/>
      <c r="T93" s="1"/>
      <c r="U93" s="1"/>
      <c r="V93" s="1"/>
      <c r="W93" s="1"/>
      <c r="X93" s="1"/>
      <c r="Y93" s="1"/>
      <c r="Z93" s="1"/>
      <c r="AA93" s="1"/>
      <c r="AB93" s="1"/>
      <c r="AC93" s="1"/>
      <c r="AD93" s="1"/>
      <c r="AE93" s="1"/>
      <c r="AF93" s="1"/>
      <c r="AG93" s="1"/>
      <c r="AH93" s="1"/>
    </row>
    <row r="94" spans="1:34" x14ac:dyDescent="0.3">
      <c r="A94" s="1"/>
      <c r="K94" s="1"/>
      <c r="L94" s="1"/>
      <c r="M94" s="1"/>
      <c r="N94" s="1"/>
      <c r="O94" s="1"/>
      <c r="P94" s="1"/>
      <c r="Q94" s="1"/>
      <c r="R94" s="1"/>
      <c r="S94" s="1"/>
      <c r="T94" s="1"/>
      <c r="U94" s="1"/>
      <c r="V94" s="1"/>
      <c r="W94" s="1"/>
      <c r="X94" s="1"/>
      <c r="Y94" s="1"/>
      <c r="Z94" s="1"/>
      <c r="AA94" s="1"/>
      <c r="AB94" s="1"/>
      <c r="AC94" s="1"/>
      <c r="AD94" s="1"/>
      <c r="AE94" s="1"/>
      <c r="AF94" s="1"/>
      <c r="AG94" s="1"/>
      <c r="AH94" s="1"/>
    </row>
    <row r="95" spans="1:34" x14ac:dyDescent="0.3">
      <c r="A95" s="1"/>
    </row>
    <row r="96" spans="1:34"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26">
    <mergeCell ref="C34:J34"/>
    <mergeCell ref="C35:J35"/>
    <mergeCell ref="C36:J36"/>
    <mergeCell ref="C6:J6"/>
    <mergeCell ref="C20:J20"/>
    <mergeCell ref="C21:J21"/>
    <mergeCell ref="C29:J29"/>
    <mergeCell ref="C30:J30"/>
    <mergeCell ref="C33:J33"/>
    <mergeCell ref="C4:E4"/>
    <mergeCell ref="C7:J7"/>
    <mergeCell ref="C8:J8"/>
    <mergeCell ref="C9:J9"/>
    <mergeCell ref="C11:J11"/>
    <mergeCell ref="C73:J73"/>
    <mergeCell ref="C37:J37"/>
    <mergeCell ref="C38:J38"/>
    <mergeCell ref="C41:J41"/>
    <mergeCell ref="C49:J49"/>
    <mergeCell ref="C50:J50"/>
    <mergeCell ref="C58:J58"/>
    <mergeCell ref="C59:J59"/>
    <mergeCell ref="C62:J62"/>
    <mergeCell ref="C63:J63"/>
    <mergeCell ref="C64:J64"/>
    <mergeCell ref="C72:J72"/>
  </mergeCells>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H121"/>
  <sheetViews>
    <sheetView topLeftCell="A6" zoomScale="70" zoomScaleNormal="70" workbookViewId="0">
      <selection activeCell="I77" sqref="I77"/>
    </sheetView>
  </sheetViews>
  <sheetFormatPr baseColWidth="10" defaultRowHeight="14.4" x14ac:dyDescent="0.3"/>
  <cols>
    <col min="1" max="1" width="31.33203125" customWidth="1"/>
    <col min="4" max="4" width="15.5546875" customWidth="1"/>
    <col min="7" max="7" width="11.44140625" customWidth="1"/>
    <col min="8" max="8" width="36" customWidth="1"/>
    <col min="11" max="11" width="4.88671875" bestFit="1" customWidth="1"/>
    <col min="12" max="12" width="24.88671875" bestFit="1" customWidth="1"/>
    <col min="13" max="13" width="3.44140625" customWidth="1"/>
    <col min="14" max="14" width="2.44140625" customWidth="1"/>
    <col min="15" max="15" width="5.88671875" customWidth="1"/>
  </cols>
  <sheetData>
    <row r="1" spans="1:34"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8" x14ac:dyDescent="0.35">
      <c r="A2" s="4"/>
      <c r="B2" s="1"/>
      <c r="C2" s="1"/>
      <c r="D2" s="17" t="s">
        <v>306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3">
      <c r="A3" s="4"/>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5" customHeight="1" x14ac:dyDescent="0.3">
      <c r="A4" s="4"/>
      <c r="B4" s="1"/>
      <c r="C4" s="118"/>
      <c r="D4" s="118"/>
      <c r="E4" s="118"/>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3">
      <c r="A5" s="4"/>
      <c r="B5" s="1"/>
      <c r="C5" s="1"/>
      <c r="D5" s="1"/>
      <c r="E5" s="1"/>
      <c r="F5" s="1"/>
      <c r="G5" s="1"/>
      <c r="H5" s="1"/>
      <c r="I5" s="1"/>
      <c r="J5" s="1"/>
      <c r="K5" s="1"/>
      <c r="L5" s="1"/>
      <c r="M5" s="1"/>
      <c r="N5" s="1" t="s">
        <v>156</v>
      </c>
      <c r="O5" s="163" t="s">
        <v>272</v>
      </c>
      <c r="P5" s="1"/>
      <c r="Q5" s="1"/>
      <c r="R5" s="1"/>
      <c r="S5" s="1"/>
      <c r="T5" s="1"/>
      <c r="U5" s="1"/>
      <c r="V5" s="1"/>
      <c r="W5" s="1"/>
      <c r="X5" s="1"/>
      <c r="Y5" s="1"/>
      <c r="Z5" s="1"/>
      <c r="AA5" s="1"/>
      <c r="AB5" s="1"/>
      <c r="AC5" s="1"/>
      <c r="AD5" s="1"/>
      <c r="AE5" s="1"/>
      <c r="AF5" s="1"/>
      <c r="AG5" s="1"/>
      <c r="AH5" s="1"/>
    </row>
    <row r="6" spans="1:34" ht="15" customHeight="1" x14ac:dyDescent="0.3">
      <c r="A6" s="4"/>
      <c r="B6" s="1"/>
      <c r="C6" s="230" t="s">
        <v>273</v>
      </c>
      <c r="D6" s="230"/>
      <c r="E6" s="230"/>
      <c r="F6" s="230"/>
      <c r="G6" s="230"/>
      <c r="H6" s="230"/>
      <c r="I6" s="230"/>
      <c r="J6" s="230"/>
      <c r="K6" s="1"/>
      <c r="L6" s="31" t="s">
        <v>219</v>
      </c>
      <c r="M6" s="154" t="s">
        <v>162</v>
      </c>
      <c r="N6" s="154"/>
      <c r="O6" s="154" t="s">
        <v>274</v>
      </c>
      <c r="P6" s="1"/>
      <c r="Q6" s="1"/>
      <c r="R6" s="1"/>
      <c r="S6" s="1"/>
      <c r="T6" s="1"/>
      <c r="U6" s="1"/>
      <c r="V6" s="1"/>
      <c r="W6" s="1"/>
      <c r="X6" s="1"/>
      <c r="Y6" s="1"/>
      <c r="Z6" s="1"/>
      <c r="AA6" s="1"/>
      <c r="AB6" s="1"/>
      <c r="AC6" s="1"/>
      <c r="AD6" s="1"/>
      <c r="AE6" s="1"/>
      <c r="AF6" s="1"/>
      <c r="AG6" s="1"/>
      <c r="AH6" s="1"/>
    </row>
    <row r="7" spans="1:34" ht="15" customHeight="1" x14ac:dyDescent="0.3">
      <c r="A7" s="4"/>
      <c r="B7" s="1"/>
      <c r="C7" s="234" t="s">
        <v>275</v>
      </c>
      <c r="D7" s="234"/>
      <c r="E7" s="234"/>
      <c r="F7" s="234"/>
      <c r="G7" s="234"/>
      <c r="H7" s="234"/>
      <c r="I7" s="234"/>
      <c r="J7" s="234"/>
      <c r="K7" s="1"/>
      <c r="L7" s="1"/>
      <c r="M7" s="243" t="s">
        <v>276</v>
      </c>
      <c r="N7" s="243"/>
      <c r="O7" s="243"/>
      <c r="P7" s="1"/>
      <c r="Q7" s="1"/>
      <c r="R7" s="1"/>
      <c r="S7" s="1"/>
      <c r="T7" s="1"/>
      <c r="U7" s="1"/>
      <c r="V7" s="1"/>
      <c r="W7" s="1"/>
      <c r="X7" s="1"/>
      <c r="Y7" s="1"/>
      <c r="Z7" s="1"/>
      <c r="AA7" s="1"/>
      <c r="AB7" s="1"/>
      <c r="AC7" s="1"/>
      <c r="AD7" s="1"/>
      <c r="AE7" s="1"/>
      <c r="AF7" s="1"/>
      <c r="AG7" s="1"/>
      <c r="AH7" s="1"/>
    </row>
    <row r="8" spans="1:34" x14ac:dyDescent="0.3">
      <c r="A8" s="4"/>
      <c r="B8" s="1"/>
      <c r="C8" s="230"/>
      <c r="D8" s="230"/>
      <c r="E8" s="230"/>
      <c r="F8" s="230"/>
      <c r="G8" s="230"/>
      <c r="H8" s="230"/>
      <c r="I8" s="230"/>
      <c r="J8" s="230"/>
      <c r="K8" s="1"/>
      <c r="L8" s="1"/>
      <c r="M8" s="1"/>
      <c r="N8" s="1"/>
      <c r="O8" s="1"/>
      <c r="P8" s="1"/>
      <c r="Q8" s="1"/>
      <c r="R8" s="1"/>
      <c r="S8" s="146"/>
      <c r="T8" s="1"/>
      <c r="U8" s="1"/>
      <c r="V8" s="1"/>
      <c r="W8" s="1"/>
      <c r="X8" s="1"/>
      <c r="Y8" s="1"/>
      <c r="Z8" s="1"/>
      <c r="AA8" s="1"/>
      <c r="AB8" s="1"/>
      <c r="AC8" s="1"/>
      <c r="AD8" s="1"/>
      <c r="AE8" s="1"/>
      <c r="AF8" s="1"/>
      <c r="AG8" s="1"/>
      <c r="AH8" s="1"/>
    </row>
    <row r="9" spans="1:34" x14ac:dyDescent="0.3">
      <c r="A9" s="4"/>
      <c r="B9" s="1"/>
      <c r="C9" s="227" t="s">
        <v>277</v>
      </c>
      <c r="D9" s="227"/>
      <c r="E9" s="227"/>
      <c r="F9" s="227"/>
      <c r="G9" s="227"/>
      <c r="H9" s="227"/>
      <c r="I9" s="227"/>
      <c r="J9" s="227"/>
      <c r="K9" s="1"/>
      <c r="L9" s="1"/>
      <c r="M9" s="1" t="s">
        <v>278</v>
      </c>
      <c r="N9" s="1"/>
      <c r="O9" s="1"/>
      <c r="P9" s="1"/>
      <c r="Q9" s="1"/>
      <c r="R9" s="1"/>
      <c r="S9" s="1"/>
      <c r="T9" s="1"/>
      <c r="U9" s="1"/>
      <c r="V9" s="1"/>
      <c r="W9" s="1"/>
      <c r="X9" s="1"/>
      <c r="Y9" s="1"/>
      <c r="Z9" s="1"/>
      <c r="AA9" s="1"/>
      <c r="AB9" s="1"/>
      <c r="AC9" s="1"/>
      <c r="AD9" s="1"/>
      <c r="AE9" s="1"/>
      <c r="AF9" s="1"/>
      <c r="AG9" s="1"/>
      <c r="AH9" s="1"/>
    </row>
    <row r="10" spans="1:34" ht="16.2" customHeight="1" x14ac:dyDescent="0.3">
      <c r="A10" s="4"/>
      <c r="B10" s="1"/>
      <c r="C10" s="2"/>
      <c r="D10" s="2"/>
      <c r="E10" s="2"/>
      <c r="F10" s="2"/>
      <c r="G10" s="2"/>
      <c r="H10" s="2"/>
      <c r="I10" s="2"/>
      <c r="J10" s="2"/>
      <c r="K10" s="1"/>
      <c r="L10" s="1"/>
      <c r="M10" s="1"/>
      <c r="N10" s="164"/>
      <c r="O10" s="165"/>
      <c r="P10" s="166"/>
      <c r="Q10" s="1"/>
      <c r="R10" s="1"/>
      <c r="S10" s="1"/>
      <c r="T10" s="1"/>
      <c r="U10" s="1"/>
      <c r="V10" s="1"/>
      <c r="W10" s="1"/>
      <c r="X10" s="1"/>
      <c r="Y10" s="1"/>
      <c r="Z10" s="1"/>
      <c r="AA10" s="1"/>
      <c r="AB10" s="1"/>
      <c r="AC10" s="1"/>
      <c r="AD10" s="1"/>
      <c r="AE10" s="1"/>
      <c r="AF10" s="1"/>
      <c r="AG10" s="1"/>
      <c r="AH10" s="1"/>
    </row>
    <row r="11" spans="1:34" ht="15" customHeight="1" x14ac:dyDescent="0.3">
      <c r="A11" s="4"/>
      <c r="B11" s="1"/>
      <c r="C11" s="227" t="s">
        <v>279</v>
      </c>
      <c r="D11" s="227"/>
      <c r="E11" s="227"/>
      <c r="F11" s="227"/>
      <c r="G11" s="227"/>
      <c r="H11" s="227"/>
      <c r="I11" s="227"/>
      <c r="J11" s="227"/>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3">
      <c r="A12" s="4"/>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x14ac:dyDescent="0.3">
      <c r="A13" s="4"/>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ht="15.75" customHeight="1" x14ac:dyDescent="0.3">
      <c r="A14" s="4"/>
      <c r="B14" s="1"/>
      <c r="C14" s="1"/>
      <c r="D14" s="146" t="s">
        <v>172</v>
      </c>
      <c r="E14" s="146" t="s">
        <v>280</v>
      </c>
      <c r="F14" s="146" t="s">
        <v>281</v>
      </c>
      <c r="G14" s="146" t="s">
        <v>176</v>
      </c>
      <c r="H14" s="146"/>
      <c r="I14" s="1"/>
      <c r="J14" s="146"/>
      <c r="K14" s="1"/>
      <c r="L14" s="1"/>
      <c r="M14" s="1"/>
      <c r="N14" s="1"/>
      <c r="O14" s="1"/>
      <c r="P14" s="1"/>
      <c r="Q14" s="1"/>
      <c r="R14" s="1"/>
      <c r="S14" s="1"/>
      <c r="T14" s="1"/>
      <c r="U14" s="1"/>
      <c r="V14" s="1"/>
      <c r="W14" s="1"/>
      <c r="X14" s="1"/>
      <c r="Y14" s="1"/>
      <c r="Z14" s="1"/>
      <c r="AA14" s="1"/>
      <c r="AB14" s="1"/>
      <c r="AC14" s="1"/>
      <c r="AD14" s="1"/>
      <c r="AE14" s="1"/>
      <c r="AF14" s="1"/>
      <c r="AG14" s="1"/>
      <c r="AH14" s="1"/>
    </row>
    <row r="15" spans="1:34" x14ac:dyDescent="0.3">
      <c r="A15" s="4"/>
      <c r="B15" s="1"/>
      <c r="C15" s="146"/>
      <c r="D15" s="1"/>
      <c r="E15" s="1"/>
      <c r="F15" s="1"/>
      <c r="G15" s="159"/>
      <c r="H15" s="159"/>
      <c r="I15" s="159"/>
      <c r="J15" s="146"/>
      <c r="K15" s="1"/>
      <c r="L15" s="1"/>
      <c r="M15" s="1"/>
      <c r="N15" s="1"/>
      <c r="O15" s="1"/>
      <c r="P15" s="1"/>
      <c r="Q15" s="1"/>
      <c r="R15" s="1"/>
      <c r="S15" s="1"/>
      <c r="T15" s="1"/>
      <c r="U15" s="1"/>
      <c r="V15" s="1"/>
      <c r="W15" s="1"/>
      <c r="X15" s="1"/>
      <c r="Y15" s="1"/>
      <c r="Z15" s="1"/>
      <c r="AA15" s="1"/>
      <c r="AB15" s="1"/>
      <c r="AC15" s="1"/>
      <c r="AD15" s="1"/>
      <c r="AE15" s="1"/>
      <c r="AF15" s="1"/>
      <c r="AG15" s="1"/>
      <c r="AH15" s="1"/>
    </row>
    <row r="16" spans="1:34" ht="15.75" customHeight="1" x14ac:dyDescent="0.3">
      <c r="A16" s="4"/>
      <c r="B16" s="1"/>
      <c r="C16" s="146"/>
      <c r="D16" s="31"/>
      <c r="E16" s="162"/>
      <c r="F16" s="1"/>
      <c r="G16" s="159"/>
      <c r="H16" s="159"/>
      <c r="I16" s="159"/>
      <c r="J16" s="146"/>
      <c r="K16" s="1"/>
      <c r="L16" s="1"/>
      <c r="M16" s="1"/>
      <c r="N16" s="1"/>
      <c r="O16" s="1"/>
      <c r="P16" s="1"/>
      <c r="Q16" s="1"/>
      <c r="R16" s="1"/>
      <c r="S16" s="1"/>
      <c r="T16" s="1"/>
      <c r="U16" s="1"/>
      <c r="V16" s="1"/>
      <c r="W16" s="1"/>
      <c r="X16" s="1"/>
      <c r="Y16" s="1"/>
      <c r="Z16" s="1"/>
      <c r="AA16" s="1"/>
      <c r="AB16" s="1"/>
      <c r="AC16" s="1"/>
      <c r="AD16" s="1"/>
      <c r="AE16" s="1"/>
      <c r="AF16" s="1"/>
      <c r="AG16" s="1"/>
      <c r="AH16" s="1"/>
    </row>
    <row r="17" spans="1:34" ht="15" customHeight="1" x14ac:dyDescent="0.3">
      <c r="A17" s="4"/>
      <c r="B17" s="1"/>
      <c r="C17" s="146"/>
      <c r="D17" s="1"/>
      <c r="E17" s="1"/>
      <c r="F17" s="162">
        <f>_xlfn.POISSON.DIST(3,7,FALSE)</f>
        <v>5.2129252364199866E-2</v>
      </c>
      <c r="G17" s="203">
        <f>F17</f>
        <v>5.2129252364199866E-2</v>
      </c>
      <c r="H17" s="1"/>
      <c r="I17" s="159"/>
      <c r="J17" s="146"/>
      <c r="K17" s="1"/>
      <c r="L17" s="1"/>
      <c r="M17" s="1"/>
      <c r="N17" s="1"/>
      <c r="O17" s="1"/>
      <c r="P17" s="1"/>
      <c r="Q17" s="1"/>
      <c r="R17" s="1"/>
      <c r="S17" s="1"/>
      <c r="T17" s="1"/>
      <c r="U17" s="1"/>
      <c r="V17" s="1"/>
      <c r="W17" s="1"/>
      <c r="X17" s="1"/>
      <c r="Y17" s="1"/>
      <c r="Z17" s="1"/>
      <c r="AA17" s="1"/>
      <c r="AB17" s="1"/>
      <c r="AC17" s="1"/>
      <c r="AD17" s="1"/>
      <c r="AE17" s="1"/>
      <c r="AF17" s="1"/>
      <c r="AG17" s="1"/>
      <c r="AH17" s="1"/>
    </row>
    <row r="18" spans="1:34" x14ac:dyDescent="0.3">
      <c r="A18" s="4"/>
      <c r="B18" s="1"/>
      <c r="C18" s="146"/>
      <c r="D18" s="1"/>
      <c r="E18" s="1"/>
      <c r="F18" s="1"/>
      <c r="G18" s="159"/>
      <c r="H18" s="159"/>
      <c r="I18" s="159"/>
      <c r="J18" s="146"/>
      <c r="K18" s="1"/>
      <c r="L18" s="1"/>
      <c r="M18" s="1"/>
      <c r="N18" s="1"/>
      <c r="O18" s="1"/>
      <c r="P18" s="1"/>
      <c r="Q18" s="1"/>
      <c r="R18" s="1"/>
      <c r="S18" s="1"/>
      <c r="T18" s="1"/>
      <c r="U18" s="1"/>
      <c r="V18" s="1"/>
      <c r="W18" s="1"/>
      <c r="X18" s="1"/>
      <c r="Y18" s="1"/>
      <c r="Z18" s="1"/>
      <c r="AA18" s="1"/>
      <c r="AB18" s="1"/>
      <c r="AC18" s="1"/>
      <c r="AD18" s="1"/>
      <c r="AE18" s="1"/>
      <c r="AF18" s="1"/>
      <c r="AG18" s="1"/>
      <c r="AH18" s="1"/>
    </row>
    <row r="19" spans="1:34" x14ac:dyDescent="0.3">
      <c r="A19" s="4"/>
      <c r="B19" s="1"/>
      <c r="C19" s="146"/>
      <c r="D19" s="1"/>
      <c r="E19" s="1"/>
      <c r="F19" s="1"/>
      <c r="G19" s="159"/>
      <c r="H19" s="159"/>
      <c r="I19" s="159"/>
      <c r="J19" s="146"/>
      <c r="K19" s="1"/>
      <c r="L19" s="1"/>
      <c r="M19" s="1"/>
      <c r="N19" s="1"/>
      <c r="O19" s="1"/>
      <c r="P19" s="1"/>
      <c r="Q19" s="1"/>
      <c r="R19" s="1"/>
      <c r="S19" s="1"/>
      <c r="T19" s="1"/>
      <c r="U19" s="1"/>
      <c r="V19" s="1"/>
      <c r="W19" s="1"/>
      <c r="X19" s="1"/>
      <c r="Y19" s="1"/>
      <c r="Z19" s="1"/>
      <c r="AA19" s="1"/>
      <c r="AB19" s="1"/>
      <c r="AC19" s="1"/>
      <c r="AD19" s="1"/>
      <c r="AE19" s="1"/>
      <c r="AF19" s="1"/>
      <c r="AG19" s="1"/>
      <c r="AH19" s="1"/>
    </row>
    <row r="20" spans="1:34" ht="15" customHeight="1" x14ac:dyDescent="0.3">
      <c r="A20" s="4"/>
      <c r="B20" s="1"/>
      <c r="C20" s="146"/>
      <c r="D20" s="1"/>
      <c r="E20" s="1"/>
      <c r="F20" s="1"/>
      <c r="G20" s="193"/>
      <c r="H20" s="159"/>
      <c r="I20" s="159"/>
      <c r="J20" s="146"/>
      <c r="K20" s="1"/>
      <c r="L20" s="1"/>
      <c r="M20" s="1"/>
      <c r="N20" s="1"/>
      <c r="O20" s="1"/>
      <c r="P20" s="1"/>
      <c r="Q20" s="1"/>
      <c r="R20" s="1"/>
      <c r="S20" s="1"/>
      <c r="T20" s="1"/>
      <c r="U20" s="1"/>
      <c r="V20" s="1"/>
      <c r="W20" s="1"/>
      <c r="X20" s="1"/>
      <c r="Y20" s="1"/>
      <c r="Z20" s="1"/>
      <c r="AA20" s="1"/>
      <c r="AB20" s="1"/>
      <c r="AC20" s="1"/>
      <c r="AD20" s="1"/>
      <c r="AE20" s="1"/>
      <c r="AF20" s="1"/>
      <c r="AG20" s="1"/>
      <c r="AH20" s="1"/>
    </row>
    <row r="21" spans="1:34" x14ac:dyDescent="0.3">
      <c r="A21" s="4"/>
      <c r="B21" s="1"/>
      <c r="C21" s="241" t="s">
        <v>282</v>
      </c>
      <c r="D21" s="241"/>
      <c r="E21" s="241"/>
      <c r="F21" s="241"/>
      <c r="G21" s="241"/>
      <c r="H21" s="241"/>
      <c r="I21" s="241"/>
      <c r="J21" s="241"/>
      <c r="K21" s="1"/>
      <c r="L21" s="1"/>
      <c r="M21" s="1"/>
      <c r="N21" s="1"/>
      <c r="O21" s="1"/>
      <c r="P21" s="1"/>
      <c r="Q21" s="1"/>
      <c r="R21" s="1"/>
      <c r="S21" s="1"/>
      <c r="T21" s="1"/>
      <c r="U21" s="1"/>
      <c r="V21" s="1"/>
      <c r="W21" s="1"/>
      <c r="X21" s="1"/>
      <c r="Y21" s="1"/>
      <c r="Z21" s="1"/>
      <c r="AA21" s="1"/>
      <c r="AB21" s="1"/>
      <c r="AC21" s="1"/>
      <c r="AD21" s="1"/>
      <c r="AE21" s="1"/>
      <c r="AF21" s="1"/>
      <c r="AG21" s="1"/>
      <c r="AH21" s="1"/>
    </row>
    <row r="22" spans="1:34" ht="15" customHeight="1" x14ac:dyDescent="0.3">
      <c r="A22" s="4"/>
      <c r="B22" s="1"/>
      <c r="C22" s="146"/>
      <c r="D22" s="146"/>
      <c r="E22" s="146"/>
      <c r="F22" s="146"/>
      <c r="G22" s="146"/>
      <c r="H22" s="146"/>
      <c r="I22" s="146"/>
      <c r="J22" s="146"/>
      <c r="K22" s="1"/>
      <c r="L22" s="1"/>
      <c r="M22" s="1"/>
      <c r="N22" s="1"/>
      <c r="O22" s="1"/>
      <c r="P22" s="1"/>
      <c r="Q22" s="1"/>
      <c r="R22" s="1"/>
      <c r="S22" s="1"/>
      <c r="T22" s="1"/>
      <c r="U22" s="1"/>
      <c r="V22" s="1"/>
      <c r="W22" s="1"/>
      <c r="X22" s="1"/>
      <c r="Y22" s="1"/>
      <c r="Z22" s="1"/>
      <c r="AA22" s="1"/>
      <c r="AB22" s="1"/>
      <c r="AC22" s="1"/>
      <c r="AD22" s="1"/>
      <c r="AE22" s="1"/>
      <c r="AF22" s="1"/>
      <c r="AG22" s="1"/>
      <c r="AH22" s="1"/>
    </row>
    <row r="23" spans="1:34" ht="15.75" customHeight="1" x14ac:dyDescent="0.3">
      <c r="A23" s="4"/>
      <c r="B23" s="1"/>
      <c r="C23" s="146"/>
      <c r="D23" s="146" t="s">
        <v>177</v>
      </c>
      <c r="E23" s="31" t="s">
        <v>283</v>
      </c>
      <c r="F23" s="146">
        <f>_xlfn.POISSON.DIST(0,7,)</f>
        <v>9.1188196555451624E-4</v>
      </c>
      <c r="G23" s="146">
        <f>_xlfn.POISSON.DIST(1,7,FALSE)</f>
        <v>6.3831737588816127E-3</v>
      </c>
      <c r="H23" s="146">
        <f>_xlfn.POISSON.DIST(2,7,FALSE)</f>
        <v>2.2341108156085653E-2</v>
      </c>
      <c r="I23" s="146">
        <f>F23+G23+H23</f>
        <v>2.9636163880521781E-2</v>
      </c>
      <c r="J23" s="146"/>
      <c r="K23" s="1"/>
      <c r="L23" s="1"/>
      <c r="M23" s="1"/>
      <c r="N23" s="1"/>
      <c r="O23" s="1"/>
      <c r="P23" s="1"/>
      <c r="Q23" s="1"/>
      <c r="R23" s="1"/>
      <c r="S23" s="1"/>
      <c r="T23" s="1"/>
      <c r="U23" s="1"/>
      <c r="V23" s="1"/>
      <c r="W23" s="1"/>
      <c r="X23" s="1"/>
      <c r="Y23" s="1"/>
      <c r="Z23" s="1"/>
      <c r="AA23" s="1"/>
      <c r="AB23" s="1"/>
      <c r="AC23" s="1"/>
      <c r="AD23" s="1"/>
      <c r="AE23" s="1"/>
      <c r="AF23" s="1"/>
      <c r="AG23" s="1"/>
      <c r="AH23" s="1"/>
    </row>
    <row r="24" spans="1:34" x14ac:dyDescent="0.3">
      <c r="A24" s="4"/>
      <c r="B24" s="1"/>
      <c r="C24" s="146"/>
      <c r="D24" s="146"/>
      <c r="E24" s="146"/>
      <c r="F24" s="146"/>
      <c r="G24" s="146"/>
      <c r="H24" s="146"/>
      <c r="I24" s="146"/>
      <c r="J24" s="146"/>
      <c r="K24" s="1"/>
      <c r="L24" s="1"/>
      <c r="M24" s="1"/>
      <c r="N24" s="1"/>
      <c r="O24" s="1"/>
      <c r="P24" s="1"/>
      <c r="Q24" s="1"/>
      <c r="R24" s="1"/>
      <c r="S24" s="1"/>
      <c r="T24" s="1"/>
      <c r="U24" s="1"/>
      <c r="V24" s="1"/>
      <c r="W24" s="1"/>
      <c r="X24" s="1"/>
      <c r="Y24" s="1"/>
      <c r="Z24" s="1"/>
      <c r="AA24" s="1"/>
      <c r="AB24" s="1"/>
      <c r="AC24" s="1"/>
      <c r="AD24" s="1"/>
      <c r="AE24" s="1"/>
      <c r="AF24" s="1"/>
      <c r="AG24" s="1"/>
      <c r="AH24" s="1"/>
    </row>
    <row r="25" spans="1:34" ht="15.75" customHeight="1" x14ac:dyDescent="0.3">
      <c r="A25" s="4"/>
      <c r="B25" s="1"/>
      <c r="C25" s="146"/>
      <c r="D25" s="146"/>
      <c r="E25" s="146"/>
      <c r="F25" s="146"/>
      <c r="G25" s="146"/>
      <c r="H25" s="146"/>
      <c r="I25" s="146"/>
      <c r="J25" s="146"/>
      <c r="K25" s="1"/>
      <c r="L25" s="1"/>
      <c r="M25" s="1"/>
      <c r="N25" s="1"/>
      <c r="O25" s="1"/>
      <c r="P25" s="1"/>
      <c r="Q25" s="1"/>
      <c r="R25" s="1"/>
      <c r="S25" s="1"/>
      <c r="T25" s="1"/>
      <c r="U25" s="1"/>
      <c r="V25" s="1"/>
      <c r="W25" s="1"/>
      <c r="X25" s="1"/>
      <c r="Y25" s="1"/>
      <c r="Z25" s="1"/>
      <c r="AA25" s="1"/>
      <c r="AB25" s="1"/>
      <c r="AC25" s="1"/>
      <c r="AD25" s="1"/>
      <c r="AE25" s="1"/>
      <c r="AF25" s="1"/>
      <c r="AG25" s="1"/>
      <c r="AH25" s="1"/>
    </row>
    <row r="26" spans="1:34" x14ac:dyDescent="0.3">
      <c r="A26" s="4"/>
      <c r="B26" s="1"/>
      <c r="C26" s="146"/>
      <c r="D26" s="146"/>
      <c r="E26" s="146"/>
      <c r="F26" s="146"/>
      <c r="G26" s="146"/>
      <c r="H26" s="146"/>
      <c r="I26" s="146"/>
      <c r="J26" s="146"/>
      <c r="K26" s="1"/>
      <c r="L26" s="1"/>
      <c r="M26" s="1"/>
      <c r="N26" s="1"/>
      <c r="O26" s="1"/>
      <c r="P26" s="1"/>
      <c r="Q26" s="1"/>
      <c r="R26" s="1"/>
      <c r="S26" s="1"/>
      <c r="T26" s="1"/>
      <c r="U26" s="1"/>
      <c r="V26" s="1"/>
      <c r="W26" s="1"/>
      <c r="X26" s="1"/>
      <c r="Y26" s="1"/>
      <c r="Z26" s="1"/>
      <c r="AA26" s="1"/>
      <c r="AB26" s="1"/>
      <c r="AC26" s="1"/>
      <c r="AD26" s="1"/>
      <c r="AE26" s="1"/>
      <c r="AF26" s="1"/>
      <c r="AG26" s="1"/>
      <c r="AH26" s="1"/>
    </row>
    <row r="27" spans="1:34" x14ac:dyDescent="0.3">
      <c r="A27" s="4"/>
      <c r="B27" s="1"/>
      <c r="C27" s="146"/>
      <c r="D27" s="146"/>
      <c r="E27" s="146"/>
      <c r="F27" s="146"/>
      <c r="G27" s="146"/>
      <c r="H27" s="146"/>
      <c r="I27" s="207">
        <f>F23+G23+H23</f>
        <v>2.9636163880521781E-2</v>
      </c>
      <c r="J27" s="146"/>
      <c r="K27" s="1"/>
      <c r="L27" s="1"/>
      <c r="M27" s="1"/>
      <c r="N27" s="1"/>
      <c r="O27" s="1"/>
      <c r="P27" s="1"/>
      <c r="Q27" s="1"/>
      <c r="R27" s="1"/>
      <c r="S27" s="1"/>
      <c r="T27" s="1"/>
      <c r="U27" s="1"/>
      <c r="V27" s="1"/>
      <c r="W27" s="1"/>
      <c r="X27" s="1"/>
      <c r="Y27" s="1"/>
      <c r="Z27" s="1"/>
      <c r="AA27" s="1"/>
      <c r="AB27" s="1"/>
      <c r="AC27" s="1"/>
      <c r="AD27" s="1"/>
      <c r="AE27" s="1"/>
      <c r="AF27" s="1"/>
      <c r="AG27" s="1"/>
      <c r="AH27" s="1"/>
    </row>
    <row r="28" spans="1:34" x14ac:dyDescent="0.3">
      <c r="A28" s="4"/>
      <c r="B28" s="1"/>
      <c r="C28" s="146"/>
      <c r="D28" s="146"/>
      <c r="E28" s="146"/>
      <c r="F28" s="146"/>
      <c r="G28" s="1"/>
      <c r="H28" s="146"/>
      <c r="I28" s="146"/>
      <c r="J28" s="146"/>
      <c r="K28" s="1"/>
      <c r="L28" s="1"/>
      <c r="M28" s="1"/>
      <c r="N28" s="1"/>
      <c r="O28" s="1"/>
      <c r="P28" s="1"/>
      <c r="Q28" s="1"/>
      <c r="R28" s="1"/>
      <c r="S28" s="1"/>
      <c r="T28" s="1"/>
      <c r="U28" s="1"/>
      <c r="V28" s="1"/>
      <c r="W28" s="1"/>
      <c r="X28" s="1"/>
      <c r="Y28" s="1"/>
      <c r="Z28" s="1"/>
      <c r="AA28" s="1"/>
      <c r="AB28" s="1"/>
      <c r="AC28" s="1"/>
      <c r="AD28" s="1"/>
      <c r="AE28" s="1"/>
      <c r="AF28" s="1"/>
      <c r="AG28" s="1"/>
      <c r="AH28" s="1"/>
    </row>
    <row r="29" spans="1:34" ht="15" customHeight="1" x14ac:dyDescent="0.3">
      <c r="A29" s="4"/>
      <c r="B29" s="1"/>
      <c r="C29" s="146"/>
      <c r="D29" s="146"/>
      <c r="E29" s="146"/>
      <c r="F29" s="146"/>
      <c r="G29" s="146"/>
      <c r="H29" s="146"/>
      <c r="I29" s="146"/>
      <c r="J29" s="146"/>
      <c r="K29" s="1"/>
      <c r="L29" s="1"/>
      <c r="M29" s="1"/>
      <c r="N29" s="1"/>
      <c r="O29" s="1"/>
      <c r="P29" s="1"/>
      <c r="Q29" s="1"/>
      <c r="R29" s="1"/>
      <c r="S29" s="1"/>
      <c r="T29" s="1"/>
      <c r="U29" s="1"/>
      <c r="V29" s="1"/>
      <c r="W29" s="1"/>
      <c r="X29" s="1"/>
      <c r="Y29" s="1"/>
      <c r="Z29" s="1"/>
      <c r="AA29" s="1"/>
      <c r="AB29" s="1"/>
      <c r="AC29" s="1"/>
      <c r="AD29" s="1"/>
      <c r="AE29" s="1"/>
      <c r="AF29" s="1"/>
      <c r="AG29" s="1"/>
      <c r="AH29" s="1"/>
    </row>
    <row r="30" spans="1:34" ht="14.4" customHeight="1" x14ac:dyDescent="0.3">
      <c r="A30" s="4"/>
      <c r="B30" s="1"/>
      <c r="C30" s="146"/>
      <c r="D30" s="146"/>
      <c r="E30" s="146"/>
      <c r="F30" s="146"/>
      <c r="G30" s="146"/>
      <c r="H30" s="146"/>
      <c r="I30" s="146"/>
      <c r="J30" s="146"/>
      <c r="K30" s="1"/>
      <c r="L30" s="1"/>
      <c r="M30" s="1"/>
      <c r="N30" s="1"/>
      <c r="O30" s="1"/>
      <c r="P30" s="1"/>
      <c r="Q30" s="1"/>
      <c r="R30" s="1"/>
      <c r="S30" s="1"/>
      <c r="T30" s="1"/>
      <c r="U30" s="1"/>
      <c r="V30" s="1"/>
      <c r="W30" s="1"/>
      <c r="X30" s="1"/>
      <c r="Y30" s="1"/>
      <c r="Z30" s="1"/>
      <c r="AA30" s="1"/>
      <c r="AB30" s="1"/>
      <c r="AC30" s="1"/>
      <c r="AD30" s="1"/>
      <c r="AE30" s="1"/>
      <c r="AF30" s="1"/>
      <c r="AG30" s="1"/>
      <c r="AH30" s="1"/>
    </row>
    <row r="31" spans="1:34" x14ac:dyDescent="0.3">
      <c r="A31" s="4"/>
      <c r="B31" s="1"/>
      <c r="C31" s="241" t="s">
        <v>284</v>
      </c>
      <c r="D31" s="241"/>
      <c r="E31" s="241"/>
      <c r="F31" s="241"/>
      <c r="G31" s="241"/>
      <c r="H31" s="241"/>
      <c r="I31" s="241"/>
      <c r="J31" s="241"/>
      <c r="K31" s="1"/>
      <c r="L31" s="1"/>
      <c r="M31" s="1"/>
      <c r="N31" s="1"/>
      <c r="O31" s="1"/>
      <c r="P31" s="1"/>
      <c r="Q31" s="1"/>
      <c r="R31" s="1"/>
      <c r="S31" s="1"/>
      <c r="T31" s="1"/>
      <c r="U31" s="1"/>
      <c r="V31" s="1"/>
      <c r="W31" s="1"/>
      <c r="X31" s="1"/>
      <c r="Y31" s="1"/>
      <c r="Z31" s="1"/>
      <c r="AA31" s="1"/>
      <c r="AB31" s="1"/>
      <c r="AC31" s="1"/>
      <c r="AD31" s="1"/>
      <c r="AE31" s="1"/>
      <c r="AF31" s="1"/>
      <c r="AG31" s="1"/>
      <c r="AH31" s="1"/>
    </row>
    <row r="32" spans="1:34" x14ac:dyDescent="0.3">
      <c r="A32" s="4"/>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 customHeight="1" x14ac:dyDescent="0.3">
      <c r="A33" s="4"/>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 customHeight="1" x14ac:dyDescent="0.3">
      <c r="A34" s="4"/>
      <c r="B34" s="1"/>
      <c r="C34" s="230" t="s">
        <v>285</v>
      </c>
      <c r="D34" s="230"/>
      <c r="E34" s="230"/>
      <c r="F34" s="230"/>
      <c r="G34" s="230"/>
      <c r="H34" s="230"/>
      <c r="I34" s="230"/>
      <c r="J34" s="230"/>
      <c r="K34" s="1"/>
      <c r="L34" s="1"/>
      <c r="M34" s="1"/>
      <c r="N34" s="1"/>
      <c r="O34" s="1"/>
      <c r="P34" s="1"/>
      <c r="Q34" s="1"/>
      <c r="R34" s="1"/>
      <c r="S34" s="1"/>
      <c r="T34" s="1"/>
      <c r="U34" s="1"/>
      <c r="V34" s="1"/>
      <c r="W34" s="1"/>
      <c r="X34" s="1"/>
      <c r="Y34" s="1"/>
      <c r="Z34" s="1"/>
      <c r="AA34" s="1"/>
      <c r="AB34" s="1"/>
      <c r="AC34" s="1"/>
      <c r="AD34" s="1"/>
      <c r="AE34" s="1"/>
      <c r="AF34" s="1"/>
      <c r="AG34" s="1"/>
      <c r="AH34" s="1"/>
    </row>
    <row r="35" spans="1:34" ht="15" customHeight="1" x14ac:dyDescent="0.3">
      <c r="A35" s="4"/>
      <c r="B35" s="1"/>
      <c r="C35" s="234" t="s">
        <v>286</v>
      </c>
      <c r="D35" s="234"/>
      <c r="E35" s="234"/>
      <c r="F35" s="234"/>
      <c r="G35" s="234"/>
      <c r="H35" s="234"/>
      <c r="I35" s="234"/>
      <c r="J35" s="234"/>
      <c r="K35" s="1"/>
      <c r="L35" s="1"/>
      <c r="M35" s="1"/>
      <c r="N35" s="1"/>
      <c r="O35" s="1"/>
      <c r="P35" s="1"/>
      <c r="Q35" s="1"/>
      <c r="R35" s="1"/>
      <c r="S35" s="1"/>
      <c r="T35" s="1"/>
      <c r="U35" s="1"/>
      <c r="V35" s="1"/>
      <c r="W35" s="1"/>
      <c r="X35" s="1"/>
      <c r="Y35" s="1"/>
      <c r="Z35" s="1"/>
      <c r="AA35" s="1"/>
      <c r="AB35" s="1"/>
      <c r="AC35" s="1"/>
      <c r="AD35" s="1"/>
      <c r="AE35" s="1"/>
      <c r="AF35" s="1"/>
      <c r="AG35" s="1"/>
      <c r="AH35" s="1"/>
    </row>
    <row r="36" spans="1:34" x14ac:dyDescent="0.3">
      <c r="A36" s="4"/>
      <c r="B36" s="1"/>
      <c r="C36" s="230"/>
      <c r="D36" s="230"/>
      <c r="E36" s="230"/>
      <c r="F36" s="230"/>
      <c r="G36" s="230"/>
      <c r="H36" s="230"/>
      <c r="I36" s="230"/>
      <c r="J36" s="230"/>
      <c r="K36" s="1"/>
      <c r="L36" s="1"/>
      <c r="M36" s="1"/>
      <c r="N36" s="1"/>
      <c r="O36" s="1"/>
      <c r="P36" s="1"/>
      <c r="Q36" s="1"/>
      <c r="R36" s="1"/>
      <c r="S36" s="1"/>
      <c r="T36" s="1"/>
      <c r="U36" s="1"/>
      <c r="V36" s="1"/>
      <c r="W36" s="1"/>
      <c r="X36" s="1"/>
      <c r="Y36" s="1"/>
      <c r="Z36" s="1"/>
      <c r="AA36" s="1"/>
      <c r="AB36" s="1"/>
      <c r="AC36" s="1"/>
      <c r="AD36" s="1"/>
      <c r="AE36" s="1"/>
      <c r="AF36" s="1"/>
      <c r="AG36" s="1"/>
      <c r="AH36" s="1"/>
    </row>
    <row r="37" spans="1:34" x14ac:dyDescent="0.3">
      <c r="A37" s="4"/>
      <c r="B37" s="1"/>
      <c r="C37" s="227" t="s">
        <v>287</v>
      </c>
      <c r="D37" s="227"/>
      <c r="E37" s="227"/>
      <c r="F37" s="227"/>
      <c r="G37" s="227"/>
      <c r="H37" s="227"/>
      <c r="I37" s="227"/>
      <c r="J37" s="227"/>
      <c r="K37" s="1"/>
      <c r="L37" s="1"/>
      <c r="M37" s="1"/>
      <c r="N37" s="1"/>
      <c r="O37" s="1"/>
      <c r="P37" s="1"/>
      <c r="Q37" s="1"/>
      <c r="R37" s="1"/>
      <c r="S37" s="1"/>
      <c r="T37" s="1"/>
      <c r="U37" s="1"/>
      <c r="V37" s="1"/>
      <c r="W37" s="1"/>
      <c r="X37" s="1"/>
      <c r="Y37" s="1"/>
      <c r="Z37" s="1"/>
      <c r="AA37" s="1"/>
      <c r="AB37" s="1"/>
      <c r="AC37" s="1"/>
      <c r="AD37" s="1"/>
      <c r="AE37" s="1"/>
      <c r="AF37" s="1"/>
      <c r="AG37" s="1"/>
      <c r="AH37" s="1"/>
    </row>
    <row r="38" spans="1:34" ht="15" customHeight="1" x14ac:dyDescent="0.3">
      <c r="A38" s="4"/>
      <c r="B38" s="1"/>
      <c r="C38" s="2"/>
      <c r="D38" s="2"/>
      <c r="E38" s="2"/>
      <c r="F38" s="2"/>
      <c r="G38" s="2"/>
      <c r="H38" s="2"/>
      <c r="I38" s="2"/>
      <c r="J38" s="2"/>
      <c r="K38" s="1"/>
      <c r="L38" s="1"/>
      <c r="M38" s="1"/>
      <c r="N38" s="1"/>
      <c r="O38" s="1"/>
      <c r="P38" s="1"/>
      <c r="Q38" s="1"/>
      <c r="R38" s="1"/>
      <c r="S38" s="1"/>
      <c r="T38" s="1"/>
      <c r="U38" s="1"/>
      <c r="V38" s="1"/>
      <c r="W38" s="1"/>
      <c r="X38" s="1"/>
      <c r="Y38" s="1"/>
      <c r="Z38" s="1"/>
      <c r="AA38" s="1"/>
      <c r="AB38" s="1"/>
      <c r="AC38" s="1"/>
      <c r="AD38" s="1"/>
      <c r="AE38" s="1"/>
      <c r="AF38" s="1"/>
      <c r="AG38" s="1"/>
      <c r="AH38" s="1"/>
    </row>
    <row r="39" spans="1:34" x14ac:dyDescent="0.3">
      <c r="A39" s="4"/>
      <c r="B39" s="1"/>
      <c r="C39" s="227" t="s">
        <v>288</v>
      </c>
      <c r="D39" s="227"/>
      <c r="E39" s="227"/>
      <c r="F39" s="227"/>
      <c r="G39" s="227"/>
      <c r="H39" s="227"/>
      <c r="I39" s="227"/>
      <c r="J39" s="227"/>
      <c r="K39" s="1"/>
      <c r="L39" s="1"/>
      <c r="M39" s="1"/>
      <c r="N39" s="1"/>
      <c r="O39" s="1"/>
      <c r="P39" s="1"/>
      <c r="Q39" s="1"/>
      <c r="R39" s="1"/>
      <c r="S39" s="1"/>
      <c r="T39" s="1"/>
      <c r="U39" s="1"/>
      <c r="V39" s="1"/>
      <c r="W39" s="1"/>
      <c r="X39" s="1"/>
      <c r="Y39" s="1"/>
      <c r="Z39" s="1"/>
      <c r="AA39" s="1"/>
      <c r="AB39" s="1"/>
      <c r="AC39" s="1"/>
      <c r="AD39" s="1"/>
      <c r="AE39" s="1"/>
      <c r="AF39" s="1"/>
      <c r="AG39" s="1"/>
      <c r="AH39" s="1"/>
    </row>
    <row r="40" spans="1:34" x14ac:dyDescent="0.3">
      <c r="A40" s="4"/>
      <c r="B40" s="1"/>
      <c r="C40" s="158"/>
      <c r="D40" s="158"/>
      <c r="E40" s="158"/>
      <c r="F40" s="158"/>
      <c r="G40" s="158"/>
      <c r="H40" s="158"/>
      <c r="I40" s="158"/>
      <c r="J40" s="158"/>
      <c r="K40" s="1"/>
      <c r="L40" s="1"/>
      <c r="M40" s="1"/>
      <c r="N40" s="1"/>
      <c r="O40" s="1"/>
      <c r="P40" s="1"/>
      <c r="Q40" s="1"/>
      <c r="R40" s="1"/>
      <c r="S40" s="1"/>
      <c r="T40" s="1"/>
      <c r="U40" s="1"/>
      <c r="V40" s="1"/>
      <c r="W40" s="1"/>
      <c r="X40" s="1"/>
      <c r="Y40" s="1"/>
      <c r="Z40" s="1"/>
      <c r="AA40" s="1"/>
      <c r="AB40" s="1"/>
      <c r="AC40" s="1"/>
      <c r="AD40" s="1"/>
      <c r="AE40" s="1"/>
      <c r="AF40" s="1"/>
      <c r="AG40" s="1"/>
      <c r="AH40" s="1"/>
    </row>
    <row r="41" spans="1:34" x14ac:dyDescent="0.3">
      <c r="A41" s="4"/>
      <c r="B41" s="1"/>
      <c r="C41" s="227" t="s">
        <v>289</v>
      </c>
      <c r="D41" s="227"/>
      <c r="E41" s="227"/>
      <c r="F41" s="227"/>
      <c r="G41" s="227"/>
      <c r="H41" s="227"/>
      <c r="I41" s="227"/>
      <c r="J41" s="227"/>
      <c r="K41" s="1"/>
      <c r="L41" s="1"/>
      <c r="M41" s="1"/>
      <c r="N41" s="164"/>
      <c r="O41" s="165"/>
      <c r="P41" s="166"/>
      <c r="Q41" s="1"/>
      <c r="R41" s="1"/>
      <c r="S41" s="1"/>
      <c r="T41" s="1"/>
      <c r="U41" s="1"/>
      <c r="V41" s="1"/>
      <c r="W41" s="1"/>
      <c r="X41" s="1"/>
      <c r="Y41" s="1"/>
      <c r="Z41" s="1"/>
      <c r="AA41" s="1"/>
      <c r="AB41" s="1"/>
      <c r="AC41" s="1"/>
      <c r="AD41" s="1"/>
      <c r="AE41" s="1"/>
      <c r="AF41" s="1"/>
      <c r="AG41" s="1"/>
      <c r="AH41" s="1"/>
    </row>
    <row r="42" spans="1:34" x14ac:dyDescent="0.3">
      <c r="A42" s="4"/>
      <c r="B42" s="1"/>
      <c r="C42" s="1"/>
      <c r="D42" s="1"/>
      <c r="E42" s="1"/>
      <c r="F42" s="1"/>
      <c r="G42" s="1"/>
      <c r="H42" s="1"/>
      <c r="I42" s="1"/>
      <c r="J42" s="1"/>
      <c r="K42" s="1"/>
      <c r="L42" s="31"/>
      <c r="M42" s="168"/>
      <c r="N42" s="1"/>
      <c r="O42" s="167"/>
      <c r="P42" s="1"/>
      <c r="Q42" s="167"/>
      <c r="R42" s="1"/>
      <c r="S42" s="1"/>
      <c r="T42" s="1"/>
      <c r="U42" s="1"/>
      <c r="V42" s="1"/>
      <c r="W42" s="1"/>
      <c r="X42" s="1"/>
      <c r="Y42" s="1"/>
      <c r="Z42" s="1"/>
      <c r="AA42" s="1"/>
      <c r="AB42" s="1"/>
      <c r="AC42" s="1"/>
      <c r="AD42" s="1"/>
      <c r="AE42" s="1"/>
      <c r="AF42" s="1"/>
      <c r="AG42" s="1"/>
      <c r="AH42" s="1"/>
    </row>
    <row r="43" spans="1:34" x14ac:dyDescent="0.3">
      <c r="A43" s="4"/>
      <c r="B43" s="1"/>
      <c r="C43" s="1"/>
      <c r="D43" s="1"/>
      <c r="E43" s="1"/>
      <c r="F43" s="1"/>
      <c r="G43" s="1"/>
      <c r="H43" s="1"/>
      <c r="I43" s="1"/>
      <c r="J43" s="1"/>
      <c r="K43" s="1"/>
      <c r="L43" s="31"/>
      <c r="M43" s="243"/>
      <c r="N43" s="243"/>
      <c r="O43" s="243"/>
      <c r="P43" s="1"/>
      <c r="Q43" s="167"/>
      <c r="R43" s="1"/>
      <c r="S43" s="1"/>
      <c r="T43" s="1"/>
      <c r="U43" s="1"/>
      <c r="V43" s="1"/>
      <c r="W43" s="1"/>
      <c r="X43" s="1"/>
      <c r="Y43" s="1"/>
      <c r="Z43" s="1"/>
      <c r="AA43" s="1"/>
      <c r="AB43" s="1"/>
      <c r="AC43" s="1"/>
      <c r="AD43" s="1"/>
      <c r="AE43" s="1"/>
      <c r="AF43" s="1"/>
      <c r="AG43" s="1"/>
      <c r="AH43" s="1"/>
    </row>
    <row r="44" spans="1:34" x14ac:dyDescent="0.3">
      <c r="A44" s="4"/>
      <c r="B44" s="1"/>
      <c r="C44" s="1"/>
      <c r="D44" s="146" t="s">
        <v>172</v>
      </c>
      <c r="E44" s="146" t="s">
        <v>290</v>
      </c>
      <c r="F44" s="146" t="s">
        <v>291</v>
      </c>
      <c r="G44" s="146" t="s">
        <v>292</v>
      </c>
      <c r="H44" s="146"/>
      <c r="I44" s="1"/>
      <c r="J44" s="146"/>
      <c r="K44" s="1"/>
      <c r="L44" s="1"/>
      <c r="M44" s="1"/>
      <c r="N44" s="1"/>
      <c r="O44" s="1"/>
      <c r="P44" s="1"/>
      <c r="Q44" s="1"/>
      <c r="R44" s="1"/>
      <c r="S44" s="1"/>
      <c r="T44" s="1"/>
      <c r="U44" s="1"/>
      <c r="V44" s="1"/>
      <c r="W44" s="1"/>
      <c r="X44" s="1"/>
      <c r="Y44" s="1"/>
      <c r="Z44" s="1"/>
      <c r="AA44" s="1"/>
      <c r="AB44" s="1"/>
      <c r="AC44" s="1"/>
      <c r="AD44" s="1"/>
      <c r="AE44" s="1"/>
      <c r="AF44" s="1"/>
      <c r="AG44" s="1"/>
      <c r="AH44" s="1"/>
    </row>
    <row r="45" spans="1:34" x14ac:dyDescent="0.3">
      <c r="A45" s="4"/>
      <c r="B45" s="1"/>
      <c r="C45" s="146"/>
      <c r="D45" s="1"/>
      <c r="E45" s="1"/>
      <c r="F45" s="1"/>
      <c r="G45" s="159"/>
      <c r="H45" s="159"/>
      <c r="I45" s="159"/>
      <c r="J45" s="146"/>
      <c r="K45" s="1"/>
      <c r="L45" s="1"/>
      <c r="M45" s="1"/>
      <c r="N45" s="1"/>
      <c r="O45" s="1"/>
      <c r="P45" s="1"/>
      <c r="Q45" s="1"/>
      <c r="R45" s="1"/>
      <c r="S45" s="1"/>
      <c r="T45" s="1"/>
      <c r="U45" s="1"/>
      <c r="V45" s="1"/>
      <c r="W45" s="1"/>
      <c r="X45" s="1"/>
      <c r="Y45" s="1"/>
      <c r="Z45" s="1"/>
      <c r="AA45" s="1"/>
      <c r="AB45" s="1"/>
      <c r="AC45" s="1"/>
      <c r="AD45" s="1"/>
      <c r="AE45" s="1"/>
      <c r="AF45" s="1"/>
      <c r="AG45" s="1"/>
      <c r="AH45" s="1"/>
    </row>
    <row r="46" spans="1:34" x14ac:dyDescent="0.3">
      <c r="A46" s="4"/>
      <c r="B46" s="1"/>
      <c r="C46" s="146"/>
      <c r="D46" s="31"/>
      <c r="E46" s="162"/>
      <c r="F46" s="1"/>
      <c r="G46" s="159"/>
      <c r="H46" s="159"/>
      <c r="I46" s="159"/>
      <c r="J46" s="146"/>
      <c r="K46" s="1"/>
      <c r="L46" s="1"/>
      <c r="M46" s="1"/>
      <c r="N46" s="1"/>
      <c r="O46" s="1"/>
      <c r="P46" s="1"/>
      <c r="Q46" s="1"/>
      <c r="R46" s="1"/>
      <c r="S46" s="1"/>
      <c r="T46" s="1"/>
      <c r="U46" s="1"/>
      <c r="V46" s="1"/>
      <c r="W46" s="1"/>
      <c r="X46" s="1"/>
      <c r="Y46" s="1"/>
      <c r="Z46" s="1"/>
      <c r="AA46" s="1"/>
      <c r="AB46" s="1"/>
      <c r="AC46" s="1"/>
      <c r="AD46" s="1"/>
      <c r="AE46" s="1"/>
      <c r="AF46" s="1"/>
      <c r="AG46" s="1"/>
      <c r="AH46" s="1"/>
    </row>
    <row r="47" spans="1:34" x14ac:dyDescent="0.3">
      <c r="A47" s="4"/>
      <c r="B47" s="1"/>
      <c r="C47" s="146"/>
      <c r="D47" s="1"/>
      <c r="E47" s="1"/>
      <c r="F47" s="162">
        <f>_xlfn.POISSON.DIST(0,3,FALSE)</f>
        <v>4.9787068367863944E-2</v>
      </c>
      <c r="G47" s="2">
        <v>1</v>
      </c>
      <c r="H47" s="54">
        <f>G47-F47</f>
        <v>0.95021293163213605</v>
      </c>
      <c r="I47" s="203">
        <f>H47</f>
        <v>0.95021293163213605</v>
      </c>
      <c r="J47" s="146"/>
      <c r="K47" s="1"/>
      <c r="L47" s="1"/>
      <c r="M47" s="1"/>
      <c r="N47" s="1"/>
      <c r="O47" s="1"/>
      <c r="P47" s="1"/>
      <c r="Q47" s="1"/>
      <c r="R47" s="1"/>
      <c r="S47" s="1"/>
      <c r="T47" s="1"/>
      <c r="U47" s="1"/>
      <c r="V47" s="1"/>
      <c r="W47" s="1"/>
      <c r="X47" s="1"/>
      <c r="Y47" s="1"/>
      <c r="Z47" s="1"/>
      <c r="AA47" s="1"/>
      <c r="AB47" s="1"/>
      <c r="AC47" s="1"/>
      <c r="AD47" s="1"/>
      <c r="AE47" s="1"/>
      <c r="AF47" s="1"/>
      <c r="AG47" s="1"/>
      <c r="AH47" s="1"/>
    </row>
    <row r="48" spans="1:34" x14ac:dyDescent="0.3">
      <c r="A48" s="4"/>
      <c r="B48" s="1"/>
      <c r="C48" s="146"/>
      <c r="D48" s="1"/>
      <c r="E48" s="1"/>
      <c r="F48" s="1"/>
      <c r="G48" s="159"/>
      <c r="H48" s="159"/>
      <c r="I48" s="159"/>
      <c r="J48" s="146"/>
      <c r="K48" s="1"/>
      <c r="L48" s="1"/>
      <c r="M48" s="1"/>
      <c r="N48" s="1"/>
      <c r="O48" s="1"/>
      <c r="P48" s="1"/>
      <c r="Q48" s="1"/>
      <c r="R48" s="1"/>
      <c r="S48" s="1"/>
      <c r="T48" s="1"/>
      <c r="U48" s="1"/>
      <c r="V48" s="1"/>
      <c r="W48" s="1"/>
      <c r="X48" s="1"/>
      <c r="Y48" s="1"/>
      <c r="Z48" s="1"/>
      <c r="AA48" s="1"/>
      <c r="AB48" s="1"/>
      <c r="AC48" s="1"/>
      <c r="AD48" s="1"/>
      <c r="AE48" s="1"/>
      <c r="AF48" s="1"/>
      <c r="AG48" s="1"/>
      <c r="AH48" s="1"/>
    </row>
    <row r="49" spans="1:34" x14ac:dyDescent="0.3">
      <c r="A49" s="4"/>
      <c r="B49" s="1"/>
      <c r="C49" s="241" t="s">
        <v>293</v>
      </c>
      <c r="D49" s="241"/>
      <c r="E49" s="241"/>
      <c r="F49" s="241"/>
      <c r="G49" s="241"/>
      <c r="H49" s="241"/>
      <c r="I49" s="241"/>
      <c r="J49" s="241"/>
      <c r="K49" s="1"/>
      <c r="L49" s="1"/>
      <c r="M49" s="1"/>
      <c r="N49" s="1"/>
      <c r="O49" s="1"/>
      <c r="P49" s="1"/>
      <c r="Q49" s="1"/>
      <c r="R49" s="1"/>
      <c r="S49" s="1"/>
      <c r="T49" s="1"/>
      <c r="U49" s="1"/>
      <c r="V49" s="1"/>
      <c r="W49" s="1"/>
      <c r="X49" s="1"/>
      <c r="Y49" s="1"/>
      <c r="Z49" s="1"/>
      <c r="AA49" s="1"/>
      <c r="AB49" s="1"/>
      <c r="AC49" s="1"/>
      <c r="AD49" s="1"/>
      <c r="AE49" s="1"/>
      <c r="AF49" s="1"/>
      <c r="AG49" s="1"/>
      <c r="AH49" s="1"/>
    </row>
    <row r="50" spans="1:34" x14ac:dyDescent="0.3">
      <c r="A50" s="4"/>
      <c r="B50" s="1"/>
      <c r="C50" s="146"/>
      <c r="D50" s="146"/>
      <c r="E50" s="146"/>
      <c r="F50" s="146"/>
      <c r="G50" s="146"/>
      <c r="H50" s="146"/>
      <c r="I50" s="146"/>
      <c r="J50" s="146"/>
      <c r="K50" s="1"/>
      <c r="L50" s="1"/>
      <c r="M50" s="1"/>
      <c r="N50" s="1"/>
      <c r="O50" s="1"/>
      <c r="P50" s="1"/>
      <c r="Q50" s="1"/>
      <c r="R50" s="1"/>
      <c r="S50" s="1"/>
      <c r="T50" s="1"/>
      <c r="U50" s="1"/>
      <c r="V50" s="1"/>
      <c r="W50" s="1"/>
      <c r="X50" s="1"/>
      <c r="Y50" s="1"/>
      <c r="Z50" s="1"/>
      <c r="AA50" s="1"/>
      <c r="AB50" s="1"/>
      <c r="AC50" s="1"/>
      <c r="AD50" s="1"/>
      <c r="AE50" s="1"/>
      <c r="AF50" s="1"/>
      <c r="AG50" s="1"/>
      <c r="AH50" s="1"/>
    </row>
    <row r="51" spans="1:34" x14ac:dyDescent="0.3">
      <c r="A51" s="4"/>
      <c r="B51" s="1"/>
      <c r="C51" s="146"/>
      <c r="D51" s="146" t="s">
        <v>177</v>
      </c>
      <c r="E51" s="31" t="s">
        <v>294</v>
      </c>
      <c r="F51" s="146">
        <f>_xlfn.POISSON.DIST(2,3,FALSE)</f>
        <v>0.22404180765538775</v>
      </c>
      <c r="G51" s="146">
        <f>_xlfn.POISSON.DIST(3,3,FALSE)</f>
        <v>0.22404180765538778</v>
      </c>
      <c r="H51" s="146">
        <f>_xlfn.POISSON.DIST(4,3,FALSE)</f>
        <v>0.16803135574154085</v>
      </c>
      <c r="I51" s="146">
        <f>F51+G51+H51</f>
        <v>0.61611497105231638</v>
      </c>
      <c r="J51" s="146"/>
      <c r="K51" s="1"/>
      <c r="L51" s="1"/>
      <c r="M51" s="1"/>
      <c r="N51" s="1"/>
      <c r="O51" s="1"/>
      <c r="P51" s="1"/>
      <c r="Q51" s="1"/>
      <c r="R51" s="1"/>
      <c r="S51" s="1"/>
      <c r="T51" s="1"/>
      <c r="U51" s="1"/>
      <c r="V51" s="1"/>
      <c r="W51" s="1"/>
      <c r="X51" s="1"/>
      <c r="Y51" s="1"/>
      <c r="Z51" s="1"/>
      <c r="AA51" s="1"/>
      <c r="AB51" s="1"/>
      <c r="AC51" s="1"/>
      <c r="AD51" s="1"/>
      <c r="AE51" s="1"/>
      <c r="AF51" s="1"/>
      <c r="AG51" s="1"/>
      <c r="AH51" s="1"/>
    </row>
    <row r="52" spans="1:34" x14ac:dyDescent="0.3">
      <c r="A52" s="4"/>
      <c r="B52" s="1"/>
      <c r="C52" s="146"/>
      <c r="D52" s="146"/>
      <c r="E52" s="146"/>
      <c r="F52" s="146"/>
      <c r="G52" s="146"/>
      <c r="H52" s="146"/>
      <c r="I52" s="146"/>
      <c r="J52" s="146"/>
      <c r="K52" s="1"/>
      <c r="L52" s="1"/>
      <c r="M52" s="1"/>
      <c r="N52" s="1"/>
      <c r="O52" s="1"/>
      <c r="P52" s="1"/>
      <c r="Q52" s="1"/>
      <c r="R52" s="1"/>
      <c r="S52" s="1"/>
      <c r="T52" s="1"/>
      <c r="U52" s="1"/>
      <c r="V52" s="1"/>
      <c r="W52" s="1"/>
      <c r="X52" s="1"/>
      <c r="Y52" s="1"/>
      <c r="Z52" s="1"/>
      <c r="AA52" s="1"/>
      <c r="AB52" s="1"/>
      <c r="AC52" s="1"/>
      <c r="AD52" s="1"/>
      <c r="AE52" s="1"/>
      <c r="AF52" s="1"/>
      <c r="AG52" s="1"/>
      <c r="AH52" s="1"/>
    </row>
    <row r="53" spans="1:34" x14ac:dyDescent="0.3">
      <c r="A53" s="4"/>
      <c r="B53" s="1"/>
      <c r="C53" s="146"/>
      <c r="D53" s="146"/>
      <c r="E53" s="146"/>
      <c r="F53" s="146"/>
      <c r="G53" s="146"/>
      <c r="H53" s="146"/>
      <c r="I53" s="146"/>
      <c r="J53" s="146"/>
      <c r="K53" s="1"/>
      <c r="L53" s="1"/>
      <c r="M53" s="1"/>
      <c r="N53" s="1"/>
      <c r="O53" s="1"/>
      <c r="P53" s="1"/>
      <c r="Q53" s="1"/>
      <c r="R53" s="1"/>
      <c r="S53" s="1"/>
      <c r="T53" s="1"/>
      <c r="U53" s="1"/>
      <c r="V53" s="1"/>
      <c r="W53" s="1"/>
      <c r="X53" s="1"/>
      <c r="Y53" s="1"/>
      <c r="Z53" s="1"/>
      <c r="AA53" s="1"/>
      <c r="AB53" s="1"/>
      <c r="AC53" s="1"/>
      <c r="AD53" s="1"/>
      <c r="AE53" s="1"/>
      <c r="AF53" s="1"/>
      <c r="AG53" s="1"/>
      <c r="AH53" s="1"/>
    </row>
    <row r="54" spans="1:34" x14ac:dyDescent="0.3">
      <c r="A54" s="4"/>
      <c r="B54" s="1"/>
      <c r="C54" s="146"/>
      <c r="D54" s="146"/>
      <c r="E54" s="146"/>
      <c r="F54" s="146"/>
      <c r="G54" s="146"/>
      <c r="H54" s="146"/>
      <c r="I54" s="146"/>
      <c r="J54" s="146"/>
      <c r="K54" s="1"/>
      <c r="L54" s="1"/>
      <c r="M54" s="1"/>
      <c r="N54" s="1"/>
      <c r="O54" s="1"/>
      <c r="P54" s="1"/>
      <c r="Q54" s="1"/>
      <c r="R54" s="1"/>
      <c r="S54" s="1"/>
      <c r="T54" s="1"/>
      <c r="U54" s="1"/>
      <c r="V54" s="1"/>
      <c r="W54" s="1"/>
      <c r="X54" s="1"/>
      <c r="Y54" s="1"/>
      <c r="Z54" s="1"/>
      <c r="AA54" s="1"/>
      <c r="AB54" s="1"/>
      <c r="AC54" s="1"/>
      <c r="AD54" s="1"/>
      <c r="AE54" s="1"/>
      <c r="AF54" s="1"/>
      <c r="AG54" s="1"/>
      <c r="AH54" s="1"/>
    </row>
    <row r="55" spans="1:34" x14ac:dyDescent="0.3">
      <c r="A55" s="4"/>
      <c r="B55" s="1"/>
      <c r="C55" s="146"/>
      <c r="D55" s="146"/>
      <c r="E55" s="146"/>
      <c r="F55" s="146"/>
      <c r="G55" s="146"/>
      <c r="H55" s="146"/>
      <c r="I55" s="207">
        <f>F51+G51+H51</f>
        <v>0.61611497105231638</v>
      </c>
      <c r="J55" s="146"/>
      <c r="K55" s="1"/>
      <c r="L55" s="1"/>
      <c r="M55" s="1"/>
      <c r="N55" s="1"/>
      <c r="O55" s="1"/>
      <c r="P55" s="1"/>
      <c r="Q55" s="1"/>
      <c r="R55" s="1"/>
      <c r="S55" s="1"/>
      <c r="T55" s="1"/>
      <c r="U55" s="1"/>
      <c r="V55" s="1"/>
      <c r="W55" s="1"/>
      <c r="X55" s="1"/>
      <c r="Y55" s="1"/>
      <c r="Z55" s="1"/>
      <c r="AA55" s="1"/>
      <c r="AB55" s="1"/>
      <c r="AC55" s="1"/>
      <c r="AD55" s="1"/>
      <c r="AE55" s="1"/>
      <c r="AF55" s="1"/>
      <c r="AG55" s="1"/>
      <c r="AH55" s="1"/>
    </row>
    <row r="56" spans="1:34" x14ac:dyDescent="0.3">
      <c r="A56" s="4"/>
      <c r="B56" s="1"/>
      <c r="C56" s="146"/>
      <c r="D56" s="146"/>
      <c r="E56" s="146"/>
      <c r="F56" s="146"/>
      <c r="G56" s="1"/>
      <c r="H56" s="146"/>
      <c r="I56" s="146"/>
      <c r="J56" s="146"/>
      <c r="K56" s="1"/>
      <c r="L56" s="1"/>
      <c r="M56" s="1"/>
      <c r="N56" s="1"/>
      <c r="O56" s="1"/>
      <c r="P56" s="1"/>
      <c r="Q56" s="1"/>
      <c r="R56" s="1"/>
      <c r="S56" s="1"/>
      <c r="T56" s="1"/>
      <c r="U56" s="1"/>
      <c r="V56" s="1"/>
      <c r="W56" s="1"/>
      <c r="X56" s="1"/>
      <c r="Y56" s="1"/>
      <c r="Z56" s="1"/>
      <c r="AA56" s="1"/>
      <c r="AB56" s="1"/>
      <c r="AC56" s="1"/>
      <c r="AD56" s="1"/>
      <c r="AE56" s="1"/>
      <c r="AF56" s="1"/>
      <c r="AG56" s="1"/>
      <c r="AH56" s="1"/>
    </row>
    <row r="57" spans="1:34" x14ac:dyDescent="0.3">
      <c r="A57" s="4"/>
      <c r="B57" s="1"/>
      <c r="C57" s="241" t="s">
        <v>295</v>
      </c>
      <c r="D57" s="241"/>
      <c r="E57" s="241"/>
      <c r="F57" s="241"/>
      <c r="G57" s="241"/>
      <c r="H57" s="241"/>
      <c r="I57" s="241"/>
      <c r="J57" s="241"/>
      <c r="K57" s="1"/>
      <c r="L57" s="1"/>
      <c r="M57" s="1"/>
      <c r="N57" s="1"/>
      <c r="O57" s="1"/>
      <c r="P57" s="1"/>
      <c r="Q57" s="1"/>
      <c r="R57" s="1"/>
      <c r="S57" s="1"/>
      <c r="T57" s="1"/>
      <c r="U57" s="1"/>
      <c r="V57" s="1"/>
      <c r="W57" s="1"/>
      <c r="X57" s="1"/>
      <c r="Y57" s="1"/>
      <c r="Z57" s="1"/>
      <c r="AA57" s="1"/>
      <c r="AB57" s="1"/>
      <c r="AC57" s="1"/>
      <c r="AD57" s="1"/>
      <c r="AE57" s="1"/>
      <c r="AF57" s="1"/>
      <c r="AG57" s="1"/>
      <c r="AH57" s="1"/>
    </row>
    <row r="58" spans="1:34" x14ac:dyDescent="0.3">
      <c r="A58" s="4"/>
      <c r="B58" s="1"/>
      <c r="C58" s="146"/>
      <c r="D58" s="146"/>
      <c r="E58" s="146"/>
      <c r="F58" s="146"/>
      <c r="G58" s="146"/>
      <c r="H58" s="146"/>
      <c r="I58" s="146"/>
      <c r="J58" s="146"/>
      <c r="K58" s="1"/>
      <c r="L58" s="1"/>
      <c r="M58" s="1"/>
      <c r="N58" s="1"/>
      <c r="O58" s="1"/>
      <c r="P58" s="1"/>
      <c r="Q58" s="1"/>
      <c r="R58" s="1"/>
      <c r="S58" s="1"/>
      <c r="T58" s="1"/>
      <c r="U58" s="1"/>
      <c r="V58" s="1"/>
      <c r="W58" s="1"/>
      <c r="X58" s="1"/>
      <c r="Y58" s="1"/>
      <c r="Z58" s="1"/>
      <c r="AA58" s="1"/>
      <c r="AB58" s="1"/>
      <c r="AC58" s="1"/>
      <c r="AD58" s="1"/>
      <c r="AE58" s="1"/>
      <c r="AF58" s="1"/>
      <c r="AG58" s="1"/>
      <c r="AH58" s="1"/>
    </row>
    <row r="59" spans="1:34" x14ac:dyDescent="0.3">
      <c r="A59" s="4"/>
      <c r="B59" s="1"/>
      <c r="C59" s="146"/>
      <c r="D59" s="146" t="s">
        <v>179</v>
      </c>
      <c r="E59" s="146" t="s">
        <v>296</v>
      </c>
      <c r="F59" s="159">
        <f>3/5</f>
        <v>0.6</v>
      </c>
      <c r="G59" s="146"/>
      <c r="H59" s="146"/>
      <c r="I59" s="146"/>
      <c r="J59" s="146"/>
      <c r="K59" s="1"/>
      <c r="L59" s="1"/>
      <c r="M59" s="1"/>
      <c r="N59" s="1"/>
      <c r="O59" s="1"/>
      <c r="P59" s="1"/>
      <c r="Q59" s="1"/>
      <c r="R59" s="1"/>
      <c r="S59" s="1"/>
      <c r="T59" s="1"/>
      <c r="U59" s="1"/>
      <c r="V59" s="1"/>
      <c r="W59" s="1"/>
      <c r="X59" s="1"/>
      <c r="Y59" s="1"/>
      <c r="Z59" s="1"/>
      <c r="AA59" s="1"/>
      <c r="AB59" s="1"/>
      <c r="AC59" s="1"/>
      <c r="AD59" s="1"/>
      <c r="AE59" s="1"/>
      <c r="AF59" s="1"/>
      <c r="AG59" s="1"/>
      <c r="AH59" s="1"/>
    </row>
    <row r="60" spans="1:34" x14ac:dyDescent="0.3">
      <c r="A60" s="4"/>
      <c r="B60" s="1"/>
      <c r="C60" s="146"/>
      <c r="D60" s="146"/>
      <c r="E60" s="146"/>
      <c r="F60" s="146"/>
      <c r="G60" s="146"/>
      <c r="H60" s="146"/>
      <c r="I60" s="146"/>
      <c r="J60" s="146"/>
      <c r="K60" s="1"/>
      <c r="L60" s="1"/>
      <c r="M60" s="1"/>
      <c r="N60" s="1"/>
      <c r="O60" s="1"/>
      <c r="P60" s="1"/>
      <c r="Q60" s="1"/>
      <c r="R60" s="1"/>
      <c r="S60" s="1"/>
      <c r="T60" s="1"/>
      <c r="U60" s="1"/>
      <c r="V60" s="1"/>
      <c r="W60" s="1"/>
      <c r="X60" s="1"/>
      <c r="Y60" s="1"/>
      <c r="Z60" s="1"/>
      <c r="AA60" s="1"/>
      <c r="AB60" s="1"/>
      <c r="AC60" s="1"/>
      <c r="AD60" s="1"/>
      <c r="AE60" s="1"/>
      <c r="AF60" s="1"/>
      <c r="AG60" s="1"/>
      <c r="AH60" s="1"/>
    </row>
    <row r="61" spans="1:34" x14ac:dyDescent="0.3">
      <c r="A61" s="4"/>
      <c r="B61" s="1"/>
      <c r="C61" s="146"/>
      <c r="D61" s="146"/>
      <c r="E61" s="146"/>
      <c r="F61" s="146"/>
      <c r="G61" s="146"/>
      <c r="H61" s="146"/>
      <c r="I61" s="146"/>
      <c r="J61" s="146"/>
      <c r="K61" s="1"/>
      <c r="L61" s="1"/>
      <c r="M61" s="1"/>
      <c r="N61" s="1"/>
      <c r="O61" s="1"/>
      <c r="P61" s="1"/>
      <c r="Q61" s="1"/>
      <c r="R61" s="1"/>
      <c r="S61" s="1"/>
      <c r="T61" s="1"/>
      <c r="U61" s="1"/>
      <c r="V61" s="1"/>
      <c r="W61" s="1"/>
      <c r="X61" s="1"/>
      <c r="Y61" s="1"/>
      <c r="Z61" s="1"/>
      <c r="AA61" s="1"/>
      <c r="AB61" s="1"/>
      <c r="AC61" s="1"/>
      <c r="AD61" s="1"/>
      <c r="AE61" s="1"/>
      <c r="AF61" s="1"/>
      <c r="AG61" s="1"/>
      <c r="AH61" s="1"/>
    </row>
    <row r="62" spans="1:34" ht="15" customHeight="1" x14ac:dyDescent="0.3">
      <c r="A62" s="4"/>
      <c r="B62" s="1"/>
      <c r="C62" s="146"/>
      <c r="D62" s="146"/>
      <c r="E62" s="146"/>
      <c r="F62" s="162">
        <f>_xlfn.POISSON.DIST(1,0.6,FALSE)</f>
        <v>0.32928698165641584</v>
      </c>
      <c r="G62" s="207">
        <f>F62</f>
        <v>0.32928698165641584</v>
      </c>
      <c r="H62" s="146"/>
      <c r="I62" s="146"/>
      <c r="J62" s="146"/>
      <c r="K62" s="1"/>
      <c r="L62" s="1"/>
      <c r="M62" s="1"/>
      <c r="N62" s="1"/>
      <c r="O62" s="1"/>
      <c r="P62" s="1"/>
      <c r="Q62" s="1"/>
      <c r="R62" s="1"/>
      <c r="S62" s="1"/>
      <c r="T62" s="1"/>
      <c r="U62" s="1"/>
      <c r="V62" s="1"/>
      <c r="W62" s="1"/>
      <c r="X62" s="1"/>
      <c r="Y62" s="1"/>
      <c r="Z62" s="1"/>
      <c r="AA62" s="1"/>
      <c r="AB62" s="1"/>
      <c r="AC62" s="1"/>
      <c r="AD62" s="1"/>
      <c r="AE62" s="1"/>
      <c r="AF62" s="1"/>
      <c r="AG62" s="1"/>
      <c r="AH62" s="1"/>
    </row>
    <row r="63" spans="1:34" ht="15" customHeight="1" x14ac:dyDescent="0.3">
      <c r="A63" s="4"/>
      <c r="B63" s="1"/>
      <c r="C63" s="146"/>
      <c r="D63" s="146"/>
      <c r="E63" s="146"/>
      <c r="F63" s="146"/>
      <c r="G63" s="146"/>
      <c r="H63" s="146"/>
      <c r="I63" s="146"/>
      <c r="J63" s="146"/>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x14ac:dyDescent="0.3">
      <c r="A64" s="4"/>
      <c r="B64" s="1"/>
      <c r="C64" s="241" t="s">
        <v>297</v>
      </c>
      <c r="D64" s="241"/>
      <c r="E64" s="241"/>
      <c r="F64" s="241"/>
      <c r="G64" s="241"/>
      <c r="H64" s="241"/>
      <c r="I64" s="241"/>
      <c r="J64" s="241"/>
      <c r="K64" s="1"/>
      <c r="L64" s="1"/>
      <c r="M64" s="1"/>
      <c r="N64" s="1"/>
      <c r="O64" s="1"/>
      <c r="P64" s="1"/>
      <c r="Q64" s="1"/>
      <c r="R64" s="1"/>
      <c r="S64" s="1"/>
      <c r="T64" s="1"/>
      <c r="U64" s="1"/>
      <c r="V64" s="1"/>
      <c r="W64" s="1"/>
      <c r="X64" s="1"/>
      <c r="Y64" s="1"/>
      <c r="Z64" s="1"/>
      <c r="AA64" s="1"/>
      <c r="AB64" s="1"/>
      <c r="AC64" s="1"/>
      <c r="AD64" s="1"/>
      <c r="AE64" s="1"/>
      <c r="AF64" s="1"/>
      <c r="AG64" s="1"/>
      <c r="AH64" s="1"/>
    </row>
    <row r="65" spans="1:34" x14ac:dyDescent="0.3">
      <c r="A65" s="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 customHeight="1" x14ac:dyDescent="0.3">
      <c r="A67" s="1"/>
      <c r="B67" s="1"/>
      <c r="C67" s="230" t="s">
        <v>298</v>
      </c>
      <c r="D67" s="230"/>
      <c r="E67" s="230"/>
      <c r="F67" s="230"/>
      <c r="G67" s="230"/>
      <c r="H67" s="230"/>
      <c r="I67" s="230"/>
      <c r="J67" s="230"/>
      <c r="K67" s="1"/>
      <c r="L67" s="1"/>
      <c r="M67" s="1"/>
      <c r="N67" s="1"/>
      <c r="O67" s="1"/>
      <c r="P67" s="1"/>
      <c r="Q67" s="1"/>
      <c r="R67" s="1"/>
      <c r="S67" s="1"/>
      <c r="T67" s="1"/>
      <c r="U67" s="1"/>
      <c r="V67" s="1"/>
      <c r="W67" s="1"/>
      <c r="X67" s="1"/>
      <c r="Y67" s="1"/>
      <c r="Z67" s="1"/>
      <c r="AA67" s="1"/>
      <c r="AB67" s="1"/>
      <c r="AC67" s="1"/>
      <c r="AD67" s="1"/>
      <c r="AE67" s="1"/>
      <c r="AF67" s="1"/>
      <c r="AG67" s="1"/>
      <c r="AH67" s="1"/>
    </row>
    <row r="68" spans="1:34" ht="15" customHeight="1" x14ac:dyDescent="0.3">
      <c r="A68" s="1"/>
      <c r="B68" s="1"/>
      <c r="C68" s="234" t="s">
        <v>299</v>
      </c>
      <c r="D68" s="234"/>
      <c r="E68" s="234"/>
      <c r="F68" s="234"/>
      <c r="G68" s="234"/>
      <c r="H68" s="234"/>
      <c r="I68" s="234"/>
      <c r="J68" s="234"/>
      <c r="K68" s="1"/>
      <c r="L68" s="1"/>
      <c r="M68" s="1"/>
      <c r="N68" s="1"/>
      <c r="O68" s="1"/>
      <c r="P68" s="1"/>
      <c r="Q68" s="1"/>
      <c r="R68" s="1"/>
      <c r="S68" s="1"/>
      <c r="T68" s="1"/>
      <c r="U68" s="1"/>
      <c r="V68" s="1"/>
      <c r="W68" s="1"/>
      <c r="X68" s="1"/>
      <c r="Y68" s="1"/>
      <c r="Z68" s="1"/>
      <c r="AA68" s="1"/>
      <c r="AB68" s="1"/>
      <c r="AC68" s="1"/>
      <c r="AD68" s="1"/>
      <c r="AE68" s="1"/>
      <c r="AF68" s="1"/>
      <c r="AG68" s="1"/>
      <c r="AH68" s="1"/>
    </row>
    <row r="69" spans="1:34" x14ac:dyDescent="0.3">
      <c r="A69" s="1"/>
      <c r="B69" s="1"/>
      <c r="C69" s="230"/>
      <c r="D69" s="230"/>
      <c r="E69" s="230"/>
      <c r="F69" s="230"/>
      <c r="G69" s="230"/>
      <c r="H69" s="230"/>
      <c r="I69" s="230"/>
      <c r="J69" s="230"/>
      <c r="K69" s="1"/>
      <c r="L69" s="1"/>
      <c r="M69" s="1"/>
      <c r="N69" s="1"/>
      <c r="O69" s="1"/>
      <c r="P69" s="1"/>
      <c r="Q69" s="1"/>
      <c r="R69" s="1"/>
      <c r="S69" s="1"/>
      <c r="T69" s="1"/>
      <c r="U69" s="1"/>
      <c r="V69" s="1"/>
      <c r="W69" s="1"/>
      <c r="X69" s="1"/>
      <c r="Y69" s="1"/>
      <c r="Z69" s="1"/>
      <c r="AA69" s="1"/>
      <c r="AB69" s="1"/>
      <c r="AC69" s="1"/>
      <c r="AD69" s="1"/>
      <c r="AE69" s="1"/>
      <c r="AF69" s="1"/>
      <c r="AG69" s="1"/>
      <c r="AH69" s="1"/>
    </row>
    <row r="70" spans="1:34" x14ac:dyDescent="0.3">
      <c r="A70" s="1"/>
      <c r="B70" s="1"/>
      <c r="C70" s="227" t="s">
        <v>300</v>
      </c>
      <c r="D70" s="227"/>
      <c r="E70" s="227"/>
      <c r="F70" s="227"/>
      <c r="G70" s="227"/>
      <c r="H70" s="227"/>
      <c r="I70" s="227"/>
      <c r="J70" s="227"/>
      <c r="K70" s="1"/>
      <c r="L70" s="1"/>
      <c r="M70" s="1"/>
      <c r="N70" s="1"/>
      <c r="O70" s="1"/>
      <c r="P70" s="1"/>
      <c r="Q70" s="1"/>
      <c r="R70" s="1"/>
      <c r="S70" s="1"/>
      <c r="T70" s="1"/>
      <c r="U70" s="1"/>
      <c r="V70" s="1"/>
      <c r="W70" s="1"/>
      <c r="X70" s="1"/>
      <c r="Y70" s="1"/>
      <c r="Z70" s="1"/>
      <c r="AA70" s="1"/>
      <c r="AB70" s="1"/>
      <c r="AC70" s="1"/>
      <c r="AD70" s="1"/>
      <c r="AE70" s="1"/>
      <c r="AF70" s="1"/>
      <c r="AG70" s="1"/>
      <c r="AH70" s="1"/>
    </row>
    <row r="71" spans="1:34" x14ac:dyDescent="0.3">
      <c r="A71" s="1"/>
      <c r="B71" s="1"/>
      <c r="C71" s="2"/>
      <c r="D71" s="2"/>
      <c r="E71" s="2"/>
      <c r="F71" s="2"/>
      <c r="G71" s="2"/>
      <c r="H71" s="2"/>
      <c r="I71" s="2"/>
      <c r="J71" s="2"/>
      <c r="K71" s="1"/>
      <c r="L71" s="1"/>
      <c r="M71" s="1"/>
      <c r="N71" s="1"/>
      <c r="O71" s="1"/>
      <c r="P71" s="1"/>
      <c r="Q71" s="1"/>
      <c r="R71" s="1"/>
      <c r="S71" s="1"/>
      <c r="T71" s="1"/>
      <c r="U71" s="1"/>
      <c r="V71" s="1"/>
      <c r="W71" s="1"/>
      <c r="X71" s="1"/>
      <c r="Y71" s="1"/>
      <c r="Z71" s="1"/>
      <c r="AA71" s="1"/>
      <c r="AB71" s="1"/>
      <c r="AC71" s="1"/>
      <c r="AD71" s="1"/>
      <c r="AE71" s="1"/>
      <c r="AF71" s="1"/>
      <c r="AG71" s="1"/>
      <c r="AH71" s="1"/>
    </row>
    <row r="72" spans="1:34" x14ac:dyDescent="0.3">
      <c r="A72" s="1"/>
      <c r="B72" s="1"/>
      <c r="C72" s="227" t="s">
        <v>301</v>
      </c>
      <c r="D72" s="227"/>
      <c r="E72" s="227"/>
      <c r="F72" s="227"/>
      <c r="G72" s="227"/>
      <c r="H72" s="227"/>
      <c r="I72" s="227"/>
      <c r="J72" s="227"/>
      <c r="K72" s="1"/>
      <c r="L72" s="1"/>
      <c r="M72" s="1"/>
      <c r="N72" s="1"/>
      <c r="O72" s="1"/>
      <c r="P72" s="1"/>
      <c r="Q72" s="1"/>
      <c r="R72" s="1"/>
      <c r="S72" s="1"/>
      <c r="T72" s="1"/>
      <c r="U72" s="1"/>
      <c r="V72" s="1"/>
      <c r="W72" s="1"/>
      <c r="X72" s="1"/>
      <c r="Y72" s="1"/>
      <c r="Z72" s="1"/>
      <c r="AA72" s="1"/>
      <c r="AB72" s="1"/>
      <c r="AC72" s="1"/>
      <c r="AD72" s="1"/>
      <c r="AE72" s="1"/>
      <c r="AF72" s="1"/>
      <c r="AG72" s="1"/>
      <c r="AH72" s="1"/>
    </row>
    <row r="73" spans="1:3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x14ac:dyDescent="0.3">
      <c r="A75" s="1"/>
      <c r="B75" s="1"/>
      <c r="C75" s="1"/>
      <c r="D75" s="146" t="s">
        <v>172</v>
      </c>
      <c r="E75" s="146" t="s">
        <v>302</v>
      </c>
      <c r="F75" s="146" t="s">
        <v>281</v>
      </c>
      <c r="G75" s="146" t="s">
        <v>292</v>
      </c>
      <c r="H75" s="146"/>
      <c r="I75" s="1"/>
      <c r="J75" s="146"/>
      <c r="K75" s="1"/>
      <c r="L75" s="1"/>
      <c r="M75" s="1"/>
      <c r="N75" s="1"/>
      <c r="O75" s="1"/>
      <c r="P75" s="1"/>
      <c r="Q75" s="1"/>
      <c r="R75" s="1"/>
      <c r="S75" s="1"/>
      <c r="T75" s="1"/>
      <c r="U75" s="1"/>
      <c r="V75" s="1"/>
      <c r="W75" s="1"/>
      <c r="X75" s="1"/>
      <c r="Y75" s="1"/>
      <c r="Z75" s="1"/>
      <c r="AA75" s="1"/>
      <c r="AB75" s="1"/>
      <c r="AC75" s="1"/>
      <c r="AD75" s="1"/>
      <c r="AE75" s="1"/>
      <c r="AF75" s="1"/>
      <c r="AG75" s="1"/>
      <c r="AH75" s="1"/>
    </row>
    <row r="76" spans="1:34" x14ac:dyDescent="0.3">
      <c r="A76" s="1"/>
      <c r="B76" s="1"/>
      <c r="C76" s="146"/>
      <c r="D76" s="1"/>
      <c r="E76" s="1"/>
      <c r="F76" s="1"/>
      <c r="G76" s="159"/>
      <c r="H76" s="159"/>
      <c r="I76" s="159"/>
      <c r="J76" s="146"/>
      <c r="K76" s="1"/>
      <c r="L76" s="1"/>
      <c r="M76" s="1"/>
      <c r="N76" s="1"/>
      <c r="O76" s="1"/>
      <c r="P76" s="1"/>
      <c r="Q76" s="1"/>
      <c r="R76" s="1"/>
      <c r="S76" s="1"/>
      <c r="T76" s="1"/>
      <c r="U76" s="1"/>
      <c r="V76" s="1"/>
      <c r="W76" s="1"/>
      <c r="X76" s="1"/>
      <c r="Y76" s="1"/>
      <c r="Z76" s="1"/>
      <c r="AA76" s="1"/>
      <c r="AB76" s="1"/>
      <c r="AC76" s="1"/>
      <c r="AD76" s="1"/>
      <c r="AE76" s="1"/>
      <c r="AF76" s="1"/>
      <c r="AG76" s="1"/>
      <c r="AH76" s="1"/>
    </row>
    <row r="77" spans="1:34" x14ac:dyDescent="0.3">
      <c r="A77" s="1"/>
      <c r="B77" s="1"/>
      <c r="C77" s="146"/>
      <c r="D77" s="31"/>
      <c r="E77" s="162"/>
      <c r="F77" s="1"/>
      <c r="G77" s="159"/>
      <c r="H77" s="1"/>
      <c r="I77" s="159"/>
      <c r="J77" s="146"/>
      <c r="K77" s="1"/>
      <c r="L77" s="1"/>
      <c r="M77" s="1"/>
      <c r="N77" s="1"/>
      <c r="O77" s="1"/>
      <c r="P77" s="1"/>
      <c r="Q77" s="1"/>
      <c r="R77" s="1"/>
      <c r="S77" s="1"/>
      <c r="T77" s="1"/>
      <c r="U77" s="1"/>
      <c r="V77" s="1"/>
      <c r="W77" s="1"/>
      <c r="X77" s="1"/>
      <c r="Y77" s="1"/>
      <c r="Z77" s="1"/>
      <c r="AA77" s="1"/>
      <c r="AB77" s="1"/>
      <c r="AC77" s="1"/>
      <c r="AD77" s="1"/>
      <c r="AE77" s="1"/>
      <c r="AF77" s="1"/>
      <c r="AG77" s="1"/>
      <c r="AH77" s="1"/>
    </row>
    <row r="78" spans="1:34" x14ac:dyDescent="0.3">
      <c r="A78" s="1"/>
      <c r="B78" s="1"/>
      <c r="C78" s="146"/>
      <c r="D78" s="1"/>
      <c r="E78" s="1"/>
      <c r="F78" s="162">
        <f>_xlfn.POISSON.DIST(3,4,FALSE)</f>
        <v>0.19536681481316462</v>
      </c>
      <c r="G78" s="207">
        <f>F78</f>
        <v>0.19536681481316462</v>
      </c>
      <c r="I78" s="159"/>
      <c r="J78" s="146"/>
      <c r="K78" s="1"/>
      <c r="L78" s="1"/>
      <c r="M78" s="1"/>
      <c r="N78" s="1"/>
      <c r="O78" s="1"/>
      <c r="P78" s="1"/>
      <c r="Q78" s="1"/>
      <c r="R78" s="1"/>
      <c r="S78" s="1"/>
      <c r="T78" s="1"/>
      <c r="U78" s="1"/>
      <c r="V78" s="1"/>
      <c r="W78" s="1"/>
      <c r="X78" s="1"/>
      <c r="Y78" s="1"/>
      <c r="Z78" s="1"/>
      <c r="AA78" s="1"/>
      <c r="AB78" s="1"/>
      <c r="AC78" s="1"/>
      <c r="AD78" s="1"/>
      <c r="AE78" s="1"/>
      <c r="AF78" s="1"/>
      <c r="AG78" s="1"/>
      <c r="AH78" s="1"/>
    </row>
    <row r="79" spans="1:34" x14ac:dyDescent="0.3">
      <c r="A79" s="1"/>
      <c r="B79" s="1"/>
      <c r="C79" s="146"/>
      <c r="D79" s="1"/>
      <c r="E79" s="1"/>
      <c r="F79" s="1"/>
      <c r="G79" s="159"/>
      <c r="H79" s="159"/>
      <c r="I79" s="159"/>
      <c r="J79" s="146"/>
      <c r="K79" s="1"/>
      <c r="L79" s="1"/>
      <c r="M79" s="1"/>
      <c r="N79" s="1"/>
      <c r="O79" s="1"/>
      <c r="P79" s="1"/>
      <c r="Q79" s="1"/>
      <c r="R79" s="1"/>
      <c r="S79" s="1"/>
      <c r="T79" s="1"/>
      <c r="U79" s="1"/>
      <c r="V79" s="1"/>
      <c r="W79" s="1"/>
      <c r="X79" s="1"/>
      <c r="Y79" s="1"/>
      <c r="Z79" s="1"/>
      <c r="AA79" s="1"/>
      <c r="AB79" s="1"/>
      <c r="AC79" s="1"/>
      <c r="AD79" s="1"/>
      <c r="AE79" s="1"/>
      <c r="AF79" s="1"/>
      <c r="AG79" s="1"/>
      <c r="AH79" s="1"/>
    </row>
    <row r="80" spans="1:34" x14ac:dyDescent="0.3">
      <c r="A80" s="1"/>
      <c r="B80" s="1"/>
      <c r="C80" s="146"/>
      <c r="D80" s="1"/>
      <c r="E80" s="1"/>
      <c r="F80" s="1"/>
      <c r="G80" s="159"/>
      <c r="H80" s="159"/>
      <c r="I80" s="159"/>
      <c r="J80" s="146"/>
      <c r="K80" s="1"/>
      <c r="L80" s="1"/>
      <c r="M80" s="1"/>
      <c r="N80" s="1"/>
      <c r="O80" s="1"/>
      <c r="P80" s="1"/>
      <c r="Q80" s="1"/>
      <c r="R80" s="1"/>
      <c r="S80" s="1"/>
      <c r="T80" s="1"/>
      <c r="U80" s="1"/>
      <c r="V80" s="1"/>
      <c r="W80" s="1"/>
      <c r="X80" s="1"/>
      <c r="Y80" s="1"/>
      <c r="Z80" s="1"/>
      <c r="AA80" s="1"/>
      <c r="AB80" s="1"/>
      <c r="AC80" s="1"/>
      <c r="AD80" s="1"/>
      <c r="AE80" s="1"/>
      <c r="AF80" s="1"/>
      <c r="AG80" s="1"/>
      <c r="AH80" s="1"/>
    </row>
    <row r="81" spans="1:34" x14ac:dyDescent="0.3">
      <c r="A81" s="1"/>
      <c r="B81" s="1"/>
      <c r="C81" s="241" t="s">
        <v>303</v>
      </c>
      <c r="D81" s="241"/>
      <c r="E81" s="241"/>
      <c r="F81" s="241"/>
      <c r="G81" s="241"/>
      <c r="H81" s="241"/>
      <c r="I81" s="241"/>
      <c r="J81" s="241"/>
      <c r="K81" s="1"/>
      <c r="L81" s="1"/>
      <c r="M81" s="1"/>
      <c r="N81" s="1"/>
      <c r="O81" s="1"/>
      <c r="P81" s="1"/>
      <c r="Q81" s="1"/>
      <c r="R81" s="1"/>
      <c r="S81" s="1"/>
      <c r="T81" s="1"/>
      <c r="U81" s="1"/>
      <c r="V81" s="1"/>
      <c r="W81" s="1"/>
      <c r="X81" s="1"/>
      <c r="Y81" s="1"/>
      <c r="Z81" s="1"/>
      <c r="AA81" s="1"/>
      <c r="AB81" s="1"/>
      <c r="AC81" s="1"/>
      <c r="AD81" s="1"/>
      <c r="AE81" s="1"/>
      <c r="AF81" s="1"/>
      <c r="AG81" s="1"/>
      <c r="AH81" s="1"/>
    </row>
    <row r="82" spans="1:34" x14ac:dyDescent="0.3">
      <c r="A82" s="1"/>
      <c r="B82" s="1"/>
      <c r="C82" s="146"/>
      <c r="D82" s="146"/>
      <c r="E82" s="146"/>
      <c r="F82" s="146"/>
      <c r="G82" s="146"/>
      <c r="H82" s="146"/>
      <c r="I82" s="146"/>
      <c r="J82" s="146"/>
      <c r="K82" s="1"/>
      <c r="L82" s="1"/>
      <c r="M82" s="1"/>
      <c r="N82" s="1"/>
      <c r="O82" s="1"/>
      <c r="P82" s="1"/>
      <c r="Q82" s="1"/>
      <c r="R82" s="1"/>
      <c r="S82" s="1"/>
      <c r="T82" s="1"/>
      <c r="U82" s="1"/>
      <c r="V82" s="1"/>
      <c r="W82" s="1"/>
      <c r="X82" s="1"/>
      <c r="Y82" s="1"/>
      <c r="Z82" s="1"/>
      <c r="AA82" s="1"/>
      <c r="AB82" s="1"/>
      <c r="AC82" s="1"/>
      <c r="AD82" s="1"/>
      <c r="AE82" s="1"/>
      <c r="AF82" s="1"/>
      <c r="AG82" s="1"/>
      <c r="AH82" s="1"/>
    </row>
    <row r="83" spans="1:34" x14ac:dyDescent="0.3">
      <c r="A83" s="1"/>
      <c r="B83" s="1"/>
      <c r="C83" s="146"/>
      <c r="D83" s="146" t="s">
        <v>172</v>
      </c>
      <c r="E83" s="146" t="s">
        <v>302</v>
      </c>
      <c r="F83" s="146" t="s">
        <v>304</v>
      </c>
      <c r="G83" s="146" t="s">
        <v>292</v>
      </c>
      <c r="H83" s="146"/>
      <c r="I83" s="146"/>
      <c r="J83" s="146"/>
      <c r="K83" s="1"/>
      <c r="L83" s="1"/>
      <c r="M83" s="1"/>
      <c r="N83" s="1"/>
      <c r="O83" s="1"/>
      <c r="P83" s="1"/>
      <c r="Q83" s="1"/>
      <c r="R83" s="1"/>
      <c r="S83" s="1"/>
      <c r="T83" s="1"/>
      <c r="U83" s="1"/>
      <c r="V83" s="1"/>
      <c r="W83" s="1"/>
      <c r="X83" s="1"/>
      <c r="Y83" s="1"/>
      <c r="Z83" s="1"/>
      <c r="AA83" s="1"/>
      <c r="AB83" s="1"/>
      <c r="AC83" s="1"/>
      <c r="AD83" s="1"/>
      <c r="AE83" s="1"/>
      <c r="AF83" s="1"/>
      <c r="AG83" s="1"/>
      <c r="AH83" s="1"/>
    </row>
    <row r="84" spans="1:34" x14ac:dyDescent="0.3">
      <c r="A84" s="1"/>
      <c r="B84" s="1"/>
      <c r="C84" s="146"/>
      <c r="D84" s="146"/>
      <c r="E84" s="146"/>
      <c r="F84" s="146"/>
      <c r="G84" s="146"/>
      <c r="H84" s="146"/>
      <c r="I84" s="146"/>
      <c r="J84" s="146"/>
      <c r="K84" s="1"/>
      <c r="L84" s="1"/>
      <c r="M84" s="1"/>
      <c r="N84" s="1"/>
      <c r="O84" s="1"/>
      <c r="P84" s="1"/>
      <c r="Q84" s="1"/>
      <c r="R84" s="1"/>
      <c r="S84" s="1"/>
      <c r="T84" s="1"/>
      <c r="U84" s="1"/>
      <c r="V84" s="1"/>
      <c r="W84" s="1"/>
      <c r="X84" s="1"/>
      <c r="Y84" s="1"/>
      <c r="Z84" s="1"/>
      <c r="AA84" s="1"/>
      <c r="AB84" s="1"/>
      <c r="AC84" s="1"/>
      <c r="AD84" s="1"/>
      <c r="AE84" s="1"/>
      <c r="AF84" s="1"/>
      <c r="AG84" s="1"/>
      <c r="AH84" s="1"/>
    </row>
    <row r="85" spans="1:34" x14ac:dyDescent="0.3">
      <c r="A85" s="1"/>
      <c r="B85" s="1"/>
      <c r="C85" s="146"/>
      <c r="D85" s="146"/>
      <c r="E85" s="146"/>
      <c r="F85" s="146"/>
      <c r="G85" s="146"/>
      <c r="H85" s="146"/>
      <c r="I85" s="146"/>
      <c r="J85" s="146"/>
      <c r="K85" s="1"/>
      <c r="L85" s="1"/>
      <c r="M85" s="1"/>
      <c r="N85" s="1"/>
      <c r="O85" s="1"/>
      <c r="P85" s="1"/>
      <c r="Q85" s="1"/>
      <c r="R85" s="1"/>
      <c r="S85" s="1"/>
      <c r="T85" s="1"/>
      <c r="U85" s="1"/>
      <c r="V85" s="1"/>
      <c r="W85" s="1"/>
      <c r="X85" s="1"/>
      <c r="Y85" s="1"/>
      <c r="Z85" s="1"/>
      <c r="AA85" s="1"/>
      <c r="AB85" s="1"/>
      <c r="AC85" s="1"/>
      <c r="AD85" s="1"/>
      <c r="AE85" s="1"/>
      <c r="AF85" s="1"/>
      <c r="AG85" s="1"/>
      <c r="AH85" s="1"/>
    </row>
    <row r="86" spans="1:34" x14ac:dyDescent="0.3">
      <c r="A86" s="1"/>
      <c r="B86" s="1"/>
      <c r="C86" s="146"/>
      <c r="D86" s="146"/>
      <c r="E86" s="146"/>
      <c r="F86" s="162">
        <f>_xlfn.POISSON.DIST(5,4,FALSE)</f>
        <v>0.1562934518505317</v>
      </c>
      <c r="G86" s="207">
        <f>F86</f>
        <v>0.1562934518505317</v>
      </c>
      <c r="H86" s="146"/>
      <c r="I86" s="146"/>
      <c r="J86" s="146"/>
      <c r="K86" s="1"/>
      <c r="L86" s="1"/>
      <c r="M86" s="1"/>
      <c r="N86" s="1"/>
      <c r="O86" s="1"/>
      <c r="P86" s="1"/>
      <c r="Q86" s="1"/>
      <c r="R86" s="1"/>
      <c r="S86" s="1"/>
      <c r="T86" s="1"/>
      <c r="U86" s="1"/>
      <c r="V86" s="1"/>
      <c r="W86" s="1"/>
      <c r="X86" s="1"/>
      <c r="Y86" s="1"/>
      <c r="Z86" s="1"/>
      <c r="AA86" s="1"/>
      <c r="AB86" s="1"/>
      <c r="AC86" s="1"/>
      <c r="AD86" s="1"/>
      <c r="AE86" s="1"/>
      <c r="AF86" s="1"/>
      <c r="AG86" s="1"/>
      <c r="AH86" s="1"/>
    </row>
    <row r="87" spans="1:34" x14ac:dyDescent="0.3">
      <c r="A87" s="1"/>
      <c r="B87" s="1"/>
      <c r="C87" s="146"/>
      <c r="D87" s="146"/>
      <c r="E87" s="146"/>
      <c r="F87" s="146"/>
      <c r="G87" s="1"/>
      <c r="H87" s="146"/>
      <c r="I87" s="146"/>
      <c r="J87" s="146"/>
      <c r="K87" s="1"/>
      <c r="L87" s="1"/>
      <c r="M87" s="1"/>
      <c r="N87" s="1"/>
      <c r="O87" s="1"/>
      <c r="P87" s="1"/>
      <c r="Q87" s="1"/>
      <c r="R87" s="1"/>
      <c r="S87" s="1"/>
      <c r="T87" s="1"/>
      <c r="U87" s="1"/>
      <c r="V87" s="1"/>
      <c r="W87" s="1"/>
      <c r="X87" s="1"/>
      <c r="Y87" s="1"/>
      <c r="Z87" s="1"/>
      <c r="AA87" s="1"/>
      <c r="AB87" s="1"/>
      <c r="AC87" s="1"/>
      <c r="AD87" s="1"/>
      <c r="AE87" s="1"/>
      <c r="AF87" s="1"/>
      <c r="AG87" s="1"/>
      <c r="AH87" s="1"/>
    </row>
    <row r="88" spans="1:34" x14ac:dyDescent="0.3">
      <c r="A88" s="1"/>
      <c r="B88" s="1"/>
      <c r="C88" s="146"/>
      <c r="D88" s="146"/>
      <c r="E88" s="146"/>
      <c r="F88" s="146"/>
      <c r="G88" s="146"/>
      <c r="H88" s="146"/>
      <c r="I88" s="146"/>
      <c r="J88" s="146"/>
      <c r="K88" s="1"/>
      <c r="L88" s="1"/>
      <c r="M88" s="1"/>
      <c r="N88" s="1"/>
      <c r="O88" s="1"/>
      <c r="P88" s="1"/>
      <c r="Q88" s="1"/>
      <c r="R88" s="1"/>
      <c r="S88" s="1"/>
      <c r="T88" s="1"/>
      <c r="U88" s="1"/>
      <c r="V88" s="1"/>
      <c r="W88" s="1"/>
      <c r="X88" s="1"/>
      <c r="Y88" s="1"/>
      <c r="Z88" s="1"/>
      <c r="AA88" s="1"/>
      <c r="AB88" s="1"/>
      <c r="AC88" s="1"/>
      <c r="AD88" s="1"/>
      <c r="AE88" s="1"/>
      <c r="AF88" s="1"/>
      <c r="AG88" s="1"/>
      <c r="AH88" s="1"/>
    </row>
    <row r="89" spans="1:34" x14ac:dyDescent="0.3">
      <c r="A89" s="1"/>
      <c r="B89" s="1"/>
      <c r="C89" s="241" t="s">
        <v>305</v>
      </c>
      <c r="D89" s="241"/>
      <c r="E89" s="241"/>
      <c r="F89" s="241"/>
      <c r="G89" s="241"/>
      <c r="H89" s="241"/>
      <c r="I89" s="241"/>
      <c r="J89" s="241"/>
      <c r="K89" s="1"/>
      <c r="L89" s="1"/>
      <c r="M89" s="1"/>
      <c r="N89" s="1"/>
      <c r="O89" s="1"/>
      <c r="P89" s="1"/>
      <c r="Q89" s="1"/>
      <c r="R89" s="1"/>
      <c r="S89" s="1"/>
      <c r="T89" s="1"/>
      <c r="U89" s="1"/>
      <c r="V89" s="1"/>
      <c r="W89" s="1"/>
      <c r="X89" s="1"/>
      <c r="Y89" s="1"/>
      <c r="Z89" s="1"/>
      <c r="AA89" s="1"/>
      <c r="AB89" s="1"/>
      <c r="AC89" s="1"/>
      <c r="AD89" s="1"/>
      <c r="AE89" s="1"/>
      <c r="AF89" s="1"/>
      <c r="AG89" s="1"/>
      <c r="AH89" s="1"/>
    </row>
    <row r="90" spans="1:3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3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sheetData>
  <mergeCells count="25">
    <mergeCell ref="C41:J41"/>
    <mergeCell ref="C49:J49"/>
    <mergeCell ref="C21:J21"/>
    <mergeCell ref="C34:J34"/>
    <mergeCell ref="C6:J6"/>
    <mergeCell ref="C7:J7"/>
    <mergeCell ref="C8:J8"/>
    <mergeCell ref="C9:J9"/>
    <mergeCell ref="C11:J11"/>
    <mergeCell ref="C70:J70"/>
    <mergeCell ref="C81:J81"/>
    <mergeCell ref="C89:J89"/>
    <mergeCell ref="C72:J72"/>
    <mergeCell ref="M7:O7"/>
    <mergeCell ref="C31:J31"/>
    <mergeCell ref="C39:J39"/>
    <mergeCell ref="M43:O43"/>
    <mergeCell ref="C57:J57"/>
    <mergeCell ref="C67:J67"/>
    <mergeCell ref="C68:J68"/>
    <mergeCell ref="C69:J69"/>
    <mergeCell ref="C64:J64"/>
    <mergeCell ref="C35:J35"/>
    <mergeCell ref="C36:J36"/>
    <mergeCell ref="C37:J37"/>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7"/>
  <dimension ref="A1:T121"/>
  <sheetViews>
    <sheetView zoomScale="89" zoomScaleNormal="89" workbookViewId="0"/>
  </sheetViews>
  <sheetFormatPr baseColWidth="10" defaultRowHeight="14.4" x14ac:dyDescent="0.3"/>
  <cols>
    <col min="1" max="1" width="31.33203125" customWidth="1"/>
    <col min="3" max="3" width="11.5546875" customWidth="1"/>
    <col min="4" max="4" width="7.6640625" customWidth="1"/>
    <col min="5" max="5" width="7.88671875" customWidth="1"/>
    <col min="6" max="6" width="8.33203125" customWidth="1"/>
    <col min="7" max="7" width="6" customWidth="1"/>
    <col min="8" max="8" width="6.88671875" customWidth="1"/>
    <col min="9" max="9" width="6.33203125" customWidth="1"/>
    <col min="10" max="10" width="4.6640625" customWidth="1"/>
    <col min="11" max="15" width="6" bestFit="1" customWidth="1"/>
    <col min="16" max="16" width="5" bestFit="1" customWidth="1"/>
  </cols>
  <sheetData>
    <row r="1" spans="1:20" x14ac:dyDescent="0.3">
      <c r="A1" s="4"/>
      <c r="B1" s="1"/>
      <c r="C1" s="1"/>
      <c r="D1" s="1"/>
      <c r="E1" s="1"/>
      <c r="F1" s="1"/>
      <c r="G1" s="1"/>
      <c r="H1" s="1"/>
      <c r="I1" s="1"/>
      <c r="J1" s="1"/>
      <c r="K1" s="1"/>
      <c r="L1" s="1"/>
      <c r="M1" s="1"/>
      <c r="N1" s="1"/>
      <c r="O1" s="1"/>
      <c r="P1" s="1"/>
      <c r="Q1" s="1"/>
      <c r="R1" s="1"/>
      <c r="S1" s="1"/>
      <c r="T1" s="1"/>
    </row>
    <row r="2" spans="1:20" ht="18" x14ac:dyDescent="0.35">
      <c r="A2" s="4"/>
      <c r="B2" s="1"/>
      <c r="C2" s="1"/>
      <c r="D2" s="17" t="s">
        <v>10</v>
      </c>
      <c r="E2" s="17"/>
      <c r="F2" s="1"/>
      <c r="G2" s="1"/>
      <c r="H2" s="1"/>
      <c r="I2" s="1"/>
      <c r="J2" s="1"/>
      <c r="K2" s="1"/>
      <c r="L2" s="1"/>
      <c r="M2" s="1"/>
      <c r="N2" s="1"/>
      <c r="O2" s="1"/>
      <c r="P2" s="1"/>
      <c r="Q2" s="1"/>
      <c r="R2" s="1"/>
      <c r="S2" s="1"/>
      <c r="T2" s="1"/>
    </row>
    <row r="3" spans="1:20" x14ac:dyDescent="0.3">
      <c r="A3" s="4"/>
      <c r="B3" s="1"/>
      <c r="C3" s="14" t="s">
        <v>8</v>
      </c>
      <c r="D3" s="1"/>
      <c r="E3" s="1"/>
      <c r="F3" s="1"/>
      <c r="G3" s="1"/>
      <c r="H3" s="1"/>
      <c r="I3" s="1"/>
      <c r="J3" s="1"/>
      <c r="K3" s="1"/>
      <c r="L3" s="1"/>
      <c r="M3" s="1"/>
      <c r="N3" s="1"/>
      <c r="O3" s="1"/>
      <c r="P3" s="1"/>
      <c r="Q3" s="1"/>
      <c r="R3" s="1"/>
      <c r="S3" s="1"/>
      <c r="T3" s="1"/>
    </row>
    <row r="4" spans="1:20" x14ac:dyDescent="0.3">
      <c r="A4" s="4"/>
      <c r="B4" s="1"/>
      <c r="C4" s="211" t="s">
        <v>9</v>
      </c>
      <c r="D4" s="212"/>
      <c r="E4" s="212"/>
      <c r="F4" s="212"/>
      <c r="G4" s="212"/>
      <c r="H4" s="212"/>
      <c r="I4" s="212"/>
      <c r="J4" s="13"/>
      <c r="K4" s="13"/>
      <c r="L4" s="1"/>
      <c r="M4" s="1"/>
      <c r="N4" s="1"/>
      <c r="O4" s="1"/>
      <c r="P4" s="1"/>
      <c r="Q4" s="1"/>
      <c r="R4" s="1"/>
      <c r="S4" s="1"/>
      <c r="T4" s="1"/>
    </row>
    <row r="5" spans="1:20" x14ac:dyDescent="0.3">
      <c r="A5" s="4"/>
      <c r="B5" s="1"/>
      <c r="C5" s="13"/>
      <c r="D5" s="15">
        <v>15</v>
      </c>
      <c r="E5" s="15">
        <v>16</v>
      </c>
      <c r="F5" s="15">
        <v>14</v>
      </c>
      <c r="G5" s="15">
        <v>17</v>
      </c>
      <c r="H5" s="15">
        <v>15</v>
      </c>
      <c r="I5" s="13"/>
      <c r="J5" s="13"/>
      <c r="K5" s="13"/>
      <c r="L5" s="1"/>
      <c r="M5" s="1"/>
      <c r="N5" s="1"/>
      <c r="O5" s="1"/>
      <c r="P5" s="1"/>
      <c r="Q5" s="1"/>
      <c r="R5" s="1"/>
      <c r="S5" s="1"/>
      <c r="T5" s="1"/>
    </row>
    <row r="6" spans="1:20" x14ac:dyDescent="0.3">
      <c r="A6" s="4"/>
      <c r="B6" s="1"/>
      <c r="C6" s="1"/>
      <c r="D6" s="1"/>
      <c r="E6" s="13"/>
      <c r="F6" s="13"/>
      <c r="G6" s="13"/>
      <c r="H6" s="13"/>
      <c r="I6" s="13"/>
      <c r="J6" s="13"/>
      <c r="K6" s="13"/>
      <c r="L6" s="1"/>
      <c r="M6" s="1"/>
      <c r="N6" s="1"/>
      <c r="O6" s="1"/>
      <c r="P6" s="1"/>
      <c r="Q6" s="1"/>
      <c r="R6" s="1"/>
      <c r="S6" s="1"/>
      <c r="T6" s="1"/>
    </row>
    <row r="7" spans="1:20" x14ac:dyDescent="0.3">
      <c r="A7" s="4"/>
      <c r="B7" s="1"/>
      <c r="C7" s="19" t="s">
        <v>11</v>
      </c>
      <c r="D7" s="20">
        <f>AVERAGE(D5:H5)</f>
        <v>15.4</v>
      </c>
      <c r="E7" s="13"/>
      <c r="F7" s="13"/>
      <c r="G7" s="13"/>
      <c r="H7" s="13"/>
      <c r="I7" s="13"/>
      <c r="J7" s="13"/>
      <c r="K7" s="13"/>
      <c r="L7" s="1"/>
      <c r="M7" s="1"/>
      <c r="N7" s="1"/>
      <c r="O7" s="1"/>
      <c r="P7" s="1"/>
      <c r="Q7" s="1"/>
      <c r="R7" s="1"/>
      <c r="S7" s="1"/>
      <c r="T7" s="1"/>
    </row>
    <row r="8" spans="1:20" x14ac:dyDescent="0.3">
      <c r="A8" s="4"/>
      <c r="B8" s="18"/>
      <c r="C8" s="18"/>
      <c r="D8" s="18"/>
      <c r="E8" s="18"/>
      <c r="F8" s="18"/>
      <c r="G8" s="18"/>
      <c r="H8" s="18"/>
      <c r="I8" s="18"/>
      <c r="J8" s="18"/>
      <c r="K8" s="18"/>
      <c r="L8" s="18"/>
      <c r="M8" s="1"/>
      <c r="N8" s="1"/>
      <c r="O8" s="1"/>
      <c r="P8" s="1"/>
      <c r="Q8" s="1"/>
      <c r="R8" s="1"/>
      <c r="S8" s="1"/>
      <c r="T8" s="1"/>
    </row>
    <row r="9" spans="1:20" x14ac:dyDescent="0.3">
      <c r="A9" s="4"/>
      <c r="B9" s="18"/>
      <c r="C9" s="18" t="s">
        <v>14</v>
      </c>
      <c r="D9" s="18"/>
      <c r="E9" s="18"/>
      <c r="F9" s="18"/>
      <c r="G9" s="18"/>
      <c r="H9" s="18"/>
      <c r="I9" s="18"/>
      <c r="J9" s="18"/>
      <c r="K9" s="18"/>
      <c r="L9" s="18"/>
      <c r="M9" s="1"/>
      <c r="N9" s="1"/>
      <c r="O9" s="1"/>
      <c r="P9" s="1"/>
      <c r="Q9" s="1"/>
      <c r="R9" s="1"/>
      <c r="S9" s="1"/>
      <c r="T9" s="1"/>
    </row>
    <row r="10" spans="1:20" x14ac:dyDescent="0.3">
      <c r="A10" s="4"/>
      <c r="B10" s="18"/>
      <c r="C10" s="18"/>
      <c r="D10" s="25">
        <v>34</v>
      </c>
      <c r="E10" s="25">
        <v>26</v>
      </c>
      <c r="F10" s="25">
        <v>12</v>
      </c>
      <c r="G10" s="25">
        <v>8</v>
      </c>
      <c r="H10" s="25">
        <v>24</v>
      </c>
      <c r="I10" s="23"/>
      <c r="J10" s="23"/>
      <c r="K10" s="18"/>
      <c r="L10" s="18"/>
      <c r="M10" s="1"/>
      <c r="N10" s="1"/>
      <c r="O10" s="1"/>
      <c r="P10" s="1"/>
      <c r="Q10" s="1"/>
      <c r="R10" s="1"/>
      <c r="S10" s="1"/>
      <c r="T10" s="1"/>
    </row>
    <row r="11" spans="1:20" ht="15" customHeight="1" x14ac:dyDescent="0.3">
      <c r="A11" s="4"/>
      <c r="B11" s="18"/>
      <c r="C11" s="18"/>
      <c r="D11" s="25">
        <v>28</v>
      </c>
      <c r="E11" s="25">
        <v>36</v>
      </c>
      <c r="F11" s="26">
        <v>17</v>
      </c>
      <c r="G11" s="26">
        <v>16</v>
      </c>
      <c r="H11" s="26">
        <v>29</v>
      </c>
      <c r="I11" s="24"/>
      <c r="J11" s="23"/>
      <c r="K11" s="18"/>
      <c r="L11" s="18"/>
      <c r="M11" s="1"/>
      <c r="N11" s="1"/>
      <c r="O11" s="1"/>
      <c r="P11" s="1"/>
      <c r="Q11" s="1"/>
      <c r="R11" s="1"/>
      <c r="S11" s="1"/>
      <c r="T11" s="1"/>
    </row>
    <row r="12" spans="1:20" x14ac:dyDescent="0.3">
      <c r="A12" s="4"/>
      <c r="B12" s="18"/>
      <c r="C12" s="1"/>
      <c r="D12" s="1"/>
      <c r="E12" s="1"/>
      <c r="F12" s="1"/>
      <c r="G12" s="1"/>
      <c r="H12" s="1"/>
      <c r="I12" s="1"/>
      <c r="J12" s="1"/>
      <c r="K12" s="1"/>
      <c r="L12" s="1"/>
      <c r="M12" s="1"/>
      <c r="N12" s="1"/>
      <c r="O12" s="1"/>
      <c r="P12" s="1"/>
      <c r="Q12" s="1"/>
      <c r="R12" s="1"/>
      <c r="S12" s="1"/>
      <c r="T12" s="1"/>
    </row>
    <row r="13" spans="1:20" ht="18" x14ac:dyDescent="0.35">
      <c r="A13" s="4"/>
      <c r="B13" s="18"/>
      <c r="C13" s="19" t="s">
        <v>11</v>
      </c>
      <c r="D13" s="20">
        <f>AVERAGE(D10:H11)</f>
        <v>23</v>
      </c>
      <c r="E13" s="21"/>
      <c r="F13" s="22"/>
      <c r="G13" s="22"/>
      <c r="H13" s="22"/>
      <c r="I13" s="22"/>
      <c r="J13" s="18"/>
      <c r="K13" s="18"/>
      <c r="L13" s="18"/>
      <c r="M13" s="1"/>
      <c r="N13" s="1"/>
      <c r="O13" s="1"/>
      <c r="P13" s="1"/>
      <c r="Q13" s="1"/>
      <c r="R13" s="1"/>
      <c r="S13" s="1"/>
      <c r="T13" s="1"/>
    </row>
    <row r="14" spans="1:20" ht="18" x14ac:dyDescent="0.35">
      <c r="A14" s="4"/>
      <c r="B14" s="18"/>
      <c r="C14" s="18"/>
      <c r="D14" s="21"/>
      <c r="E14" s="21"/>
      <c r="F14" s="22"/>
      <c r="G14" s="22"/>
      <c r="H14" s="22"/>
      <c r="I14" s="22"/>
      <c r="J14" s="18"/>
      <c r="K14" s="18"/>
      <c r="L14" s="18"/>
      <c r="M14" s="1"/>
      <c r="N14" s="1"/>
      <c r="O14" s="1"/>
      <c r="P14" s="1"/>
      <c r="Q14" s="1"/>
      <c r="R14" s="1"/>
      <c r="S14" s="1"/>
      <c r="T14" s="1"/>
    </row>
    <row r="15" spans="1:20" x14ac:dyDescent="0.3">
      <c r="A15" s="4"/>
      <c r="B15" s="18"/>
      <c r="C15" s="18" t="s">
        <v>13</v>
      </c>
      <c r="D15" s="18"/>
      <c r="E15" s="18"/>
      <c r="F15" s="18"/>
      <c r="G15" s="18"/>
      <c r="H15" s="18"/>
      <c r="I15" s="18"/>
      <c r="J15" s="18"/>
      <c r="K15" s="18"/>
      <c r="L15" s="18"/>
      <c r="M15" s="1"/>
      <c r="N15" s="1"/>
      <c r="O15" s="1"/>
      <c r="P15" s="1"/>
      <c r="Q15" s="1"/>
      <c r="R15" s="1"/>
      <c r="S15" s="1"/>
      <c r="T15" s="1"/>
    </row>
    <row r="16" spans="1:20" x14ac:dyDescent="0.3">
      <c r="A16" s="4"/>
      <c r="B16" s="18"/>
      <c r="C16" s="18"/>
      <c r="D16" s="26">
        <v>69</v>
      </c>
      <c r="E16" s="26">
        <v>75</v>
      </c>
      <c r="F16" s="26">
        <v>155</v>
      </c>
      <c r="G16" s="26">
        <v>185</v>
      </c>
      <c r="H16" s="26">
        <v>160</v>
      </c>
      <c r="I16" s="26">
        <v>175</v>
      </c>
      <c r="J16" s="26">
        <v>170</v>
      </c>
      <c r="K16" s="28">
        <v>140</v>
      </c>
      <c r="L16" s="28">
        <v>125</v>
      </c>
      <c r="M16" s="29">
        <v>300</v>
      </c>
      <c r="N16" s="29">
        <v>198</v>
      </c>
      <c r="O16" s="29">
        <v>190</v>
      </c>
      <c r="P16" s="29">
        <v>170</v>
      </c>
      <c r="Q16" s="1"/>
      <c r="R16" s="1"/>
      <c r="S16" s="1"/>
      <c r="T16" s="1"/>
    </row>
    <row r="17" spans="1:20" x14ac:dyDescent="0.3">
      <c r="A17" s="4"/>
      <c r="B17" s="18"/>
      <c r="C17" s="18"/>
      <c r="D17" s="26">
        <v>123</v>
      </c>
      <c r="E17" s="26">
        <v>142</v>
      </c>
      <c r="F17" s="26">
        <v>141</v>
      </c>
      <c r="G17" s="26">
        <v>160</v>
      </c>
      <c r="H17" s="26">
        <v>190</v>
      </c>
      <c r="I17" s="26">
        <v>110</v>
      </c>
      <c r="J17" s="26">
        <v>130</v>
      </c>
      <c r="K17" s="28">
        <v>170</v>
      </c>
      <c r="L17" s="28">
        <v>200</v>
      </c>
      <c r="M17" s="29">
        <v>235</v>
      </c>
      <c r="N17" s="29">
        <v>270</v>
      </c>
      <c r="O17" s="29">
        <v>200</v>
      </c>
      <c r="P17" s="29">
        <v>170</v>
      </c>
      <c r="Q17" s="1"/>
      <c r="R17" s="1"/>
      <c r="S17" s="1"/>
      <c r="T17" s="1"/>
    </row>
    <row r="18" spans="1:20" ht="18" x14ac:dyDescent="0.35">
      <c r="A18" s="4"/>
      <c r="B18" s="18"/>
      <c r="C18" s="1"/>
      <c r="E18" s="21"/>
      <c r="F18" s="22"/>
      <c r="G18" s="22"/>
      <c r="H18" s="22"/>
      <c r="I18" s="22"/>
      <c r="J18" s="18"/>
      <c r="K18" s="18"/>
      <c r="L18" s="18"/>
      <c r="M18" s="1"/>
      <c r="N18" s="1"/>
      <c r="O18" s="1"/>
      <c r="P18" s="1"/>
      <c r="Q18" s="1"/>
      <c r="R18" s="1"/>
      <c r="S18" s="1"/>
      <c r="T18" s="1"/>
    </row>
    <row r="19" spans="1:20" x14ac:dyDescent="0.3">
      <c r="A19" s="4"/>
      <c r="B19" s="18"/>
      <c r="C19" s="19" t="s">
        <v>11</v>
      </c>
      <c r="D19" s="20">
        <f>AVERAGE(D16:P17)</f>
        <v>167.42307692307693</v>
      </c>
      <c r="E19" s="18"/>
      <c r="F19" s="18"/>
      <c r="G19" s="18"/>
      <c r="H19" s="18"/>
      <c r="I19" s="18"/>
      <c r="J19" s="18"/>
      <c r="K19" s="18"/>
      <c r="L19" s="18"/>
      <c r="M19" s="1"/>
      <c r="N19" s="1"/>
      <c r="O19" s="1"/>
      <c r="P19" s="1"/>
      <c r="Q19" s="1"/>
      <c r="R19" s="1"/>
      <c r="S19" s="1"/>
      <c r="T19" s="1"/>
    </row>
    <row r="20" spans="1:20" x14ac:dyDescent="0.3">
      <c r="A20" s="4"/>
      <c r="B20" s="18"/>
      <c r="C20" s="1"/>
      <c r="D20" s="1"/>
      <c r="E20" s="18"/>
      <c r="F20" s="18"/>
      <c r="G20" s="18"/>
      <c r="H20" s="18"/>
      <c r="I20" s="18"/>
      <c r="J20" s="18"/>
      <c r="K20" s="18"/>
      <c r="L20" s="18"/>
      <c r="M20" s="1"/>
      <c r="N20" s="1"/>
      <c r="O20" s="1"/>
      <c r="P20" s="1"/>
      <c r="Q20" s="1"/>
      <c r="R20" s="1"/>
      <c r="S20" s="1"/>
      <c r="T20" s="1"/>
    </row>
    <row r="21" spans="1:20" x14ac:dyDescent="0.3">
      <c r="A21" s="4"/>
      <c r="B21" s="18"/>
      <c r="C21" s="18"/>
      <c r="D21" s="18"/>
      <c r="E21" s="18"/>
      <c r="F21" s="18"/>
      <c r="G21" s="18"/>
      <c r="H21" s="18"/>
      <c r="I21" s="18"/>
      <c r="J21" s="18"/>
      <c r="K21" s="18"/>
      <c r="L21" s="18"/>
      <c r="M21" s="1"/>
      <c r="N21" s="1"/>
      <c r="O21" s="1"/>
      <c r="P21" s="1"/>
      <c r="Q21" s="1"/>
      <c r="R21" s="1"/>
      <c r="S21" s="1"/>
      <c r="T21" s="1"/>
    </row>
    <row r="22" spans="1:20" x14ac:dyDescent="0.3">
      <c r="A22" s="4"/>
      <c r="B22" s="1"/>
      <c r="C22" s="13"/>
      <c r="D22" s="13"/>
      <c r="E22" s="13"/>
      <c r="F22" s="13"/>
      <c r="G22" s="13"/>
      <c r="H22" s="13"/>
      <c r="I22" s="13"/>
      <c r="J22" s="13"/>
      <c r="K22" s="13"/>
      <c r="L22" s="1"/>
      <c r="M22" s="1"/>
      <c r="N22" s="1"/>
      <c r="O22" s="1"/>
      <c r="P22" s="1"/>
      <c r="Q22" s="1"/>
      <c r="R22" s="1"/>
      <c r="S22" s="1"/>
      <c r="T22" s="1"/>
    </row>
    <row r="23" spans="1:20" x14ac:dyDescent="0.3">
      <c r="A23" s="4"/>
      <c r="B23" s="1"/>
      <c r="C23" s="13"/>
      <c r="D23" s="13"/>
      <c r="E23" s="13"/>
      <c r="F23" s="13"/>
      <c r="G23" s="13"/>
      <c r="H23" s="13"/>
      <c r="I23" s="13"/>
      <c r="J23" s="13"/>
      <c r="K23" s="13"/>
      <c r="L23" s="1"/>
      <c r="M23" s="1"/>
      <c r="N23" s="1"/>
      <c r="O23" s="1"/>
      <c r="P23" s="1"/>
      <c r="Q23" s="1"/>
      <c r="R23" s="1"/>
      <c r="S23" s="1"/>
      <c r="T23" s="1"/>
    </row>
    <row r="24" spans="1:20" x14ac:dyDescent="0.3">
      <c r="A24" s="4"/>
      <c r="B24" s="1"/>
      <c r="C24" s="1"/>
      <c r="D24" s="1"/>
      <c r="E24" s="1"/>
      <c r="F24" s="1"/>
      <c r="G24" s="1"/>
      <c r="H24" s="1"/>
      <c r="I24" s="1"/>
      <c r="J24" s="1"/>
      <c r="K24" s="1"/>
      <c r="L24" s="1"/>
      <c r="M24" s="1"/>
      <c r="N24" s="1"/>
      <c r="O24" s="1"/>
      <c r="P24" s="1"/>
      <c r="Q24" s="1"/>
      <c r="R24" s="1"/>
      <c r="S24" s="1"/>
      <c r="T24" s="1"/>
    </row>
    <row r="25" spans="1:20" x14ac:dyDescent="0.3">
      <c r="A25" s="4"/>
      <c r="B25" s="1"/>
      <c r="C25" s="1"/>
      <c r="D25" s="1"/>
      <c r="E25" s="1"/>
      <c r="F25" s="1"/>
      <c r="G25" s="1"/>
      <c r="H25" s="1"/>
      <c r="I25" s="1"/>
      <c r="J25" s="1"/>
      <c r="K25" s="1"/>
      <c r="L25" s="1"/>
      <c r="M25" s="1"/>
      <c r="N25" s="1"/>
      <c r="O25" s="1"/>
      <c r="P25" s="1"/>
      <c r="Q25" s="1"/>
      <c r="R25" s="1"/>
      <c r="S25" s="1"/>
      <c r="T25" s="1"/>
    </row>
    <row r="26" spans="1:20" x14ac:dyDescent="0.3">
      <c r="A26" s="4"/>
      <c r="B26" s="1"/>
      <c r="C26" s="1"/>
      <c r="D26" s="1"/>
      <c r="E26" s="1"/>
      <c r="F26" s="1"/>
      <c r="G26" s="1"/>
      <c r="H26" s="1"/>
      <c r="I26" s="1"/>
      <c r="J26" s="1"/>
      <c r="K26" s="1"/>
      <c r="L26" s="1"/>
      <c r="M26" s="1"/>
      <c r="N26" s="1"/>
      <c r="O26" s="1"/>
      <c r="P26" s="1"/>
      <c r="Q26" s="1"/>
      <c r="R26" s="1"/>
      <c r="S26" s="1"/>
      <c r="T26" s="1"/>
    </row>
    <row r="27" spans="1:20" x14ac:dyDescent="0.3">
      <c r="A27" s="4"/>
      <c r="B27" s="1"/>
      <c r="C27" s="1"/>
      <c r="D27" s="1"/>
      <c r="E27" s="1"/>
      <c r="F27" s="1"/>
      <c r="G27" s="1"/>
      <c r="H27" s="1"/>
      <c r="I27" s="1"/>
      <c r="J27" s="1"/>
      <c r="K27" s="1"/>
      <c r="L27" s="1"/>
      <c r="M27" s="1"/>
      <c r="N27" s="1"/>
      <c r="O27" s="1"/>
      <c r="P27" s="1"/>
      <c r="Q27" s="1"/>
      <c r="R27" s="1"/>
      <c r="S27" s="1"/>
      <c r="T27" s="1"/>
    </row>
    <row r="28" spans="1:20" x14ac:dyDescent="0.3">
      <c r="A28" s="4"/>
      <c r="B28" s="1"/>
      <c r="C28" s="1"/>
      <c r="D28" s="1"/>
      <c r="E28" s="1"/>
      <c r="F28" s="1"/>
      <c r="G28" s="1"/>
      <c r="H28" s="1"/>
      <c r="I28" s="1"/>
      <c r="J28" s="1"/>
      <c r="K28" s="1"/>
      <c r="L28" s="1"/>
      <c r="M28" s="1"/>
      <c r="N28" s="1"/>
      <c r="O28" s="1"/>
      <c r="P28" s="1"/>
      <c r="Q28" s="1"/>
      <c r="R28" s="1"/>
      <c r="S28" s="1"/>
      <c r="T28" s="1"/>
    </row>
    <row r="29" spans="1:20" x14ac:dyDescent="0.3">
      <c r="A29" s="4"/>
      <c r="B29" s="1"/>
      <c r="C29" s="1"/>
      <c r="D29" s="1"/>
      <c r="E29" s="1"/>
      <c r="F29" s="1"/>
      <c r="G29" s="1"/>
      <c r="H29" s="1"/>
      <c r="I29" s="1"/>
      <c r="J29" s="1"/>
      <c r="K29" s="1"/>
      <c r="L29" s="1"/>
      <c r="M29" s="1"/>
      <c r="N29" s="1"/>
      <c r="O29" s="1"/>
      <c r="P29" s="1"/>
      <c r="Q29" s="1"/>
      <c r="R29" s="1"/>
      <c r="S29" s="1"/>
      <c r="T29" s="1"/>
    </row>
    <row r="30" spans="1:20" x14ac:dyDescent="0.3">
      <c r="A30" s="4"/>
      <c r="B30" s="1"/>
      <c r="C30" s="1"/>
      <c r="D30" s="1"/>
      <c r="E30" s="1"/>
      <c r="F30" s="1"/>
      <c r="G30" s="1"/>
      <c r="H30" s="1"/>
      <c r="I30" s="1"/>
      <c r="J30" s="1"/>
      <c r="K30" s="1"/>
      <c r="L30" s="1"/>
      <c r="M30" s="1"/>
      <c r="N30" s="1"/>
      <c r="O30" s="1"/>
      <c r="P30" s="1"/>
      <c r="Q30" s="1"/>
      <c r="R30" s="1"/>
      <c r="S30" s="1"/>
      <c r="T30" s="1"/>
    </row>
    <row r="31" spans="1:20" x14ac:dyDescent="0.3">
      <c r="A31" s="4"/>
      <c r="B31" s="1"/>
      <c r="C31" s="1"/>
      <c r="D31" s="1"/>
      <c r="E31" s="1"/>
      <c r="F31" s="1"/>
      <c r="G31" s="1"/>
      <c r="H31" s="1"/>
      <c r="I31" s="1"/>
      <c r="J31" s="1"/>
      <c r="K31" s="1"/>
      <c r="L31" s="1"/>
      <c r="M31" s="1"/>
      <c r="N31" s="1"/>
      <c r="O31" s="1"/>
      <c r="P31" s="1"/>
      <c r="Q31" s="1"/>
      <c r="R31" s="1"/>
      <c r="S31" s="1"/>
      <c r="T31" s="1"/>
    </row>
    <row r="32" spans="1:20" x14ac:dyDescent="0.3">
      <c r="A32" s="4"/>
      <c r="B32" s="1"/>
      <c r="C32" s="1"/>
      <c r="D32" s="1"/>
      <c r="E32" s="1"/>
      <c r="F32" s="1"/>
      <c r="G32" s="1"/>
      <c r="H32" s="1"/>
      <c r="I32" s="1"/>
      <c r="J32" s="1"/>
      <c r="K32" s="1"/>
      <c r="L32" s="1"/>
      <c r="M32" s="1"/>
      <c r="N32" s="1"/>
      <c r="O32" s="1"/>
      <c r="P32" s="1"/>
      <c r="Q32" s="1"/>
      <c r="R32" s="1"/>
      <c r="S32" s="1"/>
      <c r="T32" s="1"/>
    </row>
    <row r="33" spans="1:20" x14ac:dyDescent="0.3">
      <c r="A33" s="4"/>
      <c r="B33" s="1"/>
      <c r="C33" s="1"/>
      <c r="D33" s="1"/>
      <c r="E33" s="1"/>
      <c r="F33" s="1"/>
      <c r="G33" s="1"/>
      <c r="H33" s="1"/>
      <c r="I33" s="1"/>
      <c r="J33" s="1"/>
      <c r="K33" s="1"/>
      <c r="L33" s="1"/>
      <c r="M33" s="1"/>
      <c r="N33" s="1"/>
      <c r="O33" s="1"/>
      <c r="P33" s="1"/>
      <c r="Q33" s="1"/>
      <c r="R33" s="1"/>
      <c r="S33" s="1"/>
      <c r="T33" s="1"/>
    </row>
    <row r="34" spans="1:20" x14ac:dyDescent="0.3">
      <c r="A34" s="4"/>
      <c r="B34" s="1"/>
      <c r="C34" s="1"/>
      <c r="D34" s="1"/>
      <c r="E34" s="1"/>
      <c r="F34" s="1"/>
      <c r="G34" s="1"/>
      <c r="H34" s="1"/>
      <c r="I34" s="1"/>
      <c r="J34" s="1"/>
      <c r="K34" s="1"/>
      <c r="L34" s="1"/>
      <c r="M34" s="1"/>
      <c r="N34" s="1"/>
      <c r="O34" s="1"/>
      <c r="P34" s="1"/>
      <c r="Q34" s="1"/>
      <c r="R34" s="1"/>
      <c r="S34" s="1"/>
      <c r="T34" s="1"/>
    </row>
    <row r="35" spans="1:20" x14ac:dyDescent="0.3">
      <c r="A35" s="4"/>
      <c r="B35" s="1"/>
      <c r="C35" s="1"/>
      <c r="D35" s="1"/>
      <c r="E35" s="1"/>
      <c r="F35" s="1"/>
      <c r="G35" s="1"/>
      <c r="H35" s="1"/>
      <c r="I35" s="1"/>
      <c r="J35" s="1"/>
      <c r="K35" s="1"/>
      <c r="L35" s="1"/>
      <c r="M35" s="1"/>
      <c r="N35" s="1"/>
      <c r="O35" s="1"/>
      <c r="P35" s="1"/>
      <c r="Q35" s="1"/>
      <c r="R35" s="1"/>
      <c r="S35" s="1"/>
      <c r="T35" s="1"/>
    </row>
    <row r="36" spans="1:20" x14ac:dyDescent="0.3">
      <c r="A36" s="4"/>
      <c r="B36" s="1"/>
      <c r="C36" s="1"/>
      <c r="D36" s="1"/>
      <c r="E36" s="1"/>
      <c r="F36" s="1"/>
      <c r="G36" s="1"/>
      <c r="H36" s="1"/>
      <c r="I36" s="1"/>
      <c r="J36" s="1"/>
      <c r="K36" s="1"/>
      <c r="L36" s="1"/>
      <c r="M36" s="1"/>
      <c r="N36" s="1"/>
      <c r="O36" s="1"/>
      <c r="P36" s="1"/>
      <c r="Q36" s="1"/>
      <c r="R36" s="1"/>
      <c r="S36" s="1"/>
      <c r="T36" s="1"/>
    </row>
    <row r="37" spans="1:20" x14ac:dyDescent="0.3">
      <c r="A37" s="4"/>
      <c r="B37" s="1"/>
      <c r="C37" s="1"/>
      <c r="D37" s="1"/>
      <c r="E37" s="1"/>
      <c r="F37" s="1"/>
      <c r="G37" s="1"/>
      <c r="H37" s="1"/>
      <c r="I37" s="1"/>
      <c r="J37" s="1"/>
      <c r="K37" s="1"/>
      <c r="L37" s="1"/>
      <c r="M37" s="1"/>
      <c r="N37" s="1"/>
      <c r="O37" s="1"/>
      <c r="P37" s="1"/>
      <c r="Q37" s="1"/>
      <c r="R37" s="1"/>
      <c r="S37" s="1"/>
      <c r="T37" s="1"/>
    </row>
    <row r="38" spans="1:20" x14ac:dyDescent="0.3">
      <c r="A38" s="4"/>
      <c r="B38" s="1"/>
      <c r="C38" s="1"/>
      <c r="D38" s="1"/>
      <c r="E38" s="1"/>
      <c r="F38" s="1"/>
      <c r="G38" s="1"/>
      <c r="H38" s="1"/>
      <c r="I38" s="1"/>
      <c r="J38" s="1"/>
      <c r="K38" s="1"/>
      <c r="L38" s="1"/>
      <c r="M38" s="1"/>
      <c r="N38" s="1"/>
      <c r="O38" s="1"/>
      <c r="P38" s="1"/>
      <c r="Q38" s="1"/>
      <c r="R38" s="1"/>
      <c r="S38" s="1"/>
      <c r="T38" s="1"/>
    </row>
    <row r="39" spans="1:20" x14ac:dyDescent="0.3">
      <c r="A39" s="4"/>
      <c r="B39" s="1"/>
      <c r="C39" s="1"/>
      <c r="D39" s="1"/>
      <c r="E39" s="1"/>
      <c r="F39" s="1"/>
      <c r="G39" s="1"/>
      <c r="H39" s="1"/>
      <c r="I39" s="1"/>
      <c r="J39" s="1"/>
      <c r="K39" s="1"/>
      <c r="L39" s="1"/>
      <c r="M39" s="1"/>
      <c r="N39" s="1"/>
      <c r="O39" s="1"/>
      <c r="P39" s="1"/>
      <c r="Q39" s="1"/>
      <c r="R39" s="1"/>
      <c r="S39" s="1"/>
      <c r="T39" s="1"/>
    </row>
    <row r="40" spans="1:20" x14ac:dyDescent="0.3">
      <c r="A40" s="4"/>
      <c r="B40" s="1"/>
      <c r="C40" s="1"/>
      <c r="D40" s="1"/>
      <c r="E40" s="1"/>
      <c r="F40" s="1"/>
      <c r="G40" s="1"/>
      <c r="H40" s="1"/>
      <c r="I40" s="1"/>
      <c r="J40" s="1"/>
      <c r="K40" s="1"/>
      <c r="L40" s="1"/>
      <c r="M40" s="1"/>
      <c r="N40" s="1"/>
      <c r="O40" s="1"/>
      <c r="P40" s="1"/>
      <c r="Q40" s="1"/>
      <c r="R40" s="1"/>
      <c r="S40" s="1"/>
      <c r="T40" s="1"/>
    </row>
    <row r="41" spans="1:20" x14ac:dyDescent="0.3">
      <c r="A41" s="4"/>
      <c r="B41" s="1"/>
      <c r="C41" s="1"/>
      <c r="D41" s="1"/>
      <c r="E41" s="1"/>
      <c r="F41" s="1"/>
      <c r="G41" s="1"/>
      <c r="H41" s="1"/>
      <c r="I41" s="1"/>
      <c r="J41" s="1"/>
      <c r="K41" s="1"/>
      <c r="L41" s="1"/>
      <c r="M41" s="1"/>
      <c r="N41" s="1"/>
      <c r="O41" s="1"/>
      <c r="P41" s="1"/>
      <c r="Q41" s="1"/>
      <c r="R41" s="1"/>
      <c r="S41" s="1"/>
      <c r="T41" s="1"/>
    </row>
    <row r="42" spans="1:20" x14ac:dyDescent="0.3">
      <c r="A42" s="4"/>
      <c r="B42" s="1"/>
      <c r="C42" s="1"/>
      <c r="D42" s="1"/>
      <c r="E42" s="1"/>
      <c r="F42" s="1"/>
      <c r="G42" s="1"/>
      <c r="H42" s="1"/>
      <c r="I42" s="1"/>
      <c r="J42" s="1"/>
      <c r="K42" s="1"/>
      <c r="L42" s="1"/>
      <c r="M42" s="1"/>
      <c r="N42" s="1"/>
      <c r="O42" s="1"/>
      <c r="P42" s="1"/>
      <c r="Q42" s="1"/>
      <c r="R42" s="1"/>
      <c r="S42" s="1"/>
      <c r="T42" s="1"/>
    </row>
    <row r="43" spans="1:20" x14ac:dyDescent="0.3">
      <c r="A43" s="4"/>
      <c r="B43" s="1"/>
      <c r="C43" s="1"/>
      <c r="D43" s="1"/>
      <c r="E43" s="1"/>
      <c r="F43" s="1"/>
      <c r="G43" s="1"/>
      <c r="H43" s="1"/>
      <c r="I43" s="1"/>
      <c r="J43" s="1"/>
      <c r="K43" s="1"/>
      <c r="L43" s="1"/>
      <c r="M43" s="1"/>
      <c r="N43" s="1"/>
      <c r="O43" s="1"/>
      <c r="P43" s="1"/>
      <c r="Q43" s="1"/>
      <c r="R43" s="1"/>
      <c r="S43" s="1"/>
      <c r="T43" s="1"/>
    </row>
    <row r="44" spans="1:20" x14ac:dyDescent="0.3">
      <c r="A44" s="4"/>
      <c r="B44" s="1"/>
      <c r="C44" s="1"/>
      <c r="D44" s="1"/>
      <c r="E44" s="1"/>
      <c r="F44" s="1"/>
      <c r="G44" s="1"/>
      <c r="H44" s="1"/>
      <c r="I44" s="1"/>
      <c r="J44" s="1"/>
      <c r="K44" s="1"/>
      <c r="L44" s="1"/>
      <c r="M44" s="1"/>
      <c r="N44" s="1"/>
      <c r="O44" s="1"/>
      <c r="P44" s="1"/>
      <c r="Q44" s="1"/>
      <c r="R44" s="1"/>
      <c r="S44" s="1"/>
      <c r="T44" s="1"/>
    </row>
    <row r="45" spans="1:20" x14ac:dyDescent="0.3">
      <c r="A45" s="4"/>
      <c r="B45" s="1"/>
      <c r="C45" s="1"/>
      <c r="D45" s="1"/>
      <c r="E45" s="1"/>
      <c r="F45" s="1"/>
      <c r="G45" s="1"/>
      <c r="H45" s="1"/>
      <c r="I45" s="1"/>
      <c r="J45" s="1"/>
      <c r="K45" s="1"/>
      <c r="L45" s="1"/>
      <c r="M45" s="1"/>
      <c r="N45" s="1"/>
      <c r="O45" s="1"/>
      <c r="P45" s="1"/>
      <c r="Q45" s="1"/>
      <c r="R45" s="1"/>
      <c r="S45" s="1"/>
      <c r="T45" s="1"/>
    </row>
    <row r="46" spans="1:20" x14ac:dyDescent="0.3">
      <c r="A46" s="4"/>
      <c r="B46" s="1"/>
      <c r="C46" s="1"/>
      <c r="D46" s="1"/>
      <c r="E46" s="1"/>
      <c r="F46" s="1"/>
      <c r="G46" s="1"/>
      <c r="H46" s="1"/>
      <c r="I46" s="1"/>
      <c r="J46" s="1"/>
      <c r="K46" s="1"/>
      <c r="L46" s="1"/>
      <c r="M46" s="1"/>
      <c r="N46" s="1"/>
      <c r="O46" s="1"/>
      <c r="P46" s="1"/>
      <c r="Q46" s="1"/>
      <c r="R46" s="1"/>
      <c r="S46" s="1"/>
      <c r="T46" s="1"/>
    </row>
    <row r="47" spans="1:20" x14ac:dyDescent="0.3">
      <c r="A47" s="4"/>
      <c r="B47" s="1"/>
      <c r="C47" s="1"/>
      <c r="D47" s="1"/>
      <c r="E47" s="1"/>
      <c r="F47" s="1"/>
      <c r="G47" s="1"/>
      <c r="H47" s="1"/>
      <c r="I47" s="1"/>
      <c r="J47" s="1"/>
      <c r="K47" s="1"/>
      <c r="L47" s="1"/>
      <c r="M47" s="1"/>
      <c r="N47" s="1"/>
      <c r="O47" s="1"/>
      <c r="P47" s="1"/>
      <c r="Q47" s="1"/>
      <c r="R47" s="1"/>
      <c r="S47" s="1"/>
      <c r="T47" s="1"/>
    </row>
    <row r="48" spans="1:20" x14ac:dyDescent="0.3">
      <c r="A48" s="4"/>
      <c r="B48" s="1"/>
      <c r="C48" s="1"/>
      <c r="D48" s="1"/>
      <c r="E48" s="1"/>
      <c r="F48" s="1"/>
      <c r="G48" s="1"/>
      <c r="H48" s="1"/>
      <c r="I48" s="1"/>
      <c r="J48" s="1"/>
      <c r="K48" s="1"/>
      <c r="L48" s="1"/>
      <c r="M48" s="1"/>
      <c r="N48" s="1"/>
      <c r="O48" s="1"/>
      <c r="P48" s="1"/>
      <c r="Q48" s="1"/>
      <c r="R48" s="1"/>
      <c r="S48" s="1"/>
      <c r="T48" s="1"/>
    </row>
    <row r="49" spans="1:20" x14ac:dyDescent="0.3">
      <c r="A49" s="4"/>
      <c r="B49" s="1"/>
      <c r="C49" s="1"/>
      <c r="D49" s="1"/>
      <c r="E49" s="1"/>
      <c r="F49" s="1"/>
      <c r="G49" s="1"/>
      <c r="H49" s="1"/>
      <c r="I49" s="1"/>
      <c r="J49" s="1"/>
      <c r="K49" s="1"/>
      <c r="L49" s="1"/>
      <c r="M49" s="1"/>
      <c r="N49" s="1"/>
      <c r="O49" s="1"/>
      <c r="P49" s="1"/>
      <c r="Q49" s="1"/>
      <c r="R49" s="1"/>
      <c r="S49" s="1"/>
      <c r="T49" s="1"/>
    </row>
    <row r="50" spans="1:20" x14ac:dyDescent="0.3">
      <c r="A50" s="4"/>
      <c r="B50" s="1"/>
      <c r="C50" s="1"/>
      <c r="D50" s="1"/>
      <c r="E50" s="1"/>
      <c r="F50" s="1"/>
      <c r="G50" s="1"/>
      <c r="H50" s="1"/>
      <c r="I50" s="1"/>
      <c r="J50" s="1"/>
      <c r="K50" s="1"/>
      <c r="L50" s="1"/>
      <c r="M50" s="1"/>
      <c r="N50" s="1"/>
      <c r="O50" s="1"/>
      <c r="P50" s="1"/>
      <c r="Q50" s="1"/>
      <c r="R50" s="1"/>
      <c r="S50" s="1"/>
      <c r="T50" s="1"/>
    </row>
    <row r="51" spans="1:20" x14ac:dyDescent="0.3">
      <c r="A51" s="4"/>
      <c r="B51" s="1"/>
      <c r="C51" s="1"/>
      <c r="D51" s="1"/>
      <c r="E51" s="1"/>
      <c r="F51" s="1"/>
      <c r="G51" s="1"/>
      <c r="H51" s="1"/>
      <c r="I51" s="1"/>
      <c r="J51" s="1"/>
      <c r="K51" s="1"/>
      <c r="L51" s="1"/>
      <c r="M51" s="1"/>
      <c r="N51" s="1"/>
      <c r="O51" s="1"/>
      <c r="P51" s="1"/>
      <c r="Q51" s="1"/>
      <c r="R51" s="1"/>
      <c r="S51" s="1"/>
      <c r="T51" s="1"/>
    </row>
    <row r="52" spans="1:20" x14ac:dyDescent="0.3">
      <c r="A52" s="4"/>
      <c r="B52" s="1"/>
      <c r="C52" s="1"/>
      <c r="D52" s="1"/>
      <c r="E52" s="1"/>
      <c r="F52" s="1"/>
      <c r="G52" s="1"/>
      <c r="H52" s="1"/>
      <c r="I52" s="1"/>
      <c r="J52" s="1"/>
      <c r="K52" s="1"/>
      <c r="L52" s="1"/>
      <c r="M52" s="1"/>
      <c r="N52" s="1"/>
      <c r="O52" s="1"/>
      <c r="P52" s="1"/>
      <c r="Q52" s="1"/>
      <c r="R52" s="1"/>
      <c r="S52" s="1"/>
      <c r="T52" s="1"/>
    </row>
    <row r="53" spans="1:20" x14ac:dyDescent="0.3">
      <c r="A53" s="4"/>
      <c r="B53" s="1"/>
      <c r="C53" s="1"/>
      <c r="D53" s="1"/>
      <c r="E53" s="1"/>
      <c r="F53" s="1"/>
      <c r="G53" s="1"/>
      <c r="H53" s="1"/>
      <c r="I53" s="1"/>
      <c r="J53" s="1"/>
      <c r="K53" s="1"/>
      <c r="L53" s="1"/>
      <c r="M53" s="1"/>
      <c r="N53" s="1"/>
      <c r="O53" s="1"/>
      <c r="P53" s="1"/>
      <c r="Q53" s="1"/>
      <c r="R53" s="1"/>
      <c r="S53" s="1"/>
      <c r="T53" s="1"/>
    </row>
    <row r="54" spans="1:20" x14ac:dyDescent="0.3">
      <c r="A54" s="4"/>
      <c r="B54" s="1"/>
      <c r="C54" s="1"/>
      <c r="D54" s="1"/>
      <c r="E54" s="1"/>
      <c r="F54" s="1"/>
      <c r="G54" s="1"/>
      <c r="H54" s="1"/>
      <c r="I54" s="1"/>
      <c r="J54" s="1"/>
      <c r="K54" s="1"/>
      <c r="L54" s="1"/>
      <c r="M54" s="1"/>
      <c r="N54" s="1"/>
      <c r="O54" s="1"/>
      <c r="P54" s="1"/>
      <c r="Q54" s="1"/>
      <c r="R54" s="1"/>
      <c r="S54" s="1"/>
      <c r="T54" s="1"/>
    </row>
    <row r="55" spans="1:20" x14ac:dyDescent="0.3">
      <c r="A55" s="4"/>
      <c r="B55" s="1"/>
      <c r="C55" s="1"/>
      <c r="D55" s="1"/>
      <c r="E55" s="1"/>
      <c r="F55" s="1"/>
      <c r="G55" s="1"/>
      <c r="H55" s="1"/>
      <c r="I55" s="1"/>
      <c r="J55" s="1"/>
      <c r="K55" s="1"/>
      <c r="L55" s="1"/>
      <c r="M55" s="1"/>
      <c r="N55" s="1"/>
      <c r="O55" s="1"/>
      <c r="P55" s="1"/>
      <c r="Q55" s="1"/>
      <c r="R55" s="1"/>
      <c r="S55" s="1"/>
      <c r="T55" s="1"/>
    </row>
    <row r="56" spans="1:20" x14ac:dyDescent="0.3">
      <c r="A56" s="4"/>
      <c r="B56" s="1"/>
      <c r="C56" s="1"/>
      <c r="D56" s="1"/>
      <c r="E56" s="1"/>
      <c r="F56" s="1"/>
      <c r="G56" s="1"/>
      <c r="H56" s="1"/>
      <c r="I56" s="1"/>
      <c r="J56" s="1"/>
      <c r="K56" s="1"/>
      <c r="L56" s="1"/>
      <c r="M56" s="1"/>
      <c r="N56" s="1"/>
      <c r="O56" s="1"/>
      <c r="P56" s="1"/>
      <c r="Q56" s="1"/>
      <c r="R56" s="1"/>
      <c r="S56" s="1"/>
      <c r="T56" s="1"/>
    </row>
    <row r="57" spans="1:20" x14ac:dyDescent="0.3">
      <c r="A57" s="4"/>
      <c r="B57" s="1"/>
      <c r="C57" s="1"/>
      <c r="D57" s="1"/>
      <c r="E57" s="1"/>
      <c r="F57" s="1"/>
      <c r="G57" s="1"/>
      <c r="H57" s="1"/>
      <c r="I57" s="1"/>
      <c r="J57" s="1"/>
      <c r="K57" s="1"/>
      <c r="L57" s="1"/>
      <c r="M57" s="1"/>
      <c r="N57" s="1"/>
      <c r="O57" s="1"/>
      <c r="P57" s="1"/>
      <c r="Q57" s="1"/>
      <c r="R57" s="1"/>
      <c r="S57" s="1"/>
      <c r="T57" s="1"/>
    </row>
    <row r="58" spans="1:20" x14ac:dyDescent="0.3">
      <c r="A58" s="4"/>
      <c r="B58" s="1"/>
      <c r="C58" s="1"/>
      <c r="D58" s="1"/>
      <c r="E58" s="1"/>
      <c r="F58" s="1"/>
      <c r="G58" s="1"/>
      <c r="H58" s="1"/>
      <c r="I58" s="1"/>
      <c r="J58" s="1"/>
      <c r="K58" s="1"/>
      <c r="L58" s="1"/>
      <c r="M58" s="1"/>
      <c r="N58" s="1"/>
      <c r="O58" s="1"/>
      <c r="P58" s="1"/>
      <c r="Q58" s="1"/>
      <c r="R58" s="1"/>
      <c r="S58" s="1"/>
      <c r="T58" s="1"/>
    </row>
    <row r="59" spans="1:20" x14ac:dyDescent="0.3">
      <c r="A59" s="4"/>
      <c r="B59" s="1"/>
      <c r="C59" s="1"/>
      <c r="D59" s="1"/>
      <c r="E59" s="1"/>
      <c r="F59" s="1"/>
      <c r="G59" s="1"/>
      <c r="H59" s="1"/>
      <c r="I59" s="1"/>
      <c r="J59" s="1"/>
      <c r="K59" s="1"/>
      <c r="L59" s="1"/>
      <c r="M59" s="1"/>
      <c r="N59" s="1"/>
      <c r="O59" s="1"/>
      <c r="P59" s="1"/>
      <c r="Q59" s="1"/>
      <c r="R59" s="1"/>
      <c r="S59" s="1"/>
      <c r="T59" s="1"/>
    </row>
    <row r="60" spans="1:20" x14ac:dyDescent="0.3">
      <c r="A60" s="4"/>
      <c r="B60" s="1"/>
      <c r="C60" s="1"/>
      <c r="D60" s="1"/>
      <c r="E60" s="1"/>
      <c r="F60" s="1"/>
      <c r="G60" s="1"/>
      <c r="H60" s="1"/>
      <c r="I60" s="1"/>
      <c r="J60" s="1"/>
      <c r="K60" s="1"/>
      <c r="L60" s="1"/>
      <c r="M60" s="1"/>
      <c r="N60" s="1"/>
      <c r="O60" s="1"/>
      <c r="P60" s="1"/>
      <c r="Q60" s="1"/>
      <c r="R60" s="1"/>
      <c r="S60" s="1"/>
      <c r="T60" s="1"/>
    </row>
    <row r="61" spans="1:20" x14ac:dyDescent="0.3">
      <c r="A61" s="4"/>
      <c r="B61" s="1"/>
      <c r="C61" s="1"/>
      <c r="D61" s="1"/>
      <c r="E61" s="1"/>
      <c r="F61" s="1"/>
      <c r="G61" s="1"/>
      <c r="H61" s="1"/>
      <c r="I61" s="1"/>
      <c r="J61" s="1"/>
      <c r="K61" s="1"/>
      <c r="L61" s="1"/>
      <c r="M61" s="1"/>
      <c r="N61" s="1"/>
      <c r="O61" s="1"/>
      <c r="P61" s="1"/>
      <c r="Q61" s="1"/>
      <c r="R61" s="1"/>
      <c r="S61" s="1"/>
      <c r="T61" s="1"/>
    </row>
    <row r="62" spans="1:20" x14ac:dyDescent="0.3">
      <c r="A62" s="4"/>
      <c r="B62" s="1"/>
      <c r="C62" s="1"/>
      <c r="D62" s="1"/>
      <c r="E62" s="1"/>
      <c r="F62" s="1"/>
      <c r="G62" s="1"/>
      <c r="H62" s="1"/>
      <c r="I62" s="1"/>
      <c r="J62" s="1"/>
      <c r="K62" s="1"/>
      <c r="L62" s="1"/>
      <c r="M62" s="1"/>
      <c r="N62" s="1"/>
      <c r="O62" s="1"/>
      <c r="P62" s="1"/>
      <c r="Q62" s="1"/>
      <c r="R62" s="1"/>
      <c r="S62" s="1"/>
      <c r="T62" s="1"/>
    </row>
    <row r="63" spans="1:20" x14ac:dyDescent="0.3">
      <c r="A63" s="4"/>
      <c r="B63" s="1"/>
      <c r="C63" s="1"/>
      <c r="D63" s="1"/>
      <c r="E63" s="1"/>
      <c r="F63" s="1"/>
      <c r="G63" s="1"/>
      <c r="H63" s="1"/>
      <c r="I63" s="1"/>
      <c r="J63" s="1"/>
      <c r="K63" s="1"/>
      <c r="L63" s="1"/>
      <c r="M63" s="1"/>
      <c r="N63" s="1"/>
      <c r="O63" s="1"/>
      <c r="P63" s="1"/>
      <c r="Q63" s="1"/>
      <c r="R63" s="1"/>
      <c r="S63" s="1"/>
      <c r="T63" s="1"/>
    </row>
    <row r="64" spans="1:20"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1">
    <mergeCell ref="C4:I4"/>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121"/>
  <sheetViews>
    <sheetView zoomScale="54" zoomScaleNormal="68" workbookViewId="0"/>
  </sheetViews>
  <sheetFormatPr baseColWidth="10" defaultRowHeight="14.4" x14ac:dyDescent="0.3"/>
  <cols>
    <col min="1" max="1" width="31.33203125" customWidth="1"/>
    <col min="4" max="4" width="22.109375" customWidth="1"/>
    <col min="5" max="5" width="19.6640625" customWidth="1"/>
    <col min="6" max="6" width="16" customWidth="1"/>
    <col min="7" max="7" width="14.33203125" customWidth="1"/>
    <col min="8" max="8" width="11.88671875" customWidth="1"/>
    <col min="11" max="11" width="4.88671875" bestFit="1" customWidth="1"/>
    <col min="12" max="12" width="24.88671875" bestFit="1" customWidth="1"/>
    <col min="13" max="13" width="3.44140625" customWidth="1"/>
    <col min="14" max="14" width="2.44140625" customWidth="1"/>
    <col min="15" max="15" width="5.88671875" customWidth="1"/>
  </cols>
  <sheetData>
    <row r="1" spans="1:34"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8" x14ac:dyDescent="0.35">
      <c r="A2" s="4"/>
      <c r="B2" s="1"/>
      <c r="C2" s="1"/>
      <c r="D2" s="17" t="s">
        <v>377</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3">
      <c r="A3" s="4"/>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5" customHeight="1" x14ac:dyDescent="0.3">
      <c r="A4" s="4"/>
      <c r="B4" s="1"/>
      <c r="C4" s="215"/>
      <c r="D4" s="215"/>
      <c r="E4" s="215"/>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3">
      <c r="A5" s="4"/>
      <c r="B5" s="1"/>
      <c r="C5" s="1"/>
      <c r="D5" s="1"/>
      <c r="E5" s="1"/>
      <c r="F5" s="1"/>
      <c r="G5" s="1"/>
      <c r="H5" s="1"/>
      <c r="I5" s="1"/>
      <c r="J5" s="1"/>
      <c r="K5" s="1"/>
      <c r="L5" s="1"/>
      <c r="M5" s="1"/>
      <c r="N5" s="1"/>
      <c r="O5" s="163"/>
      <c r="P5" s="1"/>
      <c r="Q5" s="1"/>
      <c r="R5" s="1"/>
      <c r="S5" s="1"/>
      <c r="T5" s="1"/>
      <c r="U5" s="1"/>
      <c r="V5" s="1"/>
      <c r="W5" s="1"/>
      <c r="X5" s="1"/>
      <c r="Y5" s="1"/>
      <c r="Z5" s="1"/>
      <c r="AA5" s="1"/>
      <c r="AB5" s="1"/>
      <c r="AC5" s="1"/>
      <c r="AD5" s="1"/>
      <c r="AE5" s="1"/>
      <c r="AF5" s="1"/>
      <c r="AG5" s="1"/>
      <c r="AH5" s="1"/>
    </row>
    <row r="6" spans="1:34" ht="15" customHeight="1" x14ac:dyDescent="0.3">
      <c r="A6" s="4"/>
      <c r="B6" s="1"/>
      <c r="C6" s="230"/>
      <c r="D6" s="230"/>
      <c r="E6" s="230"/>
      <c r="F6" s="230"/>
      <c r="G6" s="230"/>
      <c r="H6" s="230"/>
      <c r="I6" s="230"/>
      <c r="J6" s="230"/>
      <c r="K6" s="1"/>
      <c r="L6" s="31"/>
      <c r="M6" s="1"/>
      <c r="N6" s="1"/>
      <c r="O6" s="1"/>
      <c r="P6" s="1"/>
      <c r="Q6" s="1"/>
      <c r="R6" s="1"/>
      <c r="S6" s="1"/>
      <c r="T6" s="1"/>
      <c r="U6" s="1"/>
      <c r="V6" s="1"/>
      <c r="W6" s="1"/>
      <c r="X6" s="1"/>
      <c r="Y6" s="1"/>
      <c r="Z6" s="1"/>
      <c r="AA6" s="1"/>
      <c r="AB6" s="1"/>
      <c r="AC6" s="1"/>
      <c r="AD6" s="1"/>
      <c r="AE6" s="1"/>
      <c r="AF6" s="1"/>
      <c r="AG6" s="1"/>
      <c r="AH6" s="1"/>
    </row>
    <row r="7" spans="1:34" ht="15" customHeight="1" x14ac:dyDescent="0.3">
      <c r="A7" s="4"/>
      <c r="B7" s="1"/>
      <c r="C7" s="230"/>
      <c r="D7" s="230"/>
      <c r="E7" s="230"/>
      <c r="F7" s="230"/>
      <c r="G7" s="230"/>
      <c r="H7" s="230"/>
      <c r="I7" s="230"/>
      <c r="J7" s="230"/>
      <c r="K7" s="1"/>
      <c r="L7" s="1"/>
      <c r="M7" s="243"/>
      <c r="N7" s="243"/>
      <c r="O7" s="243"/>
      <c r="P7" s="1"/>
      <c r="Q7" s="1"/>
      <c r="R7" s="1"/>
      <c r="S7" s="1"/>
      <c r="T7" s="1"/>
      <c r="U7" s="1"/>
      <c r="V7" s="1"/>
      <c r="W7" s="1"/>
      <c r="X7" s="1"/>
      <c r="Y7" s="1"/>
      <c r="Z7" s="1"/>
      <c r="AA7" s="1"/>
      <c r="AB7" s="1"/>
      <c r="AC7" s="1"/>
      <c r="AD7" s="1"/>
      <c r="AE7" s="1"/>
      <c r="AF7" s="1"/>
      <c r="AG7" s="1"/>
      <c r="AH7" s="1"/>
    </row>
    <row r="8" spans="1:34" x14ac:dyDescent="0.3">
      <c r="A8" s="4"/>
      <c r="B8" s="1"/>
      <c r="C8" s="230"/>
      <c r="D8" s="230"/>
      <c r="E8" s="230"/>
      <c r="F8" s="230"/>
      <c r="G8" s="230"/>
      <c r="H8" s="230"/>
      <c r="I8" s="230"/>
      <c r="J8" s="230"/>
      <c r="K8" s="1"/>
      <c r="L8" s="1"/>
      <c r="M8" s="1"/>
      <c r="N8" s="1"/>
      <c r="O8" s="1"/>
      <c r="P8" s="1"/>
      <c r="Q8" s="1"/>
      <c r="R8" s="1"/>
      <c r="S8" s="146"/>
      <c r="T8" s="1"/>
      <c r="U8" s="1"/>
      <c r="V8" s="1"/>
      <c r="W8" s="1"/>
      <c r="X8" s="1"/>
      <c r="Y8" s="1"/>
      <c r="Z8" s="1"/>
      <c r="AA8" s="1"/>
      <c r="AB8" s="1"/>
      <c r="AC8" s="1"/>
      <c r="AD8" s="1"/>
      <c r="AE8" s="1"/>
      <c r="AF8" s="1"/>
      <c r="AG8" s="1"/>
      <c r="AH8" s="1"/>
    </row>
    <row r="9" spans="1:34" x14ac:dyDescent="0.3">
      <c r="A9" s="4"/>
      <c r="B9" s="1"/>
      <c r="C9" s="227"/>
      <c r="D9" s="227"/>
      <c r="E9" s="227"/>
      <c r="F9" s="227"/>
      <c r="G9" s="227"/>
      <c r="H9" s="227"/>
      <c r="I9" s="227"/>
      <c r="J9" s="227"/>
      <c r="K9" s="1"/>
      <c r="L9" s="1"/>
      <c r="M9" s="1"/>
      <c r="N9" s="1"/>
      <c r="O9" s="1"/>
      <c r="P9" s="1"/>
      <c r="Q9" s="1"/>
      <c r="R9" s="1"/>
      <c r="S9" s="1"/>
      <c r="T9" s="1"/>
      <c r="U9" s="1"/>
      <c r="V9" s="1"/>
      <c r="W9" s="1"/>
      <c r="X9" s="1"/>
      <c r="Y9" s="1"/>
      <c r="Z9" s="1"/>
      <c r="AA9" s="1"/>
      <c r="AB9" s="1"/>
      <c r="AC9" s="1"/>
      <c r="AD9" s="1"/>
      <c r="AE9" s="1"/>
      <c r="AF9" s="1"/>
      <c r="AG9" s="1"/>
      <c r="AH9" s="1"/>
    </row>
    <row r="10" spans="1:34" ht="16.2" customHeight="1" x14ac:dyDescent="0.3">
      <c r="A10" s="4"/>
      <c r="B10" s="1"/>
      <c r="C10" s="2"/>
      <c r="D10" s="2"/>
      <c r="E10" s="2"/>
      <c r="F10" s="2"/>
      <c r="G10" s="2"/>
      <c r="H10" s="2"/>
      <c r="I10" s="2"/>
      <c r="J10" s="2"/>
      <c r="K10" s="1"/>
      <c r="L10" s="1"/>
      <c r="M10" s="1"/>
      <c r="N10" s="164"/>
      <c r="O10" s="165"/>
      <c r="P10" s="166"/>
      <c r="Q10" s="1"/>
      <c r="R10" s="1"/>
      <c r="S10" s="1"/>
      <c r="T10" s="1"/>
      <c r="U10" s="1"/>
      <c r="V10" s="1"/>
      <c r="W10" s="1"/>
      <c r="X10" s="1"/>
      <c r="Y10" s="1"/>
      <c r="Z10" s="1"/>
      <c r="AA10" s="1"/>
      <c r="AB10" s="1"/>
      <c r="AC10" s="1"/>
      <c r="AD10" s="1"/>
      <c r="AE10" s="1"/>
      <c r="AF10" s="1"/>
      <c r="AG10" s="1"/>
      <c r="AH10" s="1"/>
    </row>
    <row r="11" spans="1:34" ht="15" customHeight="1" x14ac:dyDescent="0.3">
      <c r="A11" s="4"/>
      <c r="B11" s="1"/>
      <c r="C11" s="227"/>
      <c r="D11" s="227"/>
      <c r="E11" s="227"/>
      <c r="F11" s="227"/>
      <c r="G11" s="227"/>
      <c r="H11" s="227"/>
      <c r="I11" s="227"/>
      <c r="J11" s="227"/>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3">
      <c r="A12" s="4"/>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x14ac:dyDescent="0.3">
      <c r="A13" s="4"/>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ht="15.75" customHeight="1" x14ac:dyDescent="0.3">
      <c r="A14" s="4"/>
      <c r="B14" s="1"/>
      <c r="C14" s="1"/>
      <c r="D14" s="146"/>
      <c r="E14" s="146"/>
      <c r="F14" s="146"/>
      <c r="G14" s="146"/>
      <c r="H14" s="146"/>
      <c r="I14" s="1"/>
      <c r="J14" s="146"/>
      <c r="K14" s="1"/>
      <c r="L14" s="1"/>
      <c r="M14" s="1"/>
      <c r="N14" s="1"/>
      <c r="O14" s="1"/>
      <c r="P14" s="1"/>
      <c r="Q14" s="1"/>
      <c r="R14" s="1"/>
      <c r="S14" s="1"/>
      <c r="T14" s="1"/>
      <c r="U14" s="1"/>
      <c r="V14" s="1"/>
      <c r="W14" s="1"/>
      <c r="X14" s="1"/>
      <c r="Y14" s="1"/>
      <c r="Z14" s="1"/>
      <c r="AA14" s="1"/>
      <c r="AB14" s="1"/>
      <c r="AC14" s="1"/>
      <c r="AD14" s="1"/>
      <c r="AE14" s="1"/>
      <c r="AF14" s="1"/>
      <c r="AG14" s="1"/>
      <c r="AH14" s="1"/>
    </row>
    <row r="15" spans="1:34" x14ac:dyDescent="0.3">
      <c r="A15" s="4"/>
      <c r="B15" s="1"/>
      <c r="C15" s="146"/>
      <c r="D15" s="1"/>
      <c r="E15" s="1"/>
      <c r="F15" s="1"/>
      <c r="G15" s="159"/>
      <c r="H15" s="159"/>
      <c r="I15" s="159"/>
      <c r="J15" s="146"/>
      <c r="K15" s="1"/>
      <c r="L15" s="1"/>
      <c r="M15" s="1"/>
      <c r="N15" s="1"/>
      <c r="O15" s="1"/>
      <c r="P15" s="1"/>
      <c r="Q15" s="1"/>
      <c r="R15" s="1"/>
      <c r="S15" s="1"/>
      <c r="T15" s="1"/>
      <c r="U15" s="1"/>
      <c r="V15" s="1"/>
      <c r="W15" s="1"/>
      <c r="X15" s="1"/>
      <c r="Y15" s="1"/>
      <c r="Z15" s="1"/>
      <c r="AA15" s="1"/>
      <c r="AB15" s="1"/>
      <c r="AC15" s="1"/>
      <c r="AD15" s="1"/>
      <c r="AE15" s="1"/>
      <c r="AF15" s="1"/>
      <c r="AG15" s="1"/>
      <c r="AH15" s="1"/>
    </row>
    <row r="16" spans="1:34" ht="15.75" customHeight="1" x14ac:dyDescent="0.3">
      <c r="A16" s="4"/>
      <c r="B16" s="1"/>
      <c r="C16" s="146"/>
      <c r="D16" s="183" t="s">
        <v>378</v>
      </c>
      <c r="E16" s="183" t="s">
        <v>379</v>
      </c>
      <c r="F16" s="183" t="s">
        <v>380</v>
      </c>
      <c r="G16" s="183" t="s">
        <v>381</v>
      </c>
      <c r="H16" s="184" t="s">
        <v>382</v>
      </c>
      <c r="I16" s="159"/>
      <c r="J16" s="146"/>
      <c r="K16" s="1"/>
      <c r="L16" s="1"/>
      <c r="M16" s="1"/>
      <c r="N16" s="1"/>
      <c r="O16" s="1"/>
      <c r="P16" s="1"/>
      <c r="Q16" s="1"/>
      <c r="R16" s="1"/>
      <c r="S16" s="1"/>
      <c r="T16" s="1"/>
      <c r="U16" s="1"/>
      <c r="V16" s="1"/>
      <c r="W16" s="1"/>
      <c r="X16" s="1"/>
      <c r="Y16" s="1"/>
      <c r="Z16" s="1"/>
      <c r="AA16" s="1"/>
      <c r="AB16" s="1"/>
      <c r="AC16" s="1"/>
      <c r="AD16" s="1"/>
      <c r="AE16" s="1"/>
      <c r="AF16" s="1"/>
      <c r="AG16" s="1"/>
      <c r="AH16" s="1"/>
    </row>
    <row r="17" spans="1:34" ht="15" customHeight="1" x14ac:dyDescent="0.3">
      <c r="A17" s="4"/>
      <c r="B17" s="1"/>
      <c r="C17" s="146"/>
      <c r="D17" s="185" t="s">
        <v>383</v>
      </c>
      <c r="E17" s="188">
        <v>5</v>
      </c>
      <c r="F17" s="188">
        <v>11</v>
      </c>
      <c r="G17" s="188">
        <v>7</v>
      </c>
      <c r="H17" s="189">
        <f>SUM(E17:G17)</f>
        <v>23</v>
      </c>
      <c r="I17" s="159"/>
      <c r="J17" s="146"/>
      <c r="K17" s="1"/>
      <c r="L17" s="247" t="s">
        <v>388</v>
      </c>
      <c r="M17" s="247"/>
      <c r="N17" s="247"/>
      <c r="O17" s="247"/>
      <c r="P17" s="247"/>
      <c r="Q17" s="247"/>
      <c r="R17" s="247"/>
      <c r="S17" s="247"/>
      <c r="T17" s="247"/>
      <c r="U17" s="1"/>
      <c r="V17" s="1"/>
      <c r="W17" s="1"/>
      <c r="X17" s="1"/>
      <c r="Y17" s="1"/>
      <c r="Z17" s="1"/>
      <c r="AA17" s="1"/>
      <c r="AB17" s="1"/>
      <c r="AC17" s="1"/>
      <c r="AD17" s="1"/>
      <c r="AE17" s="1"/>
      <c r="AF17" s="1"/>
      <c r="AG17" s="1"/>
      <c r="AH17" s="1"/>
    </row>
    <row r="18" spans="1:34" ht="15.6" x14ac:dyDescent="0.3">
      <c r="A18" s="4"/>
      <c r="B18" s="1"/>
      <c r="C18" s="146"/>
      <c r="D18" s="185" t="s">
        <v>384</v>
      </c>
      <c r="E18" s="188">
        <v>20</v>
      </c>
      <c r="F18" s="188">
        <v>32</v>
      </c>
      <c r="G18" s="188">
        <v>3</v>
      </c>
      <c r="H18" s="189">
        <f>SUM(E18:G18)</f>
        <v>55</v>
      </c>
      <c r="I18" s="159"/>
      <c r="J18" s="146"/>
      <c r="K18" s="1"/>
      <c r="L18" s="1"/>
      <c r="M18" s="1"/>
      <c r="N18" s="1"/>
      <c r="O18" s="1"/>
      <c r="P18" s="1"/>
      <c r="Q18" s="1"/>
      <c r="R18" s="1"/>
      <c r="S18" s="1"/>
      <c r="T18" s="1"/>
      <c r="U18" s="1"/>
      <c r="V18" s="1"/>
      <c r="W18" s="1"/>
      <c r="X18" s="1"/>
      <c r="Y18" s="1"/>
      <c r="Z18" s="1"/>
      <c r="AA18" s="1"/>
      <c r="AB18" s="1"/>
      <c r="AC18" s="1"/>
      <c r="AD18" s="1"/>
      <c r="AE18" s="1"/>
      <c r="AF18" s="1"/>
      <c r="AG18" s="1"/>
      <c r="AH18" s="1"/>
    </row>
    <row r="19" spans="1:34" ht="15.6" x14ac:dyDescent="0.3">
      <c r="A19" s="4"/>
      <c r="B19" s="1"/>
      <c r="C19" s="146"/>
      <c r="D19" s="186" t="s">
        <v>382</v>
      </c>
      <c r="E19" s="189">
        <f t="shared" ref="E19:F19" si="0">SUM(E17:E18)</f>
        <v>25</v>
      </c>
      <c r="F19" s="189">
        <f t="shared" si="0"/>
        <v>43</v>
      </c>
      <c r="G19" s="189">
        <f>SUM(G17:G18)</f>
        <v>10</v>
      </c>
      <c r="H19" s="190">
        <f>SUM(H17:H18)</f>
        <v>78</v>
      </c>
      <c r="I19" s="159"/>
      <c r="J19" s="146"/>
      <c r="K19" s="1"/>
      <c r="L19" s="1"/>
      <c r="M19" s="1"/>
      <c r="N19" s="1"/>
      <c r="O19" s="1"/>
      <c r="P19" s="1"/>
      <c r="Q19" s="1"/>
      <c r="R19" s="1"/>
      <c r="S19" s="1"/>
      <c r="T19" s="1"/>
      <c r="U19" s="1"/>
      <c r="V19" s="1"/>
      <c r="W19" s="1"/>
      <c r="X19" s="1"/>
      <c r="Y19" s="1"/>
      <c r="Z19" s="1"/>
      <c r="AA19" s="1"/>
      <c r="AB19" s="1"/>
      <c r="AC19" s="1"/>
      <c r="AD19" s="1"/>
      <c r="AE19" s="1"/>
      <c r="AF19" s="1"/>
      <c r="AG19" s="1"/>
      <c r="AH19" s="1"/>
    </row>
    <row r="20" spans="1:34" ht="15" customHeight="1" x14ac:dyDescent="0.3">
      <c r="A20" s="4"/>
      <c r="B20" s="1"/>
      <c r="C20" s="146"/>
      <c r="D20" s="1"/>
      <c r="E20" s="1"/>
      <c r="F20" s="1"/>
      <c r="G20" s="159"/>
      <c r="H20" s="159"/>
      <c r="I20" s="159"/>
      <c r="J20" s="146"/>
      <c r="K20" s="1"/>
      <c r="L20" s="1"/>
      <c r="M20" s="1"/>
      <c r="N20" s="1"/>
      <c r="O20" s="1"/>
      <c r="P20" s="1"/>
      <c r="Q20" s="1"/>
      <c r="R20" s="1"/>
      <c r="S20" s="1"/>
      <c r="T20" s="1"/>
      <c r="U20" s="1"/>
      <c r="V20" s="1"/>
      <c r="W20" s="1"/>
      <c r="X20" s="1"/>
      <c r="Y20" s="1"/>
      <c r="Z20" s="1"/>
      <c r="AA20" s="1"/>
      <c r="AB20" s="1"/>
      <c r="AC20" s="1"/>
      <c r="AD20" s="1"/>
      <c r="AE20" s="1"/>
      <c r="AF20" s="1"/>
      <c r="AG20" s="1"/>
      <c r="AH20" s="1"/>
    </row>
    <row r="21" spans="1:34" x14ac:dyDescent="0.3">
      <c r="A21" s="4"/>
      <c r="B21" s="1"/>
      <c r="C21" s="225"/>
      <c r="D21" s="225"/>
      <c r="E21" s="225"/>
      <c r="F21" s="225"/>
      <c r="G21" s="225"/>
      <c r="H21" s="225"/>
      <c r="I21" s="225"/>
      <c r="J21" s="225"/>
      <c r="K21" s="1"/>
      <c r="L21" s="1"/>
      <c r="M21" s="1"/>
      <c r="N21" s="1"/>
      <c r="O21" s="1"/>
      <c r="P21" s="1"/>
      <c r="Q21" s="1"/>
      <c r="R21" s="1"/>
      <c r="S21" s="1"/>
      <c r="T21" s="1"/>
      <c r="U21" s="1"/>
      <c r="V21" s="1"/>
      <c r="W21" s="1"/>
      <c r="X21" s="1"/>
      <c r="Y21" s="1"/>
      <c r="Z21" s="1"/>
      <c r="AA21" s="1"/>
      <c r="AB21" s="1"/>
      <c r="AC21" s="1"/>
      <c r="AD21" s="1"/>
      <c r="AE21" s="1"/>
      <c r="AF21" s="1"/>
      <c r="AG21" s="1"/>
      <c r="AH21" s="1"/>
    </row>
    <row r="22" spans="1:34" ht="15" customHeight="1" x14ac:dyDescent="0.3">
      <c r="A22" s="4"/>
      <c r="B22" s="1"/>
      <c r="C22" s="146"/>
      <c r="D22" s="146"/>
      <c r="E22" s="146"/>
      <c r="F22" s="146"/>
      <c r="G22" s="146"/>
      <c r="H22" s="146"/>
      <c r="I22" s="146"/>
      <c r="J22" s="146"/>
      <c r="K22" s="1"/>
      <c r="L22" s="1"/>
      <c r="M22" s="1"/>
      <c r="N22" s="1"/>
      <c r="O22" s="1"/>
      <c r="P22" s="1"/>
      <c r="Q22" s="1"/>
      <c r="R22" s="1"/>
      <c r="S22" s="1"/>
      <c r="T22" s="1"/>
      <c r="U22" s="1"/>
      <c r="V22" s="1"/>
      <c r="W22" s="1"/>
      <c r="X22" s="1"/>
      <c r="Y22" s="1"/>
      <c r="Z22" s="1"/>
      <c r="AA22" s="1"/>
      <c r="AB22" s="1"/>
      <c r="AC22" s="1"/>
      <c r="AD22" s="1"/>
      <c r="AE22" s="1"/>
      <c r="AF22" s="1"/>
      <c r="AG22" s="1"/>
      <c r="AH22" s="1"/>
    </row>
    <row r="23" spans="1:34" ht="15.75" customHeight="1" x14ac:dyDescent="0.3">
      <c r="A23" s="4"/>
      <c r="B23" s="1"/>
      <c r="C23" s="146"/>
      <c r="D23" s="146"/>
      <c r="E23" s="31"/>
      <c r="F23" s="146"/>
      <c r="G23" s="146"/>
      <c r="H23" s="146"/>
      <c r="I23" s="146"/>
      <c r="J23" s="146"/>
      <c r="K23" s="1"/>
      <c r="L23" s="1"/>
      <c r="M23" s="1"/>
      <c r="N23" s="1"/>
      <c r="O23" s="1"/>
      <c r="P23" s="1"/>
      <c r="Q23" s="1"/>
      <c r="R23" s="1"/>
      <c r="S23" s="1"/>
      <c r="T23" s="1"/>
      <c r="U23" s="1"/>
      <c r="V23" s="1"/>
      <c r="W23" s="1"/>
      <c r="X23" s="1"/>
      <c r="Y23" s="1"/>
      <c r="Z23" s="1"/>
      <c r="AA23" s="1"/>
      <c r="AB23" s="1"/>
      <c r="AC23" s="1"/>
      <c r="AD23" s="1"/>
      <c r="AE23" s="1"/>
      <c r="AF23" s="1"/>
      <c r="AG23" s="1"/>
      <c r="AH23" s="1"/>
    </row>
    <row r="24" spans="1:34" x14ac:dyDescent="0.3">
      <c r="A24" s="4"/>
      <c r="B24" s="1"/>
      <c r="C24" s="146"/>
      <c r="D24" s="146"/>
      <c r="E24" s="146"/>
      <c r="F24" s="146"/>
      <c r="G24" s="146"/>
      <c r="H24" s="146"/>
      <c r="I24" s="146"/>
      <c r="J24" s="146"/>
      <c r="K24" s="1"/>
      <c r="L24" s="1"/>
      <c r="M24" s="1"/>
      <c r="N24" s="1"/>
      <c r="O24" s="1"/>
      <c r="P24" s="1"/>
      <c r="Q24" s="1"/>
      <c r="R24" s="1"/>
      <c r="S24" s="1"/>
      <c r="T24" s="1"/>
      <c r="U24" s="1"/>
      <c r="V24" s="1"/>
      <c r="W24" s="1"/>
      <c r="X24" s="1"/>
      <c r="Y24" s="1"/>
      <c r="Z24" s="1"/>
      <c r="AA24" s="1"/>
      <c r="AB24" s="1"/>
      <c r="AC24" s="1"/>
      <c r="AD24" s="1"/>
      <c r="AE24" s="1"/>
      <c r="AF24" s="1"/>
      <c r="AG24" s="1"/>
      <c r="AH24" s="1"/>
    </row>
    <row r="25" spans="1:34" ht="15.75" customHeight="1" x14ac:dyDescent="0.3">
      <c r="A25" s="4"/>
      <c r="B25" s="1"/>
      <c r="C25" s="146"/>
      <c r="D25" s="118" t="s">
        <v>385</v>
      </c>
      <c r="E25" s="187">
        <v>2</v>
      </c>
      <c r="F25" s="118"/>
      <c r="G25" s="146"/>
      <c r="H25" s="146"/>
      <c r="I25" s="146"/>
      <c r="J25" s="146"/>
      <c r="K25" s="1"/>
      <c r="L25" s="1"/>
      <c r="M25" s="1"/>
      <c r="N25" s="1"/>
      <c r="O25" s="1"/>
      <c r="P25" s="1"/>
      <c r="Q25" s="1"/>
      <c r="R25" s="1"/>
      <c r="S25" s="1"/>
      <c r="T25" s="1"/>
      <c r="U25" s="1"/>
      <c r="V25" s="1"/>
      <c r="W25" s="1"/>
      <c r="X25" s="1"/>
      <c r="Y25" s="1"/>
      <c r="Z25" s="1"/>
      <c r="AA25" s="1"/>
      <c r="AB25" s="1"/>
      <c r="AC25" s="1"/>
      <c r="AD25" s="1"/>
      <c r="AE25" s="1"/>
      <c r="AF25" s="1"/>
      <c r="AG25" s="1"/>
      <c r="AH25" s="1"/>
    </row>
    <row r="26" spans="1:34" x14ac:dyDescent="0.3">
      <c r="A26" s="4"/>
      <c r="B26" s="1"/>
      <c r="C26" s="146"/>
      <c r="D26" s="146"/>
      <c r="E26" s="146"/>
      <c r="F26" s="146"/>
      <c r="G26" s="146"/>
      <c r="H26" s="146"/>
      <c r="I26" s="146"/>
      <c r="J26" s="146"/>
      <c r="K26" s="1"/>
      <c r="L26" s="1"/>
      <c r="M26" s="1"/>
      <c r="N26" s="1"/>
      <c r="O26" s="1"/>
      <c r="P26" s="1"/>
      <c r="Q26" s="1"/>
      <c r="R26" s="1"/>
      <c r="S26" s="1"/>
      <c r="T26" s="1"/>
      <c r="U26" s="1"/>
      <c r="V26" s="1"/>
      <c r="W26" s="1"/>
      <c r="X26" s="1"/>
      <c r="Y26" s="1"/>
      <c r="Z26" s="1"/>
      <c r="AA26" s="1"/>
      <c r="AB26" s="1"/>
      <c r="AC26" s="1"/>
      <c r="AD26" s="1"/>
      <c r="AE26" s="1"/>
      <c r="AF26" s="1"/>
      <c r="AG26" s="1"/>
      <c r="AH26" s="1"/>
    </row>
    <row r="27" spans="1:34" x14ac:dyDescent="0.3">
      <c r="A27" s="4"/>
      <c r="B27" s="1"/>
      <c r="C27" s="146"/>
      <c r="D27" s="245" t="s">
        <v>386</v>
      </c>
      <c r="E27" s="246"/>
      <c r="F27" s="246"/>
      <c r="G27" s="246"/>
      <c r="H27" s="187">
        <v>9.2899999999999991</v>
      </c>
      <c r="I27" s="182"/>
      <c r="J27" s="225" t="s">
        <v>387</v>
      </c>
      <c r="K27" s="225"/>
      <c r="L27" s="225"/>
      <c r="M27" s="1"/>
      <c r="N27" s="1"/>
      <c r="O27" s="1"/>
      <c r="P27" s="1"/>
      <c r="Q27" s="1"/>
      <c r="R27" s="1"/>
      <c r="S27" s="1"/>
      <c r="T27" s="1"/>
      <c r="U27" s="1"/>
      <c r="V27" s="1"/>
      <c r="W27" s="1"/>
      <c r="X27" s="1"/>
      <c r="Y27" s="1"/>
      <c r="Z27" s="1"/>
      <c r="AA27" s="1"/>
      <c r="AB27" s="1"/>
      <c r="AC27" s="1"/>
      <c r="AD27" s="1"/>
      <c r="AE27" s="1"/>
      <c r="AF27" s="1"/>
      <c r="AG27" s="1"/>
      <c r="AH27" s="1"/>
    </row>
    <row r="28" spans="1:34" x14ac:dyDescent="0.3">
      <c r="A28" s="4"/>
      <c r="B28" s="1"/>
      <c r="C28" s="146"/>
      <c r="D28" s="146"/>
      <c r="E28" s="146"/>
      <c r="F28" s="146"/>
      <c r="G28" s="1"/>
      <c r="H28" s="146"/>
      <c r="I28" s="146"/>
      <c r="J28" s="146"/>
      <c r="K28" s="1"/>
      <c r="L28" s="1"/>
      <c r="M28" s="1"/>
      <c r="N28" s="1"/>
      <c r="O28" s="1"/>
      <c r="P28" s="1"/>
      <c r="Q28" s="1"/>
      <c r="R28" s="1"/>
      <c r="S28" s="1"/>
      <c r="T28" s="1"/>
      <c r="U28" s="1"/>
      <c r="V28" s="1"/>
      <c r="W28" s="1"/>
      <c r="X28" s="1"/>
      <c r="Y28" s="1"/>
      <c r="Z28" s="1"/>
      <c r="AA28" s="1"/>
      <c r="AB28" s="1"/>
      <c r="AC28" s="1"/>
      <c r="AD28" s="1"/>
      <c r="AE28" s="1"/>
      <c r="AF28" s="1"/>
      <c r="AG28" s="1"/>
      <c r="AH28" s="1"/>
    </row>
    <row r="29" spans="1:34" ht="15" customHeight="1" x14ac:dyDescent="0.3">
      <c r="A29" s="4"/>
      <c r="B29" s="1"/>
      <c r="C29" s="146"/>
      <c r="D29" s="146"/>
      <c r="E29" s="146"/>
      <c r="F29" s="146"/>
      <c r="G29" s="146"/>
      <c r="H29" s="146"/>
      <c r="I29" s="146"/>
      <c r="J29" s="146"/>
      <c r="K29" s="1"/>
      <c r="L29" s="1"/>
      <c r="M29" s="1"/>
      <c r="N29" s="1"/>
      <c r="O29" s="1"/>
      <c r="P29" s="1"/>
      <c r="Q29" s="1"/>
      <c r="R29" s="1"/>
      <c r="S29" s="1"/>
      <c r="T29" s="1"/>
      <c r="U29" s="1"/>
      <c r="V29" s="1"/>
      <c r="W29" s="1"/>
      <c r="X29" s="1"/>
      <c r="Y29" s="1"/>
      <c r="Z29" s="1"/>
      <c r="AA29" s="1"/>
      <c r="AB29" s="1"/>
      <c r="AC29" s="1"/>
      <c r="AD29" s="1"/>
      <c r="AE29" s="1"/>
      <c r="AF29" s="1"/>
      <c r="AG29" s="1"/>
      <c r="AH29" s="1"/>
    </row>
    <row r="30" spans="1:34" ht="14.4" customHeight="1" x14ac:dyDescent="0.3">
      <c r="A30" s="4"/>
      <c r="B30" s="1"/>
      <c r="C30" s="146"/>
      <c r="D30" s="146"/>
      <c r="E30" s="146"/>
      <c r="F30" s="146"/>
      <c r="G30" s="146"/>
      <c r="H30" s="146"/>
      <c r="I30" s="146"/>
      <c r="J30" s="146"/>
      <c r="K30" s="1"/>
      <c r="L30" s="1"/>
      <c r="M30" s="1"/>
      <c r="N30" s="1"/>
      <c r="O30" s="1"/>
      <c r="P30" s="1"/>
      <c r="Q30" s="1"/>
      <c r="R30" s="1"/>
      <c r="S30" s="1"/>
      <c r="T30" s="1"/>
      <c r="U30" s="1"/>
      <c r="V30" s="1"/>
      <c r="W30" s="1"/>
      <c r="X30" s="1"/>
      <c r="Y30" s="1"/>
      <c r="Z30" s="1"/>
      <c r="AA30" s="1"/>
      <c r="AB30" s="1"/>
      <c r="AC30" s="1"/>
      <c r="AD30" s="1"/>
      <c r="AE30" s="1"/>
      <c r="AF30" s="1"/>
      <c r="AG30" s="1"/>
      <c r="AH30" s="1"/>
    </row>
    <row r="31" spans="1:34" x14ac:dyDescent="0.3">
      <c r="A31" s="4"/>
      <c r="B31" s="1"/>
      <c r="C31" s="225"/>
      <c r="D31" s="225"/>
      <c r="E31" s="225"/>
      <c r="F31" s="225"/>
      <c r="G31" s="225"/>
      <c r="H31" s="225"/>
      <c r="I31" s="225"/>
      <c r="J31" s="225"/>
      <c r="K31" s="1"/>
      <c r="L31" s="1"/>
      <c r="M31" s="1"/>
      <c r="N31" s="1"/>
      <c r="O31" s="1"/>
      <c r="P31" s="1"/>
      <c r="Q31" s="1"/>
      <c r="R31" s="1"/>
      <c r="S31" s="1"/>
      <c r="T31" s="1"/>
      <c r="U31" s="1"/>
      <c r="V31" s="1"/>
      <c r="W31" s="1"/>
      <c r="X31" s="1"/>
      <c r="Y31" s="1"/>
      <c r="Z31" s="1"/>
      <c r="AA31" s="1"/>
      <c r="AB31" s="1"/>
      <c r="AC31" s="1"/>
      <c r="AD31" s="1"/>
      <c r="AE31" s="1"/>
      <c r="AF31" s="1"/>
      <c r="AG31" s="1"/>
      <c r="AH31" s="1"/>
    </row>
    <row r="32" spans="1:34" x14ac:dyDescent="0.3">
      <c r="A32" s="4"/>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 customHeight="1" x14ac:dyDescent="0.3">
      <c r="A33" s="4"/>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 customHeight="1" x14ac:dyDescent="0.3">
      <c r="A34" s="4"/>
      <c r="B34" s="1"/>
      <c r="C34" s="230"/>
      <c r="D34" s="230"/>
      <c r="E34" s="230"/>
      <c r="F34" s="230"/>
      <c r="G34" s="230"/>
      <c r="H34" s="230"/>
      <c r="I34" s="230"/>
      <c r="J34" s="230"/>
      <c r="K34" s="1"/>
      <c r="L34" s="1"/>
      <c r="M34" s="1"/>
      <c r="N34" s="1"/>
      <c r="O34" s="1"/>
      <c r="P34" s="1"/>
      <c r="Q34" s="1"/>
      <c r="R34" s="1"/>
      <c r="S34" s="1"/>
      <c r="T34" s="1"/>
      <c r="U34" s="1"/>
      <c r="V34" s="1"/>
      <c r="W34" s="1"/>
      <c r="X34" s="1"/>
      <c r="Y34" s="1"/>
      <c r="Z34" s="1"/>
      <c r="AA34" s="1"/>
      <c r="AB34" s="1"/>
      <c r="AC34" s="1"/>
      <c r="AD34" s="1"/>
      <c r="AE34" s="1"/>
      <c r="AF34" s="1"/>
      <c r="AG34" s="1"/>
      <c r="AH34" s="1"/>
    </row>
    <row r="35" spans="1:34" ht="15" customHeight="1" x14ac:dyDescent="0.3">
      <c r="A35" s="4"/>
      <c r="B35" s="1"/>
      <c r="C35" s="230"/>
      <c r="D35" s="230"/>
      <c r="E35" s="230"/>
      <c r="F35" s="230"/>
      <c r="G35" s="230"/>
      <c r="H35" s="230"/>
      <c r="I35" s="230"/>
      <c r="J35" s="230"/>
      <c r="K35" s="1"/>
      <c r="L35" s="1"/>
      <c r="M35" s="1"/>
      <c r="N35" s="1"/>
      <c r="O35" s="1"/>
      <c r="P35" s="1"/>
      <c r="Q35" s="1"/>
      <c r="R35" s="1"/>
      <c r="S35" s="1"/>
      <c r="T35" s="1"/>
      <c r="U35" s="1"/>
      <c r="V35" s="1"/>
      <c r="W35" s="1"/>
      <c r="X35" s="1"/>
      <c r="Y35" s="1"/>
      <c r="Z35" s="1"/>
      <c r="AA35" s="1"/>
      <c r="AB35" s="1"/>
      <c r="AC35" s="1"/>
      <c r="AD35" s="1"/>
      <c r="AE35" s="1"/>
      <c r="AF35" s="1"/>
      <c r="AG35" s="1"/>
      <c r="AH35" s="1"/>
    </row>
    <row r="36" spans="1:34" x14ac:dyDescent="0.3">
      <c r="A36" s="4"/>
      <c r="B36" s="1"/>
      <c r="C36" s="230"/>
      <c r="D36" s="230"/>
      <c r="E36" s="230"/>
      <c r="F36" s="230"/>
      <c r="G36" s="230"/>
      <c r="H36" s="230"/>
      <c r="I36" s="230"/>
      <c r="J36" s="230"/>
      <c r="K36" s="1"/>
      <c r="L36" s="1"/>
      <c r="M36" s="1"/>
      <c r="N36" s="1"/>
      <c r="O36" s="1"/>
      <c r="P36" s="1"/>
      <c r="Q36" s="1"/>
      <c r="R36" s="1"/>
      <c r="S36" s="1"/>
      <c r="T36" s="1"/>
      <c r="U36" s="1"/>
      <c r="V36" s="1"/>
      <c r="W36" s="1"/>
      <c r="X36" s="1"/>
      <c r="Y36" s="1"/>
      <c r="Z36" s="1"/>
      <c r="AA36" s="1"/>
      <c r="AB36" s="1"/>
      <c r="AC36" s="1"/>
      <c r="AD36" s="1"/>
      <c r="AE36" s="1"/>
      <c r="AF36" s="1"/>
      <c r="AG36" s="1"/>
      <c r="AH36" s="1"/>
    </row>
    <row r="37" spans="1:34" x14ac:dyDescent="0.3">
      <c r="A37" s="4"/>
      <c r="B37" s="1"/>
      <c r="C37" s="227"/>
      <c r="D37" s="227"/>
      <c r="E37" s="227"/>
      <c r="F37" s="227"/>
      <c r="G37" s="227"/>
      <c r="H37" s="227"/>
      <c r="I37" s="227"/>
      <c r="J37" s="227"/>
      <c r="K37" s="1"/>
      <c r="L37" s="1"/>
      <c r="M37" s="1"/>
      <c r="N37" s="1"/>
      <c r="O37" s="1"/>
      <c r="P37" s="1"/>
      <c r="Q37" s="1"/>
      <c r="R37" s="1"/>
      <c r="S37" s="1"/>
      <c r="T37" s="1"/>
      <c r="U37" s="1"/>
      <c r="V37" s="1"/>
      <c r="W37" s="1"/>
      <c r="X37" s="1"/>
      <c r="Y37" s="1"/>
      <c r="Z37" s="1"/>
      <c r="AA37" s="1"/>
      <c r="AB37" s="1"/>
      <c r="AC37" s="1"/>
      <c r="AD37" s="1"/>
      <c r="AE37" s="1"/>
      <c r="AF37" s="1"/>
      <c r="AG37" s="1"/>
      <c r="AH37" s="1"/>
    </row>
    <row r="38" spans="1:34" ht="15" customHeight="1" x14ac:dyDescent="0.3">
      <c r="A38" s="4"/>
      <c r="B38" s="1"/>
      <c r="C38" s="2"/>
      <c r="D38" s="2"/>
      <c r="E38" s="2"/>
      <c r="F38" s="2"/>
      <c r="G38" s="2"/>
      <c r="H38" s="2"/>
      <c r="I38" s="2"/>
      <c r="J38" s="2"/>
      <c r="K38" s="1"/>
      <c r="L38" s="1"/>
      <c r="M38" s="1"/>
      <c r="N38" s="1"/>
      <c r="O38" s="1"/>
      <c r="P38" s="1"/>
      <c r="Q38" s="1"/>
      <c r="R38" s="1"/>
      <c r="S38" s="1"/>
      <c r="T38" s="1"/>
      <c r="U38" s="1"/>
      <c r="V38" s="1"/>
      <c r="W38" s="1"/>
      <c r="X38" s="1"/>
      <c r="Y38" s="1"/>
      <c r="Z38" s="1"/>
      <c r="AA38" s="1"/>
      <c r="AB38" s="1"/>
      <c r="AC38" s="1"/>
      <c r="AD38" s="1"/>
      <c r="AE38" s="1"/>
      <c r="AF38" s="1"/>
      <c r="AG38" s="1"/>
      <c r="AH38" s="1"/>
    </row>
    <row r="39" spans="1:34" x14ac:dyDescent="0.3">
      <c r="A39" s="4"/>
      <c r="B39" s="1"/>
      <c r="C39" s="227"/>
      <c r="D39" s="227"/>
      <c r="E39" s="227"/>
      <c r="F39" s="227"/>
      <c r="G39" s="227"/>
      <c r="H39" s="227"/>
      <c r="I39" s="227"/>
      <c r="J39" s="227"/>
      <c r="K39" s="1"/>
      <c r="L39" s="1"/>
      <c r="M39" s="1"/>
      <c r="N39" s="1"/>
      <c r="O39" s="1"/>
      <c r="P39" s="1"/>
      <c r="Q39" s="1"/>
      <c r="R39" s="1"/>
      <c r="S39" s="1"/>
      <c r="T39" s="1"/>
      <c r="U39" s="1"/>
      <c r="V39" s="1"/>
      <c r="W39" s="1"/>
      <c r="X39" s="1"/>
      <c r="Y39" s="1"/>
      <c r="Z39" s="1"/>
      <c r="AA39" s="1"/>
      <c r="AB39" s="1"/>
      <c r="AC39" s="1"/>
      <c r="AD39" s="1"/>
      <c r="AE39" s="1"/>
      <c r="AF39" s="1"/>
      <c r="AG39" s="1"/>
      <c r="AH39" s="1"/>
    </row>
    <row r="40" spans="1:34" x14ac:dyDescent="0.3">
      <c r="A40" s="4"/>
      <c r="B40" s="1"/>
      <c r="C40" s="158"/>
      <c r="D40" s="158"/>
      <c r="E40" s="158"/>
      <c r="F40" s="158"/>
      <c r="G40" s="158"/>
      <c r="H40" s="158"/>
      <c r="I40" s="158"/>
      <c r="J40" s="158"/>
      <c r="K40" s="1"/>
      <c r="L40" s="1"/>
      <c r="M40" s="1"/>
      <c r="N40" s="1"/>
      <c r="O40" s="1"/>
      <c r="P40" s="1"/>
      <c r="Q40" s="1"/>
      <c r="R40" s="1"/>
      <c r="S40" s="1"/>
      <c r="T40" s="1"/>
      <c r="U40" s="1"/>
      <c r="V40" s="1"/>
      <c r="W40" s="1"/>
      <c r="X40" s="1"/>
      <c r="Y40" s="1"/>
      <c r="Z40" s="1"/>
      <c r="AA40" s="1"/>
      <c r="AB40" s="1"/>
      <c r="AC40" s="1"/>
      <c r="AD40" s="1"/>
      <c r="AE40" s="1"/>
      <c r="AF40" s="1"/>
      <c r="AG40" s="1"/>
      <c r="AH40" s="1"/>
    </row>
    <row r="41" spans="1:34" x14ac:dyDescent="0.3">
      <c r="A41" s="4"/>
      <c r="B41" s="1"/>
      <c r="C41" s="227"/>
      <c r="D41" s="227"/>
      <c r="E41" s="227"/>
      <c r="F41" s="227"/>
      <c r="G41" s="227"/>
      <c r="H41" s="227"/>
      <c r="I41" s="227"/>
      <c r="J41" s="227"/>
      <c r="K41" s="1"/>
      <c r="L41" s="1"/>
      <c r="M41" s="1"/>
      <c r="N41" s="164"/>
      <c r="O41" s="165"/>
      <c r="P41" s="166"/>
      <c r="Q41" s="1"/>
      <c r="R41" s="1"/>
      <c r="S41" s="1"/>
      <c r="T41" s="1"/>
      <c r="U41" s="1"/>
      <c r="V41" s="1"/>
      <c r="W41" s="1"/>
      <c r="X41" s="1"/>
      <c r="Y41" s="1"/>
      <c r="Z41" s="1"/>
      <c r="AA41" s="1"/>
      <c r="AB41" s="1"/>
      <c r="AC41" s="1"/>
      <c r="AD41" s="1"/>
      <c r="AE41" s="1"/>
      <c r="AF41" s="1"/>
      <c r="AG41" s="1"/>
      <c r="AH41" s="1"/>
    </row>
    <row r="42" spans="1:34" x14ac:dyDescent="0.3">
      <c r="A42" s="4"/>
      <c r="B42" s="1"/>
      <c r="C42" s="1"/>
      <c r="D42" s="1"/>
      <c r="E42" s="1"/>
      <c r="F42" s="1"/>
      <c r="G42" s="1"/>
      <c r="H42" s="1"/>
      <c r="I42" s="1"/>
      <c r="J42" s="1"/>
      <c r="K42" s="1"/>
      <c r="L42" s="31"/>
      <c r="M42" s="168"/>
      <c r="N42" s="1"/>
      <c r="O42" s="167"/>
      <c r="P42" s="1"/>
      <c r="Q42" s="167"/>
      <c r="R42" s="1"/>
      <c r="S42" s="1"/>
      <c r="T42" s="1"/>
      <c r="U42" s="1"/>
      <c r="V42" s="1"/>
      <c r="W42" s="1"/>
      <c r="X42" s="1"/>
      <c r="Y42" s="1"/>
      <c r="Z42" s="1"/>
      <c r="AA42" s="1"/>
      <c r="AB42" s="1"/>
      <c r="AC42" s="1"/>
      <c r="AD42" s="1"/>
      <c r="AE42" s="1"/>
      <c r="AF42" s="1"/>
      <c r="AG42" s="1"/>
      <c r="AH42" s="1"/>
    </row>
    <row r="43" spans="1:34" x14ac:dyDescent="0.3">
      <c r="A43" s="4"/>
      <c r="B43" s="1"/>
      <c r="C43" s="1"/>
      <c r="D43" s="1"/>
      <c r="E43" s="1"/>
      <c r="F43" s="1"/>
      <c r="G43" s="1"/>
      <c r="H43" s="1"/>
      <c r="I43" s="1"/>
      <c r="J43" s="1"/>
      <c r="K43" s="1"/>
      <c r="L43" s="31"/>
      <c r="M43" s="243"/>
      <c r="N43" s="243"/>
      <c r="O43" s="243"/>
      <c r="P43" s="1"/>
      <c r="Q43" s="167"/>
      <c r="R43" s="1"/>
      <c r="S43" s="1"/>
      <c r="T43" s="1"/>
      <c r="U43" s="1"/>
      <c r="V43" s="1"/>
      <c r="W43" s="1"/>
      <c r="X43" s="1"/>
      <c r="Y43" s="1"/>
      <c r="Z43" s="1"/>
      <c r="AA43" s="1"/>
      <c r="AB43" s="1"/>
      <c r="AC43" s="1"/>
      <c r="AD43" s="1"/>
      <c r="AE43" s="1"/>
      <c r="AF43" s="1"/>
      <c r="AG43" s="1"/>
      <c r="AH43" s="1"/>
    </row>
    <row r="44" spans="1:34" x14ac:dyDescent="0.3">
      <c r="A44" s="4"/>
      <c r="B44" s="1"/>
      <c r="C44" s="1"/>
      <c r="D44" s="146"/>
      <c r="E44" s="146"/>
      <c r="F44" s="146"/>
      <c r="G44" s="146"/>
      <c r="H44" s="146"/>
      <c r="I44" s="1"/>
      <c r="J44" s="146"/>
      <c r="K44" s="1"/>
      <c r="L44" s="1"/>
      <c r="M44" s="1"/>
      <c r="N44" s="1"/>
      <c r="O44" s="1"/>
      <c r="P44" s="1"/>
      <c r="Q44" s="1"/>
      <c r="R44" s="1"/>
      <c r="S44" s="1"/>
      <c r="T44" s="1"/>
      <c r="U44" s="1"/>
      <c r="V44" s="1"/>
      <c r="W44" s="1"/>
      <c r="X44" s="1"/>
      <c r="Y44" s="1"/>
      <c r="Z44" s="1"/>
      <c r="AA44" s="1"/>
      <c r="AB44" s="1"/>
      <c r="AC44" s="1"/>
      <c r="AD44" s="1"/>
      <c r="AE44" s="1"/>
      <c r="AF44" s="1"/>
      <c r="AG44" s="1"/>
      <c r="AH44" s="1"/>
    </row>
    <row r="45" spans="1:34" x14ac:dyDescent="0.3">
      <c r="A45" s="4"/>
      <c r="B45" s="1"/>
      <c r="C45" s="146"/>
      <c r="D45" s="1"/>
      <c r="E45" s="1"/>
      <c r="F45" s="1"/>
      <c r="G45" s="159"/>
      <c r="H45" s="159"/>
      <c r="I45" s="159"/>
      <c r="J45" s="146"/>
      <c r="K45" s="1"/>
      <c r="L45" s="1"/>
      <c r="M45" s="1"/>
      <c r="N45" s="1"/>
      <c r="O45" s="1"/>
      <c r="P45" s="1"/>
      <c r="Q45" s="1"/>
      <c r="R45" s="1"/>
      <c r="S45" s="1"/>
      <c r="T45" s="1"/>
      <c r="U45" s="1"/>
      <c r="V45" s="1"/>
      <c r="W45" s="1"/>
      <c r="X45" s="1"/>
      <c r="Y45" s="1"/>
      <c r="Z45" s="1"/>
      <c r="AA45" s="1"/>
      <c r="AB45" s="1"/>
      <c r="AC45" s="1"/>
      <c r="AD45" s="1"/>
      <c r="AE45" s="1"/>
      <c r="AF45" s="1"/>
      <c r="AG45" s="1"/>
      <c r="AH45" s="1"/>
    </row>
    <row r="46" spans="1:34" x14ac:dyDescent="0.3">
      <c r="A46" s="4"/>
      <c r="B46" s="1"/>
      <c r="C46" s="146"/>
      <c r="D46" s="31"/>
      <c r="E46" s="162"/>
      <c r="F46" s="1"/>
      <c r="G46" s="159"/>
      <c r="H46" s="159"/>
      <c r="I46" s="159"/>
      <c r="J46" s="146"/>
      <c r="K46" s="1"/>
      <c r="L46" s="1"/>
      <c r="M46" s="1"/>
      <c r="N46" s="1"/>
      <c r="O46" s="1"/>
      <c r="P46" s="1"/>
      <c r="Q46" s="1"/>
      <c r="R46" s="1"/>
      <c r="S46" s="1"/>
      <c r="T46" s="1"/>
      <c r="U46" s="1"/>
      <c r="V46" s="1"/>
      <c r="W46" s="1"/>
      <c r="X46" s="1"/>
      <c r="Y46" s="1"/>
      <c r="Z46" s="1"/>
      <c r="AA46" s="1"/>
      <c r="AB46" s="1"/>
      <c r="AC46" s="1"/>
      <c r="AD46" s="1"/>
      <c r="AE46" s="1"/>
      <c r="AF46" s="1"/>
      <c r="AG46" s="1"/>
      <c r="AH46" s="1"/>
    </row>
    <row r="47" spans="1:34" x14ac:dyDescent="0.3">
      <c r="A47" s="4"/>
      <c r="B47" s="1"/>
      <c r="C47" s="146"/>
      <c r="D47" s="1"/>
      <c r="E47" s="1"/>
      <c r="F47" s="162"/>
      <c r="G47" s="2"/>
      <c r="H47" s="54"/>
      <c r="I47" s="181"/>
      <c r="J47" s="146"/>
      <c r="K47" s="1"/>
      <c r="L47" s="1"/>
      <c r="M47" s="1"/>
      <c r="N47" s="1"/>
      <c r="O47" s="1"/>
      <c r="P47" s="1"/>
      <c r="Q47" s="1"/>
      <c r="R47" s="1"/>
      <c r="S47" s="1"/>
      <c r="T47" s="1"/>
      <c r="U47" s="1"/>
      <c r="V47" s="1"/>
      <c r="W47" s="1"/>
      <c r="X47" s="1"/>
      <c r="Y47" s="1"/>
      <c r="Z47" s="1"/>
      <c r="AA47" s="1"/>
      <c r="AB47" s="1"/>
      <c r="AC47" s="1"/>
      <c r="AD47" s="1"/>
      <c r="AE47" s="1"/>
      <c r="AF47" s="1"/>
      <c r="AG47" s="1"/>
      <c r="AH47" s="1"/>
    </row>
    <row r="48" spans="1:34" x14ac:dyDescent="0.3">
      <c r="A48" s="4"/>
      <c r="B48" s="1"/>
      <c r="C48" s="146"/>
      <c r="D48" s="1"/>
      <c r="E48" s="1"/>
      <c r="F48" s="1"/>
      <c r="G48" s="159"/>
      <c r="H48" s="159"/>
      <c r="I48" s="159"/>
      <c r="J48" s="146"/>
      <c r="K48" s="1"/>
      <c r="L48" s="1"/>
      <c r="M48" s="1"/>
      <c r="N48" s="1"/>
      <c r="O48" s="1"/>
      <c r="P48" s="1"/>
      <c r="Q48" s="1"/>
      <c r="R48" s="1"/>
      <c r="S48" s="1"/>
      <c r="T48" s="1"/>
      <c r="U48" s="1"/>
      <c r="V48" s="1"/>
      <c r="W48" s="1"/>
      <c r="X48" s="1"/>
      <c r="Y48" s="1"/>
      <c r="Z48" s="1"/>
      <c r="AA48" s="1"/>
      <c r="AB48" s="1"/>
      <c r="AC48" s="1"/>
      <c r="AD48" s="1"/>
      <c r="AE48" s="1"/>
      <c r="AF48" s="1"/>
      <c r="AG48" s="1"/>
      <c r="AH48" s="1"/>
    </row>
    <row r="49" spans="1:34" x14ac:dyDescent="0.3">
      <c r="A49" s="4"/>
      <c r="B49" s="1"/>
      <c r="C49" s="225"/>
      <c r="D49" s="225"/>
      <c r="E49" s="225"/>
      <c r="F49" s="225"/>
      <c r="G49" s="225"/>
      <c r="H49" s="225"/>
      <c r="I49" s="225"/>
      <c r="J49" s="225"/>
      <c r="K49" s="1"/>
      <c r="L49" s="1"/>
      <c r="M49" s="1"/>
      <c r="N49" s="1"/>
      <c r="O49" s="1"/>
      <c r="P49" s="1"/>
      <c r="Q49" s="1"/>
      <c r="R49" s="1"/>
      <c r="S49" s="1"/>
      <c r="T49" s="1"/>
      <c r="U49" s="1"/>
      <c r="V49" s="1"/>
      <c r="W49" s="1"/>
      <c r="X49" s="1"/>
      <c r="Y49" s="1"/>
      <c r="Z49" s="1"/>
      <c r="AA49" s="1"/>
      <c r="AB49" s="1"/>
      <c r="AC49" s="1"/>
      <c r="AD49" s="1"/>
      <c r="AE49" s="1"/>
      <c r="AF49" s="1"/>
      <c r="AG49" s="1"/>
      <c r="AH49" s="1"/>
    </row>
    <row r="50" spans="1:34" x14ac:dyDescent="0.3">
      <c r="A50" s="4"/>
      <c r="B50" s="1"/>
      <c r="C50" s="146"/>
      <c r="D50" s="146"/>
      <c r="E50" s="146"/>
      <c r="F50" s="146"/>
      <c r="G50" s="146"/>
      <c r="H50" s="146"/>
      <c r="I50" s="146"/>
      <c r="J50" s="146"/>
      <c r="K50" s="1"/>
      <c r="L50" s="1"/>
      <c r="M50" s="1"/>
      <c r="N50" s="1"/>
      <c r="O50" s="1"/>
      <c r="P50" s="1"/>
      <c r="Q50" s="1"/>
      <c r="R50" s="1"/>
      <c r="S50" s="1"/>
      <c r="T50" s="1"/>
      <c r="U50" s="1"/>
      <c r="V50" s="1"/>
      <c r="W50" s="1"/>
      <c r="X50" s="1"/>
      <c r="Y50" s="1"/>
      <c r="Z50" s="1"/>
      <c r="AA50" s="1"/>
      <c r="AB50" s="1"/>
      <c r="AC50" s="1"/>
      <c r="AD50" s="1"/>
      <c r="AE50" s="1"/>
      <c r="AF50" s="1"/>
      <c r="AG50" s="1"/>
      <c r="AH50" s="1"/>
    </row>
    <row r="51" spans="1:34" x14ac:dyDescent="0.3">
      <c r="A51" s="4"/>
      <c r="B51" s="1"/>
      <c r="C51" s="146"/>
      <c r="D51" s="146"/>
      <c r="E51" s="31"/>
      <c r="F51" s="146"/>
      <c r="G51" s="146"/>
      <c r="H51" s="146"/>
      <c r="I51" s="146"/>
      <c r="J51" s="146"/>
      <c r="K51" s="1"/>
      <c r="L51" s="1"/>
      <c r="M51" s="1"/>
      <c r="N51" s="1"/>
      <c r="O51" s="1"/>
      <c r="P51" s="1"/>
      <c r="Q51" s="1"/>
      <c r="R51" s="1"/>
      <c r="S51" s="1"/>
      <c r="T51" s="1"/>
      <c r="U51" s="1"/>
      <c r="V51" s="1"/>
      <c r="W51" s="1"/>
      <c r="X51" s="1"/>
      <c r="Y51" s="1"/>
      <c r="Z51" s="1"/>
      <c r="AA51" s="1"/>
      <c r="AB51" s="1"/>
      <c r="AC51" s="1"/>
      <c r="AD51" s="1"/>
      <c r="AE51" s="1"/>
      <c r="AF51" s="1"/>
      <c r="AG51" s="1"/>
      <c r="AH51" s="1"/>
    </row>
    <row r="52" spans="1:34" x14ac:dyDescent="0.3">
      <c r="A52" s="4"/>
      <c r="B52" s="1"/>
      <c r="C52" s="146"/>
      <c r="D52" s="146"/>
      <c r="E52" s="146"/>
      <c r="F52" s="146"/>
      <c r="G52" s="146"/>
      <c r="H52" s="146"/>
      <c r="I52" s="146"/>
      <c r="J52" s="146"/>
      <c r="K52" s="1"/>
      <c r="L52" s="1"/>
      <c r="M52" s="1"/>
      <c r="N52" s="1"/>
      <c r="O52" s="1"/>
      <c r="P52" s="1"/>
      <c r="Q52" s="1"/>
      <c r="R52" s="1"/>
      <c r="S52" s="1"/>
      <c r="T52" s="1"/>
      <c r="U52" s="1"/>
      <c r="V52" s="1"/>
      <c r="W52" s="1"/>
      <c r="X52" s="1"/>
      <c r="Y52" s="1"/>
      <c r="Z52" s="1"/>
      <c r="AA52" s="1"/>
      <c r="AB52" s="1"/>
      <c r="AC52" s="1"/>
      <c r="AD52" s="1"/>
      <c r="AE52" s="1"/>
      <c r="AF52" s="1"/>
      <c r="AG52" s="1"/>
      <c r="AH52" s="1"/>
    </row>
    <row r="53" spans="1:34" x14ac:dyDescent="0.3">
      <c r="A53" s="4"/>
      <c r="B53" s="1"/>
      <c r="C53" s="146"/>
      <c r="D53" s="146"/>
      <c r="E53" s="146"/>
      <c r="F53" s="146"/>
      <c r="G53" s="146"/>
      <c r="H53" s="146"/>
      <c r="I53" s="146"/>
      <c r="J53" s="146"/>
      <c r="K53" s="1"/>
      <c r="L53" s="1"/>
      <c r="M53" s="1"/>
      <c r="N53" s="1"/>
      <c r="O53" s="1"/>
      <c r="P53" s="1"/>
      <c r="Q53" s="1"/>
      <c r="R53" s="1"/>
      <c r="S53" s="1"/>
      <c r="T53" s="1"/>
      <c r="U53" s="1"/>
      <c r="V53" s="1"/>
      <c r="W53" s="1"/>
      <c r="X53" s="1"/>
      <c r="Y53" s="1"/>
      <c r="Z53" s="1"/>
      <c r="AA53" s="1"/>
      <c r="AB53" s="1"/>
      <c r="AC53" s="1"/>
      <c r="AD53" s="1"/>
      <c r="AE53" s="1"/>
      <c r="AF53" s="1"/>
      <c r="AG53" s="1"/>
      <c r="AH53" s="1"/>
    </row>
    <row r="54" spans="1:34" x14ac:dyDescent="0.3">
      <c r="A54" s="4"/>
      <c r="B54" s="1"/>
      <c r="C54" s="146"/>
      <c r="D54" s="146"/>
      <c r="E54" s="146"/>
      <c r="F54" s="146"/>
      <c r="G54" s="146"/>
      <c r="H54" s="146"/>
      <c r="I54" s="146"/>
      <c r="J54" s="146"/>
      <c r="K54" s="1"/>
      <c r="L54" s="1"/>
      <c r="M54" s="1"/>
      <c r="N54" s="1"/>
      <c r="O54" s="1"/>
      <c r="P54" s="1"/>
      <c r="Q54" s="1"/>
      <c r="R54" s="1"/>
      <c r="S54" s="1"/>
      <c r="T54" s="1"/>
      <c r="U54" s="1"/>
      <c r="V54" s="1"/>
      <c r="W54" s="1"/>
      <c r="X54" s="1"/>
      <c r="Y54" s="1"/>
      <c r="Z54" s="1"/>
      <c r="AA54" s="1"/>
      <c r="AB54" s="1"/>
      <c r="AC54" s="1"/>
      <c r="AD54" s="1"/>
      <c r="AE54" s="1"/>
      <c r="AF54" s="1"/>
      <c r="AG54" s="1"/>
      <c r="AH54" s="1"/>
    </row>
    <row r="55" spans="1:34" x14ac:dyDescent="0.3">
      <c r="A55" s="4"/>
      <c r="B55" s="1"/>
      <c r="C55" s="146"/>
      <c r="D55" s="146"/>
      <c r="E55" s="146"/>
      <c r="F55" s="146"/>
      <c r="G55" s="146"/>
      <c r="H55" s="146"/>
      <c r="I55" s="182"/>
      <c r="J55" s="146"/>
      <c r="K55" s="1"/>
      <c r="L55" s="1"/>
      <c r="M55" s="1"/>
      <c r="N55" s="1"/>
      <c r="O55" s="1"/>
      <c r="P55" s="1"/>
      <c r="Q55" s="1"/>
      <c r="R55" s="1"/>
      <c r="S55" s="1"/>
      <c r="T55" s="1"/>
      <c r="U55" s="1"/>
      <c r="V55" s="1"/>
      <c r="W55" s="1"/>
      <c r="X55" s="1"/>
      <c r="Y55" s="1"/>
      <c r="Z55" s="1"/>
      <c r="AA55" s="1"/>
      <c r="AB55" s="1"/>
      <c r="AC55" s="1"/>
      <c r="AD55" s="1"/>
      <c r="AE55" s="1"/>
      <c r="AF55" s="1"/>
      <c r="AG55" s="1"/>
      <c r="AH55" s="1"/>
    </row>
    <row r="56" spans="1:34" x14ac:dyDescent="0.3">
      <c r="A56" s="4"/>
      <c r="B56" s="1"/>
      <c r="C56" s="146"/>
      <c r="D56" s="146"/>
      <c r="E56" s="146"/>
      <c r="F56" s="146"/>
      <c r="G56" s="1"/>
      <c r="H56" s="146"/>
      <c r="I56" s="146"/>
      <c r="J56" s="146"/>
      <c r="K56" s="1"/>
      <c r="L56" s="1"/>
      <c r="M56" s="1"/>
      <c r="N56" s="1"/>
      <c r="O56" s="1"/>
      <c r="P56" s="1"/>
      <c r="Q56" s="1"/>
      <c r="R56" s="1"/>
      <c r="S56" s="1"/>
      <c r="T56" s="1"/>
      <c r="U56" s="1"/>
      <c r="V56" s="1"/>
      <c r="W56" s="1"/>
      <c r="X56" s="1"/>
      <c r="Y56" s="1"/>
      <c r="Z56" s="1"/>
      <c r="AA56" s="1"/>
      <c r="AB56" s="1"/>
      <c r="AC56" s="1"/>
      <c r="AD56" s="1"/>
      <c r="AE56" s="1"/>
      <c r="AF56" s="1"/>
      <c r="AG56" s="1"/>
      <c r="AH56" s="1"/>
    </row>
    <row r="57" spans="1:34" x14ac:dyDescent="0.3">
      <c r="A57" s="4"/>
      <c r="B57" s="1"/>
      <c r="C57" s="225"/>
      <c r="D57" s="225"/>
      <c r="E57" s="225"/>
      <c r="F57" s="225"/>
      <c r="G57" s="225"/>
      <c r="H57" s="225"/>
      <c r="I57" s="225"/>
      <c r="J57" s="225"/>
      <c r="K57" s="1"/>
      <c r="L57" s="1"/>
      <c r="M57" s="1"/>
      <c r="N57" s="1"/>
      <c r="O57" s="1"/>
      <c r="P57" s="1"/>
      <c r="Q57" s="1"/>
      <c r="R57" s="1"/>
      <c r="S57" s="1"/>
      <c r="T57" s="1"/>
      <c r="U57" s="1"/>
      <c r="V57" s="1"/>
      <c r="W57" s="1"/>
      <c r="X57" s="1"/>
      <c r="Y57" s="1"/>
      <c r="Z57" s="1"/>
      <c r="AA57" s="1"/>
      <c r="AB57" s="1"/>
      <c r="AC57" s="1"/>
      <c r="AD57" s="1"/>
      <c r="AE57" s="1"/>
      <c r="AF57" s="1"/>
      <c r="AG57" s="1"/>
      <c r="AH57" s="1"/>
    </row>
    <row r="58" spans="1:34" x14ac:dyDescent="0.3">
      <c r="A58" s="4"/>
      <c r="B58" s="1"/>
      <c r="C58" s="146"/>
      <c r="D58" s="146"/>
      <c r="E58" s="146"/>
      <c r="F58" s="146"/>
      <c r="G58" s="146"/>
      <c r="H58" s="146"/>
      <c r="I58" s="146"/>
      <c r="J58" s="146"/>
      <c r="K58" s="1"/>
      <c r="L58" s="1"/>
      <c r="M58" s="1"/>
      <c r="N58" s="1"/>
      <c r="O58" s="1"/>
      <c r="P58" s="1"/>
      <c r="Q58" s="1"/>
      <c r="R58" s="1"/>
      <c r="S58" s="1"/>
      <c r="T58" s="1"/>
      <c r="U58" s="1"/>
      <c r="V58" s="1"/>
      <c r="W58" s="1"/>
      <c r="X58" s="1"/>
      <c r="Y58" s="1"/>
      <c r="Z58" s="1"/>
      <c r="AA58" s="1"/>
      <c r="AB58" s="1"/>
      <c r="AC58" s="1"/>
      <c r="AD58" s="1"/>
      <c r="AE58" s="1"/>
      <c r="AF58" s="1"/>
      <c r="AG58" s="1"/>
      <c r="AH58" s="1"/>
    </row>
    <row r="59" spans="1:34" x14ac:dyDescent="0.3">
      <c r="A59" s="4"/>
      <c r="B59" s="1"/>
      <c r="C59" s="146"/>
      <c r="D59" s="146"/>
      <c r="E59" s="146"/>
      <c r="F59" s="159"/>
      <c r="G59" s="146"/>
      <c r="H59" s="146"/>
      <c r="I59" s="146"/>
      <c r="J59" s="146"/>
      <c r="K59" s="1"/>
      <c r="L59" s="1"/>
      <c r="M59" s="1"/>
      <c r="N59" s="1"/>
      <c r="O59" s="1"/>
      <c r="P59" s="1"/>
      <c r="Q59" s="1"/>
      <c r="R59" s="1"/>
      <c r="S59" s="1"/>
      <c r="T59" s="1"/>
      <c r="U59" s="1"/>
      <c r="V59" s="1"/>
      <c r="W59" s="1"/>
      <c r="X59" s="1"/>
      <c r="Y59" s="1"/>
      <c r="Z59" s="1"/>
      <c r="AA59" s="1"/>
      <c r="AB59" s="1"/>
      <c r="AC59" s="1"/>
      <c r="AD59" s="1"/>
      <c r="AE59" s="1"/>
      <c r="AF59" s="1"/>
      <c r="AG59" s="1"/>
      <c r="AH59" s="1"/>
    </row>
    <row r="60" spans="1:34" x14ac:dyDescent="0.3">
      <c r="A60" s="4"/>
      <c r="B60" s="1"/>
      <c r="C60" s="146"/>
      <c r="D60" s="146"/>
      <c r="E60" s="146"/>
      <c r="F60" s="146"/>
      <c r="G60" s="146"/>
      <c r="H60" s="146"/>
      <c r="I60" s="146"/>
      <c r="J60" s="146"/>
      <c r="K60" s="1"/>
      <c r="L60" s="1"/>
      <c r="M60" s="1"/>
      <c r="N60" s="1"/>
      <c r="O60" s="1"/>
      <c r="P60" s="1"/>
      <c r="Q60" s="1"/>
      <c r="R60" s="1"/>
      <c r="S60" s="1"/>
      <c r="T60" s="1"/>
      <c r="U60" s="1"/>
      <c r="V60" s="1"/>
      <c r="W60" s="1"/>
      <c r="X60" s="1"/>
      <c r="Y60" s="1"/>
      <c r="Z60" s="1"/>
      <c r="AA60" s="1"/>
      <c r="AB60" s="1"/>
      <c r="AC60" s="1"/>
      <c r="AD60" s="1"/>
      <c r="AE60" s="1"/>
      <c r="AF60" s="1"/>
      <c r="AG60" s="1"/>
      <c r="AH60" s="1"/>
    </row>
    <row r="61" spans="1:34" x14ac:dyDescent="0.3">
      <c r="A61" s="4"/>
      <c r="B61" s="1"/>
      <c r="C61" s="146"/>
      <c r="D61" s="146"/>
      <c r="E61" s="146"/>
      <c r="F61" s="146"/>
      <c r="G61" s="146"/>
      <c r="H61" s="146"/>
      <c r="I61" s="146"/>
      <c r="J61" s="146"/>
      <c r="K61" s="1"/>
      <c r="L61" s="1"/>
      <c r="M61" s="1"/>
      <c r="N61" s="1"/>
      <c r="O61" s="1"/>
      <c r="P61" s="1"/>
      <c r="Q61" s="1"/>
      <c r="R61" s="1"/>
      <c r="S61" s="1"/>
      <c r="T61" s="1"/>
      <c r="U61" s="1"/>
      <c r="V61" s="1"/>
      <c r="W61" s="1"/>
      <c r="X61" s="1"/>
      <c r="Y61" s="1"/>
      <c r="Z61" s="1"/>
      <c r="AA61" s="1"/>
      <c r="AB61" s="1"/>
      <c r="AC61" s="1"/>
      <c r="AD61" s="1"/>
      <c r="AE61" s="1"/>
      <c r="AF61" s="1"/>
      <c r="AG61" s="1"/>
      <c r="AH61" s="1"/>
    </row>
    <row r="62" spans="1:34" ht="15" customHeight="1" x14ac:dyDescent="0.3">
      <c r="A62" s="4"/>
      <c r="B62" s="1"/>
      <c r="C62" s="146"/>
      <c r="D62" s="146"/>
      <c r="E62" s="146"/>
      <c r="F62" s="162"/>
      <c r="G62" s="182"/>
      <c r="H62" s="146"/>
      <c r="I62" s="146"/>
      <c r="J62" s="146"/>
      <c r="K62" s="1"/>
      <c r="L62" s="1"/>
      <c r="M62" s="1"/>
      <c r="N62" s="1"/>
      <c r="O62" s="1"/>
      <c r="P62" s="1"/>
      <c r="Q62" s="1"/>
      <c r="R62" s="1"/>
      <c r="S62" s="1"/>
      <c r="T62" s="1"/>
      <c r="U62" s="1"/>
      <c r="V62" s="1"/>
      <c r="W62" s="1"/>
      <c r="X62" s="1"/>
      <c r="Y62" s="1"/>
      <c r="Z62" s="1"/>
      <c r="AA62" s="1"/>
      <c r="AB62" s="1"/>
      <c r="AC62" s="1"/>
      <c r="AD62" s="1"/>
      <c r="AE62" s="1"/>
      <c r="AF62" s="1"/>
      <c r="AG62" s="1"/>
      <c r="AH62" s="1"/>
    </row>
    <row r="63" spans="1:34" ht="15" customHeight="1" x14ac:dyDescent="0.3">
      <c r="A63" s="4"/>
      <c r="B63" s="1"/>
      <c r="C63" s="146"/>
      <c r="D63" s="146"/>
      <c r="E63" s="146"/>
      <c r="F63" s="146"/>
      <c r="G63" s="146"/>
      <c r="H63" s="146"/>
      <c r="I63" s="146"/>
      <c r="J63" s="146"/>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x14ac:dyDescent="0.3">
      <c r="A64" s="4"/>
      <c r="B64" s="1"/>
      <c r="C64" s="225"/>
      <c r="D64" s="225"/>
      <c r="E64" s="225"/>
      <c r="F64" s="225"/>
      <c r="G64" s="225"/>
      <c r="H64" s="225"/>
      <c r="I64" s="225"/>
      <c r="J64" s="225"/>
      <c r="K64" s="1"/>
      <c r="L64" s="1"/>
      <c r="M64" s="1"/>
      <c r="N64" s="1"/>
      <c r="O64" s="1"/>
      <c r="P64" s="1"/>
      <c r="Q64" s="1"/>
      <c r="R64" s="1"/>
      <c r="S64" s="1"/>
      <c r="T64" s="1"/>
      <c r="U64" s="1"/>
      <c r="V64" s="1"/>
      <c r="W64" s="1"/>
      <c r="X64" s="1"/>
      <c r="Y64" s="1"/>
      <c r="Z64" s="1"/>
      <c r="AA64" s="1"/>
      <c r="AB64" s="1"/>
      <c r="AC64" s="1"/>
      <c r="AD64" s="1"/>
      <c r="AE64" s="1"/>
      <c r="AF64" s="1"/>
      <c r="AG64" s="1"/>
      <c r="AH64" s="1"/>
    </row>
    <row r="65" spans="1:34" x14ac:dyDescent="0.3">
      <c r="A65" s="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 customHeight="1" x14ac:dyDescent="0.3">
      <c r="A67" s="1"/>
      <c r="B67" s="1"/>
      <c r="C67" s="230"/>
      <c r="D67" s="230"/>
      <c r="E67" s="230"/>
      <c r="F67" s="230"/>
      <c r="G67" s="230"/>
      <c r="H67" s="230"/>
      <c r="I67" s="230"/>
      <c r="J67" s="230"/>
      <c r="K67" s="1"/>
      <c r="L67" s="1"/>
      <c r="M67" s="1"/>
      <c r="N67" s="1"/>
      <c r="O67" s="1"/>
      <c r="P67" s="1"/>
      <c r="Q67" s="1"/>
      <c r="R67" s="1"/>
      <c r="S67" s="1"/>
      <c r="T67" s="1"/>
      <c r="U67" s="1"/>
      <c r="V67" s="1"/>
      <c r="W67" s="1"/>
      <c r="X67" s="1"/>
      <c r="Y67" s="1"/>
      <c r="Z67" s="1"/>
      <c r="AA67" s="1"/>
      <c r="AB67" s="1"/>
      <c r="AC67" s="1"/>
      <c r="AD67" s="1"/>
      <c r="AE67" s="1"/>
      <c r="AF67" s="1"/>
      <c r="AG67" s="1"/>
      <c r="AH67" s="1"/>
    </row>
    <row r="68" spans="1:34" ht="15" customHeight="1" x14ac:dyDescent="0.3">
      <c r="A68" s="1"/>
      <c r="B68" s="1"/>
      <c r="C68" s="230"/>
      <c r="D68" s="230"/>
      <c r="E68" s="230"/>
      <c r="F68" s="230"/>
      <c r="G68" s="230"/>
      <c r="H68" s="230"/>
      <c r="I68" s="230"/>
      <c r="J68" s="230"/>
      <c r="K68" s="1"/>
      <c r="L68" s="1"/>
      <c r="M68" s="1"/>
      <c r="N68" s="1"/>
      <c r="O68" s="1"/>
      <c r="P68" s="1"/>
      <c r="Q68" s="1"/>
      <c r="R68" s="1"/>
      <c r="S68" s="1"/>
      <c r="T68" s="1"/>
      <c r="U68" s="1"/>
      <c r="V68" s="1"/>
      <c r="W68" s="1"/>
      <c r="X68" s="1"/>
      <c r="Y68" s="1"/>
      <c r="Z68" s="1"/>
      <c r="AA68" s="1"/>
      <c r="AB68" s="1"/>
      <c r="AC68" s="1"/>
      <c r="AD68" s="1"/>
      <c r="AE68" s="1"/>
      <c r="AF68" s="1"/>
      <c r="AG68" s="1"/>
      <c r="AH68" s="1"/>
    </row>
    <row r="69" spans="1:34" x14ac:dyDescent="0.3">
      <c r="A69" s="1"/>
      <c r="B69" s="1"/>
      <c r="C69" s="230"/>
      <c r="D69" s="230"/>
      <c r="E69" s="230"/>
      <c r="F69" s="230"/>
      <c r="G69" s="230"/>
      <c r="H69" s="230"/>
      <c r="I69" s="230"/>
      <c r="J69" s="230"/>
      <c r="K69" s="1"/>
      <c r="L69" s="1"/>
      <c r="M69" s="1"/>
      <c r="N69" s="1"/>
      <c r="O69" s="1"/>
      <c r="P69" s="1"/>
      <c r="Q69" s="1"/>
      <c r="R69" s="1"/>
      <c r="S69" s="1"/>
      <c r="T69" s="1"/>
      <c r="U69" s="1"/>
      <c r="V69" s="1"/>
      <c r="W69" s="1"/>
      <c r="X69" s="1"/>
      <c r="Y69" s="1"/>
      <c r="Z69" s="1"/>
      <c r="AA69" s="1"/>
      <c r="AB69" s="1"/>
      <c r="AC69" s="1"/>
      <c r="AD69" s="1"/>
      <c r="AE69" s="1"/>
      <c r="AF69" s="1"/>
      <c r="AG69" s="1"/>
      <c r="AH69" s="1"/>
    </row>
    <row r="70" spans="1:34" x14ac:dyDescent="0.3">
      <c r="A70" s="1"/>
      <c r="B70" s="1"/>
      <c r="C70" s="227"/>
      <c r="D70" s="227"/>
      <c r="E70" s="227"/>
      <c r="F70" s="227"/>
      <c r="G70" s="227"/>
      <c r="H70" s="227"/>
      <c r="I70" s="227"/>
      <c r="J70" s="227"/>
      <c r="K70" s="1"/>
      <c r="L70" s="1"/>
      <c r="M70" s="1"/>
      <c r="N70" s="1"/>
      <c r="O70" s="1"/>
      <c r="P70" s="1"/>
      <c r="Q70" s="1"/>
      <c r="R70" s="1"/>
      <c r="S70" s="1"/>
      <c r="T70" s="1"/>
      <c r="U70" s="1"/>
      <c r="V70" s="1"/>
      <c r="W70" s="1"/>
      <c r="X70" s="1"/>
      <c r="Y70" s="1"/>
      <c r="Z70" s="1"/>
      <c r="AA70" s="1"/>
      <c r="AB70" s="1"/>
      <c r="AC70" s="1"/>
      <c r="AD70" s="1"/>
      <c r="AE70" s="1"/>
      <c r="AF70" s="1"/>
      <c r="AG70" s="1"/>
      <c r="AH70" s="1"/>
    </row>
    <row r="71" spans="1:34" x14ac:dyDescent="0.3">
      <c r="A71" s="1"/>
      <c r="B71" s="1"/>
      <c r="C71" s="2"/>
      <c r="D71" s="2"/>
      <c r="E71" s="2"/>
      <c r="F71" s="2"/>
      <c r="G71" s="2"/>
      <c r="H71" s="2"/>
      <c r="I71" s="2"/>
      <c r="J71" s="2"/>
      <c r="K71" s="1"/>
      <c r="L71" s="1"/>
      <c r="M71" s="1"/>
      <c r="N71" s="1"/>
      <c r="O71" s="1"/>
      <c r="P71" s="1"/>
      <c r="Q71" s="1"/>
      <c r="R71" s="1"/>
      <c r="S71" s="1"/>
      <c r="T71" s="1"/>
      <c r="U71" s="1"/>
      <c r="V71" s="1"/>
      <c r="W71" s="1"/>
      <c r="X71" s="1"/>
      <c r="Y71" s="1"/>
      <c r="Z71" s="1"/>
      <c r="AA71" s="1"/>
      <c r="AB71" s="1"/>
      <c r="AC71" s="1"/>
      <c r="AD71" s="1"/>
      <c r="AE71" s="1"/>
      <c r="AF71" s="1"/>
      <c r="AG71" s="1"/>
      <c r="AH71" s="1"/>
    </row>
    <row r="72" spans="1:34" x14ac:dyDescent="0.3">
      <c r="A72" s="1"/>
      <c r="B72" s="1"/>
      <c r="C72" s="227"/>
      <c r="D72" s="227"/>
      <c r="E72" s="227"/>
      <c r="F72" s="227"/>
      <c r="G72" s="227"/>
      <c r="H72" s="227"/>
      <c r="I72" s="227"/>
      <c r="J72" s="227"/>
      <c r="K72" s="1"/>
      <c r="L72" s="1"/>
      <c r="M72" s="1"/>
      <c r="N72" s="1"/>
      <c r="O72" s="1"/>
      <c r="P72" s="1"/>
      <c r="Q72" s="1"/>
      <c r="R72" s="1"/>
      <c r="S72" s="1"/>
      <c r="T72" s="1"/>
      <c r="U72" s="1"/>
      <c r="V72" s="1"/>
      <c r="W72" s="1"/>
      <c r="X72" s="1"/>
      <c r="Y72" s="1"/>
      <c r="Z72" s="1"/>
      <c r="AA72" s="1"/>
      <c r="AB72" s="1"/>
      <c r="AC72" s="1"/>
      <c r="AD72" s="1"/>
      <c r="AE72" s="1"/>
      <c r="AF72" s="1"/>
      <c r="AG72" s="1"/>
      <c r="AH72" s="1"/>
    </row>
    <row r="73" spans="1:3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x14ac:dyDescent="0.3">
      <c r="A75" s="1"/>
      <c r="B75" s="1"/>
      <c r="C75" s="1"/>
      <c r="D75" s="146"/>
      <c r="E75" s="146"/>
      <c r="F75" s="146"/>
      <c r="G75" s="146"/>
      <c r="H75" s="146"/>
      <c r="I75" s="1"/>
      <c r="J75" s="146"/>
      <c r="K75" s="1"/>
      <c r="L75" s="1"/>
      <c r="M75" s="1"/>
      <c r="N75" s="1"/>
      <c r="O75" s="1"/>
      <c r="P75" s="1"/>
      <c r="Q75" s="1"/>
      <c r="R75" s="1"/>
      <c r="S75" s="1"/>
      <c r="T75" s="1"/>
      <c r="U75" s="1"/>
      <c r="V75" s="1"/>
      <c r="W75" s="1"/>
      <c r="X75" s="1"/>
      <c r="Y75" s="1"/>
      <c r="Z75" s="1"/>
      <c r="AA75" s="1"/>
      <c r="AB75" s="1"/>
      <c r="AC75" s="1"/>
      <c r="AD75" s="1"/>
      <c r="AE75" s="1"/>
      <c r="AF75" s="1"/>
      <c r="AG75" s="1"/>
      <c r="AH75" s="1"/>
    </row>
    <row r="76" spans="1:34" x14ac:dyDescent="0.3">
      <c r="A76" s="1"/>
      <c r="B76" s="1"/>
      <c r="C76" s="146"/>
      <c r="D76" s="1"/>
      <c r="E76" s="1"/>
      <c r="F76" s="1"/>
      <c r="G76" s="159"/>
      <c r="H76" s="159"/>
      <c r="I76" s="159"/>
      <c r="J76" s="146"/>
      <c r="K76" s="1"/>
      <c r="L76" s="1"/>
      <c r="M76" s="1"/>
      <c r="N76" s="1"/>
      <c r="O76" s="1"/>
      <c r="P76" s="1"/>
      <c r="Q76" s="1"/>
      <c r="R76" s="1"/>
      <c r="S76" s="1"/>
      <c r="T76" s="1"/>
      <c r="U76" s="1"/>
      <c r="V76" s="1"/>
      <c r="W76" s="1"/>
      <c r="X76" s="1"/>
      <c r="Y76" s="1"/>
      <c r="Z76" s="1"/>
      <c r="AA76" s="1"/>
      <c r="AB76" s="1"/>
      <c r="AC76" s="1"/>
      <c r="AD76" s="1"/>
      <c r="AE76" s="1"/>
      <c r="AF76" s="1"/>
      <c r="AG76" s="1"/>
      <c r="AH76" s="1"/>
    </row>
    <row r="77" spans="1:34" x14ac:dyDescent="0.3">
      <c r="A77" s="1"/>
      <c r="B77" s="1"/>
      <c r="C77" s="146"/>
      <c r="D77" s="31"/>
      <c r="E77" s="162"/>
      <c r="F77" s="1"/>
      <c r="G77" s="159"/>
      <c r="H77" s="159"/>
      <c r="I77" s="159"/>
      <c r="J77" s="146"/>
      <c r="K77" s="1"/>
      <c r="L77" s="1"/>
      <c r="M77" s="1"/>
      <c r="N77" s="1"/>
      <c r="O77" s="1"/>
      <c r="P77" s="1"/>
      <c r="Q77" s="1"/>
      <c r="R77" s="1"/>
      <c r="S77" s="1"/>
      <c r="T77" s="1"/>
      <c r="U77" s="1"/>
      <c r="V77" s="1"/>
      <c r="W77" s="1"/>
      <c r="X77" s="1"/>
      <c r="Y77" s="1"/>
      <c r="Z77" s="1"/>
      <c r="AA77" s="1"/>
      <c r="AB77" s="1"/>
      <c r="AC77" s="1"/>
      <c r="AD77" s="1"/>
      <c r="AE77" s="1"/>
      <c r="AF77" s="1"/>
      <c r="AG77" s="1"/>
      <c r="AH77" s="1"/>
    </row>
    <row r="78" spans="1:34" x14ac:dyDescent="0.3">
      <c r="A78" s="1"/>
      <c r="B78" s="1"/>
      <c r="C78" s="146"/>
      <c r="D78" s="1"/>
      <c r="E78" s="1"/>
      <c r="F78" s="162"/>
      <c r="G78" s="182"/>
      <c r="H78" s="1"/>
      <c r="I78" s="159"/>
      <c r="J78" s="146"/>
      <c r="K78" s="1"/>
      <c r="L78" s="1"/>
      <c r="M78" s="1"/>
      <c r="N78" s="1"/>
      <c r="O78" s="1"/>
      <c r="P78" s="1"/>
      <c r="Q78" s="1"/>
      <c r="R78" s="1"/>
      <c r="S78" s="1"/>
      <c r="T78" s="1"/>
      <c r="U78" s="1"/>
      <c r="V78" s="1"/>
      <c r="W78" s="1"/>
      <c r="X78" s="1"/>
      <c r="Y78" s="1"/>
      <c r="Z78" s="1"/>
      <c r="AA78" s="1"/>
      <c r="AB78" s="1"/>
      <c r="AC78" s="1"/>
      <c r="AD78" s="1"/>
      <c r="AE78" s="1"/>
      <c r="AF78" s="1"/>
      <c r="AG78" s="1"/>
      <c r="AH78" s="1"/>
    </row>
    <row r="79" spans="1:34" x14ac:dyDescent="0.3">
      <c r="A79" s="1"/>
      <c r="B79" s="1"/>
      <c r="C79" s="146"/>
      <c r="D79" s="1"/>
      <c r="E79" s="1"/>
      <c r="F79" s="1"/>
      <c r="G79" s="159"/>
      <c r="H79" s="159"/>
      <c r="I79" s="159"/>
      <c r="J79" s="146"/>
      <c r="K79" s="1"/>
      <c r="L79" s="1"/>
      <c r="M79" s="1"/>
      <c r="N79" s="1"/>
      <c r="O79" s="1"/>
      <c r="P79" s="1"/>
      <c r="Q79" s="1"/>
      <c r="R79" s="1"/>
      <c r="S79" s="1"/>
      <c r="T79" s="1"/>
      <c r="U79" s="1"/>
      <c r="V79" s="1"/>
      <c r="W79" s="1"/>
      <c r="X79" s="1"/>
      <c r="Y79" s="1"/>
      <c r="Z79" s="1"/>
      <c r="AA79" s="1"/>
      <c r="AB79" s="1"/>
      <c r="AC79" s="1"/>
      <c r="AD79" s="1"/>
      <c r="AE79" s="1"/>
      <c r="AF79" s="1"/>
      <c r="AG79" s="1"/>
      <c r="AH79" s="1"/>
    </row>
    <row r="80" spans="1:34" x14ac:dyDescent="0.3">
      <c r="A80" s="1"/>
      <c r="B80" s="1"/>
      <c r="C80" s="146"/>
      <c r="D80" s="1"/>
      <c r="E80" s="1"/>
      <c r="F80" s="1"/>
      <c r="G80" s="159"/>
      <c r="H80" s="159"/>
      <c r="I80" s="159"/>
      <c r="J80" s="146"/>
      <c r="K80" s="1"/>
      <c r="L80" s="1"/>
      <c r="M80" s="1"/>
      <c r="N80" s="1"/>
      <c r="O80" s="1"/>
      <c r="P80" s="1"/>
      <c r="Q80" s="1"/>
      <c r="R80" s="1"/>
      <c r="S80" s="1"/>
      <c r="T80" s="1"/>
      <c r="U80" s="1"/>
      <c r="V80" s="1"/>
      <c r="W80" s="1"/>
      <c r="X80" s="1"/>
      <c r="Y80" s="1"/>
      <c r="Z80" s="1"/>
      <c r="AA80" s="1"/>
      <c r="AB80" s="1"/>
      <c r="AC80" s="1"/>
      <c r="AD80" s="1"/>
      <c r="AE80" s="1"/>
      <c r="AF80" s="1"/>
      <c r="AG80" s="1"/>
      <c r="AH80" s="1"/>
    </row>
    <row r="81" spans="1:34" x14ac:dyDescent="0.3">
      <c r="A81" s="1"/>
      <c r="B81" s="1"/>
      <c r="C81" s="225"/>
      <c r="D81" s="225"/>
      <c r="E81" s="225"/>
      <c r="F81" s="225"/>
      <c r="G81" s="225"/>
      <c r="H81" s="225"/>
      <c r="I81" s="225"/>
      <c r="J81" s="225"/>
      <c r="K81" s="1"/>
      <c r="L81" s="1"/>
      <c r="M81" s="1"/>
      <c r="N81" s="1"/>
      <c r="O81" s="1"/>
      <c r="P81" s="1"/>
      <c r="Q81" s="1"/>
      <c r="R81" s="1"/>
      <c r="S81" s="1"/>
      <c r="T81" s="1"/>
      <c r="U81" s="1"/>
      <c r="V81" s="1"/>
      <c r="W81" s="1"/>
      <c r="X81" s="1"/>
      <c r="Y81" s="1"/>
      <c r="Z81" s="1"/>
      <c r="AA81" s="1"/>
      <c r="AB81" s="1"/>
      <c r="AC81" s="1"/>
      <c r="AD81" s="1"/>
      <c r="AE81" s="1"/>
      <c r="AF81" s="1"/>
      <c r="AG81" s="1"/>
      <c r="AH81" s="1"/>
    </row>
    <row r="82" spans="1:34" x14ac:dyDescent="0.3">
      <c r="A82" s="1"/>
      <c r="B82" s="1"/>
      <c r="C82" s="146"/>
      <c r="D82" s="146"/>
      <c r="E82" s="146"/>
      <c r="F82" s="146"/>
      <c r="G82" s="146"/>
      <c r="H82" s="146"/>
      <c r="I82" s="146"/>
      <c r="J82" s="146"/>
      <c r="K82" s="1"/>
      <c r="L82" s="1"/>
      <c r="M82" s="1"/>
      <c r="N82" s="1"/>
      <c r="O82" s="1"/>
      <c r="P82" s="1"/>
      <c r="Q82" s="1"/>
      <c r="R82" s="1"/>
      <c r="S82" s="1"/>
      <c r="T82" s="1"/>
      <c r="U82" s="1"/>
      <c r="V82" s="1"/>
      <c r="W82" s="1"/>
      <c r="X82" s="1"/>
      <c r="Y82" s="1"/>
      <c r="Z82" s="1"/>
      <c r="AA82" s="1"/>
      <c r="AB82" s="1"/>
      <c r="AC82" s="1"/>
      <c r="AD82" s="1"/>
      <c r="AE82" s="1"/>
      <c r="AF82" s="1"/>
      <c r="AG82" s="1"/>
      <c r="AH82" s="1"/>
    </row>
    <row r="83" spans="1:34" x14ac:dyDescent="0.3">
      <c r="A83" s="1"/>
      <c r="B83" s="1"/>
      <c r="C83" s="146"/>
      <c r="D83" s="146"/>
      <c r="E83" s="146"/>
      <c r="F83" s="146"/>
      <c r="G83" s="146"/>
      <c r="H83" s="146"/>
      <c r="I83" s="146"/>
      <c r="J83" s="146"/>
      <c r="K83" s="1"/>
      <c r="L83" s="1"/>
      <c r="M83" s="1"/>
      <c r="N83" s="1"/>
      <c r="O83" s="1"/>
      <c r="P83" s="1"/>
      <c r="Q83" s="1"/>
      <c r="R83" s="1"/>
      <c r="S83" s="1"/>
      <c r="T83" s="1"/>
      <c r="U83" s="1"/>
      <c r="V83" s="1"/>
      <c r="W83" s="1"/>
      <c r="X83" s="1"/>
      <c r="Y83" s="1"/>
      <c r="Z83" s="1"/>
      <c r="AA83" s="1"/>
      <c r="AB83" s="1"/>
      <c r="AC83" s="1"/>
      <c r="AD83" s="1"/>
      <c r="AE83" s="1"/>
      <c r="AF83" s="1"/>
      <c r="AG83" s="1"/>
      <c r="AH83" s="1"/>
    </row>
    <row r="84" spans="1:34" x14ac:dyDescent="0.3">
      <c r="A84" s="1"/>
      <c r="B84" s="1"/>
      <c r="C84" s="146"/>
      <c r="D84" s="146"/>
      <c r="E84" s="146"/>
      <c r="F84" s="146"/>
      <c r="G84" s="146"/>
      <c r="H84" s="146"/>
      <c r="I84" s="146"/>
      <c r="J84" s="146"/>
      <c r="K84" s="1"/>
      <c r="L84" s="1"/>
      <c r="M84" s="1"/>
      <c r="N84" s="1"/>
      <c r="O84" s="1"/>
      <c r="P84" s="1"/>
      <c r="Q84" s="1"/>
      <c r="R84" s="1"/>
      <c r="S84" s="1"/>
      <c r="T84" s="1"/>
      <c r="U84" s="1"/>
      <c r="V84" s="1"/>
      <c r="W84" s="1"/>
      <c r="X84" s="1"/>
      <c r="Y84" s="1"/>
      <c r="Z84" s="1"/>
      <c r="AA84" s="1"/>
      <c r="AB84" s="1"/>
      <c r="AC84" s="1"/>
      <c r="AD84" s="1"/>
      <c r="AE84" s="1"/>
      <c r="AF84" s="1"/>
      <c r="AG84" s="1"/>
      <c r="AH84" s="1"/>
    </row>
    <row r="85" spans="1:34" x14ac:dyDescent="0.3">
      <c r="A85" s="1"/>
      <c r="B85" s="1"/>
      <c r="C85" s="146"/>
      <c r="D85" s="146"/>
      <c r="E85" s="146"/>
      <c r="F85" s="146"/>
      <c r="G85" s="146"/>
      <c r="H85" s="146"/>
      <c r="I85" s="146"/>
      <c r="J85" s="146"/>
      <c r="K85" s="1"/>
      <c r="L85" s="1"/>
      <c r="M85" s="1"/>
      <c r="N85" s="1"/>
      <c r="O85" s="1"/>
      <c r="P85" s="1"/>
      <c r="Q85" s="1"/>
      <c r="R85" s="1"/>
      <c r="S85" s="1"/>
      <c r="T85" s="1"/>
      <c r="U85" s="1"/>
      <c r="V85" s="1"/>
      <c r="W85" s="1"/>
      <c r="X85" s="1"/>
      <c r="Y85" s="1"/>
      <c r="Z85" s="1"/>
      <c r="AA85" s="1"/>
      <c r="AB85" s="1"/>
      <c r="AC85" s="1"/>
      <c r="AD85" s="1"/>
      <c r="AE85" s="1"/>
      <c r="AF85" s="1"/>
      <c r="AG85" s="1"/>
      <c r="AH85" s="1"/>
    </row>
    <row r="86" spans="1:34" x14ac:dyDescent="0.3">
      <c r="A86" s="1"/>
      <c r="B86" s="1"/>
      <c r="C86" s="146"/>
      <c r="D86" s="146"/>
      <c r="E86" s="146"/>
      <c r="F86" s="162"/>
      <c r="G86" s="182"/>
      <c r="H86" s="146"/>
      <c r="I86" s="146"/>
      <c r="J86" s="146"/>
      <c r="K86" s="1"/>
      <c r="L86" s="1"/>
      <c r="M86" s="1"/>
      <c r="N86" s="1"/>
      <c r="O86" s="1"/>
      <c r="P86" s="1"/>
      <c r="Q86" s="1"/>
      <c r="R86" s="1"/>
      <c r="S86" s="1"/>
      <c r="T86" s="1"/>
      <c r="U86" s="1"/>
      <c r="V86" s="1"/>
      <c r="W86" s="1"/>
      <c r="X86" s="1"/>
      <c r="Y86" s="1"/>
      <c r="Z86" s="1"/>
      <c r="AA86" s="1"/>
      <c r="AB86" s="1"/>
      <c r="AC86" s="1"/>
      <c r="AD86" s="1"/>
      <c r="AE86" s="1"/>
      <c r="AF86" s="1"/>
      <c r="AG86" s="1"/>
      <c r="AH86" s="1"/>
    </row>
    <row r="87" spans="1:34" x14ac:dyDescent="0.3">
      <c r="A87" s="1"/>
      <c r="B87" s="1"/>
      <c r="C87" s="146"/>
      <c r="D87" s="146"/>
      <c r="E87" s="146"/>
      <c r="F87" s="146"/>
      <c r="G87" s="1"/>
      <c r="H87" s="146"/>
      <c r="I87" s="146"/>
      <c r="J87" s="146"/>
      <c r="K87" s="1"/>
      <c r="L87" s="1"/>
      <c r="M87" s="1"/>
      <c r="N87" s="1"/>
      <c r="O87" s="1"/>
      <c r="P87" s="1"/>
      <c r="Q87" s="1"/>
      <c r="R87" s="1"/>
      <c r="S87" s="1"/>
      <c r="T87" s="1"/>
      <c r="U87" s="1"/>
      <c r="V87" s="1"/>
      <c r="W87" s="1"/>
      <c r="X87" s="1"/>
      <c r="Y87" s="1"/>
      <c r="Z87" s="1"/>
      <c r="AA87" s="1"/>
      <c r="AB87" s="1"/>
      <c r="AC87" s="1"/>
      <c r="AD87" s="1"/>
      <c r="AE87" s="1"/>
      <c r="AF87" s="1"/>
      <c r="AG87" s="1"/>
      <c r="AH87" s="1"/>
    </row>
    <row r="88" spans="1:34" x14ac:dyDescent="0.3">
      <c r="A88" s="1"/>
      <c r="B88" s="1"/>
      <c r="C88" s="146"/>
      <c r="D88" s="146"/>
      <c r="E88" s="146"/>
      <c r="F88" s="146"/>
      <c r="G88" s="146"/>
      <c r="H88" s="146"/>
      <c r="I88" s="146"/>
      <c r="J88" s="146"/>
      <c r="K88" s="1"/>
      <c r="L88" s="1"/>
      <c r="M88" s="1"/>
      <c r="N88" s="1"/>
      <c r="O88" s="1"/>
      <c r="P88" s="1"/>
      <c r="Q88" s="1"/>
      <c r="R88" s="1"/>
      <c r="S88" s="1"/>
      <c r="T88" s="1"/>
      <c r="U88" s="1"/>
      <c r="V88" s="1"/>
      <c r="W88" s="1"/>
      <c r="X88" s="1"/>
      <c r="Y88" s="1"/>
      <c r="Z88" s="1"/>
      <c r="AA88" s="1"/>
      <c r="AB88" s="1"/>
      <c r="AC88" s="1"/>
      <c r="AD88" s="1"/>
      <c r="AE88" s="1"/>
      <c r="AF88" s="1"/>
      <c r="AG88" s="1"/>
      <c r="AH88" s="1"/>
    </row>
    <row r="89" spans="1:34" x14ac:dyDescent="0.3">
      <c r="A89" s="1"/>
      <c r="B89" s="1"/>
      <c r="C89" s="225"/>
      <c r="D89" s="225"/>
      <c r="E89" s="225"/>
      <c r="F89" s="225"/>
      <c r="G89" s="225"/>
      <c r="H89" s="225"/>
      <c r="I89" s="225"/>
      <c r="J89" s="225"/>
      <c r="K89" s="1"/>
      <c r="L89" s="1"/>
      <c r="M89" s="1"/>
      <c r="N89" s="1"/>
      <c r="O89" s="1"/>
      <c r="P89" s="1"/>
      <c r="Q89" s="1"/>
      <c r="R89" s="1"/>
      <c r="S89" s="1"/>
      <c r="T89" s="1"/>
      <c r="U89" s="1"/>
      <c r="V89" s="1"/>
      <c r="W89" s="1"/>
      <c r="X89" s="1"/>
      <c r="Y89" s="1"/>
      <c r="Z89" s="1"/>
      <c r="AA89" s="1"/>
      <c r="AB89" s="1"/>
      <c r="AC89" s="1"/>
      <c r="AD89" s="1"/>
      <c r="AE89" s="1"/>
      <c r="AF89" s="1"/>
      <c r="AG89" s="1"/>
      <c r="AH89" s="1"/>
    </row>
    <row r="90" spans="1:3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3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sheetData>
  <mergeCells count="29">
    <mergeCell ref="C9:J9"/>
    <mergeCell ref="C4:E4"/>
    <mergeCell ref="C6:J6"/>
    <mergeCell ref="C7:J7"/>
    <mergeCell ref="M7:O7"/>
    <mergeCell ref="C8:J8"/>
    <mergeCell ref="C57:J57"/>
    <mergeCell ref="C11:J11"/>
    <mergeCell ref="C21:J21"/>
    <mergeCell ref="C31:J31"/>
    <mergeCell ref="C34:J34"/>
    <mergeCell ref="C35:J35"/>
    <mergeCell ref="C36:J36"/>
    <mergeCell ref="C81:J81"/>
    <mergeCell ref="C89:J89"/>
    <mergeCell ref="D27:G27"/>
    <mergeCell ref="J27:L27"/>
    <mergeCell ref="L17:T17"/>
    <mergeCell ref="C64:J64"/>
    <mergeCell ref="C67:J67"/>
    <mergeCell ref="C68:J68"/>
    <mergeCell ref="C69:J69"/>
    <mergeCell ref="C70:J70"/>
    <mergeCell ref="C72:J72"/>
    <mergeCell ref="C37:J37"/>
    <mergeCell ref="C39:J39"/>
    <mergeCell ref="C41:J41"/>
    <mergeCell ref="M43:O43"/>
    <mergeCell ref="C49:J49"/>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6"/>
  <dimension ref="A1:AP121"/>
  <sheetViews>
    <sheetView zoomScale="78" zoomScaleNormal="110" workbookViewId="0"/>
  </sheetViews>
  <sheetFormatPr baseColWidth="10" defaultRowHeight="14.4" x14ac:dyDescent="0.3"/>
  <cols>
    <col min="1" max="1" width="31.33203125" customWidth="1"/>
    <col min="3" max="3" width="14.33203125" customWidth="1"/>
    <col min="4" max="4" width="4.33203125" customWidth="1"/>
    <col min="5" max="10" width="3" bestFit="1" customWidth="1"/>
    <col min="11" max="11" width="4.44140625" customWidth="1"/>
    <col min="12" max="39" width="3" bestFit="1" customWidth="1"/>
  </cols>
  <sheetData>
    <row r="1" spans="1:42"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8" customHeight="1" x14ac:dyDescent="0.35">
      <c r="A2" s="4"/>
      <c r="B2" s="1"/>
      <c r="C2" s="1"/>
      <c r="D2" s="17" t="s">
        <v>15</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x14ac:dyDescent="0.3">
      <c r="A3" s="4"/>
      <c r="B3" s="1"/>
      <c r="C3" s="14" t="s">
        <v>16</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4.4" customHeight="1" x14ac:dyDescent="0.3">
      <c r="A4" s="4"/>
      <c r="B4" s="1"/>
      <c r="C4" s="1" t="s">
        <v>17</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x14ac:dyDescent="0.3">
      <c r="A5" s="4"/>
      <c r="B5" s="1"/>
      <c r="C5" s="1"/>
      <c r="D5" s="1"/>
      <c r="E5" s="1"/>
      <c r="F5" s="1"/>
      <c r="G5" s="1"/>
      <c r="H5" s="1"/>
      <c r="I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x14ac:dyDescent="0.3">
      <c r="A6" s="4"/>
      <c r="B6" s="1"/>
      <c r="C6" s="14" t="s">
        <v>18</v>
      </c>
      <c r="D6" s="27">
        <v>15</v>
      </c>
      <c r="E6" s="27">
        <v>17</v>
      </c>
      <c r="F6" s="27">
        <v>14</v>
      </c>
      <c r="G6" s="27">
        <v>15</v>
      </c>
      <c r="H6" s="27">
        <v>16</v>
      </c>
      <c r="I6" s="1"/>
      <c r="J6" s="1"/>
      <c r="K6" s="32" t="s">
        <v>20</v>
      </c>
      <c r="L6" s="33">
        <f>MEDIAN(D7:H7)</f>
        <v>15</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row>
    <row r="7" spans="1:42" x14ac:dyDescent="0.3">
      <c r="A7" s="4"/>
      <c r="B7" s="1"/>
      <c r="C7" s="14" t="s">
        <v>19</v>
      </c>
      <c r="D7" s="27">
        <v>14</v>
      </c>
      <c r="E7" s="27">
        <v>15</v>
      </c>
      <c r="F7" s="27">
        <v>15</v>
      </c>
      <c r="G7" s="27">
        <v>16</v>
      </c>
      <c r="H7" s="27">
        <v>17</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x14ac:dyDescent="0.3">
      <c r="A8" s="4"/>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3">
      <c r="A9" s="4"/>
      <c r="B9" s="1"/>
      <c r="C9" s="1" t="s">
        <v>21</v>
      </c>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x14ac:dyDescent="0.3">
      <c r="A10" s="4"/>
      <c r="B10" s="1"/>
      <c r="C10" s="1"/>
      <c r="D10" s="1"/>
      <c r="E10" s="1"/>
      <c r="F10" s="1"/>
      <c r="G10" s="1"/>
      <c r="H10" s="1"/>
      <c r="I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20.399999999999999" customHeight="1" x14ac:dyDescent="0.3">
      <c r="A11" s="4"/>
      <c r="B11" s="1"/>
      <c r="C11" s="14" t="s">
        <v>19</v>
      </c>
      <c r="D11" s="27">
        <v>8</v>
      </c>
      <c r="E11" s="27">
        <v>12</v>
      </c>
      <c r="F11" s="27">
        <v>14</v>
      </c>
      <c r="G11" s="27">
        <v>16</v>
      </c>
      <c r="H11" s="27">
        <v>17</v>
      </c>
      <c r="I11" s="27">
        <v>24</v>
      </c>
      <c r="J11" s="27">
        <v>26</v>
      </c>
      <c r="K11" s="27">
        <v>28</v>
      </c>
      <c r="L11" s="27">
        <v>29</v>
      </c>
      <c r="M11" s="27">
        <v>34</v>
      </c>
      <c r="N11" s="34">
        <v>36</v>
      </c>
      <c r="O11" s="27">
        <v>37</v>
      </c>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1" customHeight="1" x14ac:dyDescent="0.3">
      <c r="A12" s="4"/>
      <c r="B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x14ac:dyDescent="0.3">
      <c r="A13" s="4"/>
      <c r="B13" s="1"/>
      <c r="C13" s="32" t="s">
        <v>20</v>
      </c>
      <c r="D13" s="33">
        <f>MEDIAN(D11:O11)</f>
        <v>25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18" x14ac:dyDescent="0.35">
      <c r="A14" s="4"/>
      <c r="B14" s="1"/>
      <c r="C14" s="1"/>
      <c r="D14" s="16"/>
      <c r="E14" s="16"/>
      <c r="F14" s="9"/>
      <c r="G14" s="9"/>
      <c r="H14" s="9"/>
      <c r="I14" s="9"/>
      <c r="J14" s="9"/>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x14ac:dyDescent="0.3">
      <c r="A15" s="4"/>
      <c r="B15" s="1"/>
      <c r="C15" s="1" t="s">
        <v>22</v>
      </c>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3">
      <c r="A16" s="4"/>
      <c r="B16" s="1"/>
      <c r="C16" s="1"/>
      <c r="D16" s="1"/>
      <c r="E16" s="1"/>
      <c r="F16" s="1"/>
      <c r="G16" s="1"/>
      <c r="H16" s="1"/>
      <c r="I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3">
      <c r="A17" s="4"/>
      <c r="B17" s="1"/>
      <c r="C17" s="14" t="s">
        <v>19</v>
      </c>
      <c r="D17" s="27">
        <v>18</v>
      </c>
      <c r="E17" s="27">
        <v>18</v>
      </c>
      <c r="F17" s="27">
        <v>18</v>
      </c>
      <c r="G17" s="27">
        <v>18</v>
      </c>
      <c r="H17" s="27">
        <v>18</v>
      </c>
      <c r="I17" s="27">
        <v>19</v>
      </c>
      <c r="J17" s="27">
        <v>19</v>
      </c>
      <c r="K17" s="27">
        <v>19</v>
      </c>
      <c r="L17" s="27">
        <v>19</v>
      </c>
      <c r="M17" s="27">
        <v>19</v>
      </c>
      <c r="N17" s="27">
        <v>19</v>
      </c>
      <c r="O17" s="27">
        <v>19</v>
      </c>
      <c r="P17" s="27">
        <v>19</v>
      </c>
      <c r="Q17" s="27">
        <v>19</v>
      </c>
      <c r="R17" s="27">
        <v>19</v>
      </c>
      <c r="S17" s="27">
        <v>19</v>
      </c>
      <c r="T17" s="27">
        <v>20</v>
      </c>
      <c r="U17" s="27">
        <v>20</v>
      </c>
      <c r="V17" s="27">
        <v>20</v>
      </c>
      <c r="W17" s="27">
        <v>20</v>
      </c>
      <c r="X17" s="27">
        <v>20</v>
      </c>
      <c r="Y17" s="27">
        <v>20</v>
      </c>
      <c r="Z17" s="27">
        <v>20</v>
      </c>
      <c r="AA17" s="27">
        <v>20</v>
      </c>
      <c r="AB17" s="27">
        <v>20</v>
      </c>
      <c r="AC17" s="27">
        <v>21</v>
      </c>
      <c r="AD17" s="27">
        <v>21</v>
      </c>
      <c r="AE17" s="27">
        <v>21</v>
      </c>
      <c r="AF17" s="27">
        <v>21</v>
      </c>
      <c r="AG17" s="27">
        <v>22</v>
      </c>
      <c r="AH17" s="27">
        <v>22</v>
      </c>
      <c r="AI17" s="27">
        <v>22</v>
      </c>
      <c r="AJ17" s="27">
        <v>22</v>
      </c>
      <c r="AK17" s="27">
        <v>25</v>
      </c>
      <c r="AL17" s="27">
        <v>27</v>
      </c>
      <c r="AM17" s="27">
        <v>35</v>
      </c>
      <c r="AN17" s="1"/>
      <c r="AO17" s="1"/>
      <c r="AP17" s="1"/>
    </row>
    <row r="18" spans="1:42" x14ac:dyDescent="0.3">
      <c r="A18" s="4"/>
      <c r="B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x14ac:dyDescent="0.3">
      <c r="A19" s="4"/>
      <c r="B19" s="1"/>
      <c r="C19" s="32" t="s">
        <v>20</v>
      </c>
      <c r="D19" s="33">
        <f>MEDIAN(D17:AM17)</f>
        <v>20</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x14ac:dyDescent="0.3">
      <c r="A20" s="4"/>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x14ac:dyDescent="0.3">
      <c r="A21" s="4"/>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x14ac:dyDescent="0.3">
      <c r="A22" s="4"/>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x14ac:dyDescent="0.3">
      <c r="A23" s="4"/>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x14ac:dyDescent="0.3">
      <c r="A24" s="4"/>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x14ac:dyDescent="0.3">
      <c r="A25" s="4"/>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x14ac:dyDescent="0.3">
      <c r="A26" s="4"/>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x14ac:dyDescent="0.3">
      <c r="A27" s="4"/>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x14ac:dyDescent="0.3">
      <c r="A28" s="4"/>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x14ac:dyDescent="0.3">
      <c r="A29" s="4"/>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x14ac:dyDescent="0.3">
      <c r="A30" s="4"/>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x14ac:dyDescent="0.3">
      <c r="A31" s="4"/>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x14ac:dyDescent="0.3">
      <c r="A32" s="4"/>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3">
      <c r="A33" s="4"/>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x14ac:dyDescent="0.3">
      <c r="A34" s="4"/>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x14ac:dyDescent="0.3">
      <c r="A35" s="4"/>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x14ac:dyDescent="0.3">
      <c r="A36" s="4"/>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spans="1:42" x14ac:dyDescent="0.3">
      <c r="A37" s="4"/>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x14ac:dyDescent="0.3">
      <c r="A38" s="4"/>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x14ac:dyDescent="0.3">
      <c r="A39" s="4"/>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x14ac:dyDescent="0.3">
      <c r="A40" s="4"/>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x14ac:dyDescent="0.3">
      <c r="A41" s="4"/>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x14ac:dyDescent="0.3">
      <c r="A42" s="4"/>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3">
      <c r="A43" s="4"/>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x14ac:dyDescent="0.3">
      <c r="A44" s="4"/>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x14ac:dyDescent="0.3">
      <c r="A45" s="4"/>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3">
      <c r="A46" s="4"/>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x14ac:dyDescent="0.3">
      <c r="A47" s="4"/>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3">
      <c r="A48" s="4"/>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x14ac:dyDescent="0.3">
      <c r="A49" s="4"/>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x14ac:dyDescent="0.3">
      <c r="A50" s="4"/>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x14ac:dyDescent="0.3">
      <c r="A51" s="4"/>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x14ac:dyDescent="0.3">
      <c r="A52" s="4"/>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x14ac:dyDescent="0.3">
      <c r="A53" s="4"/>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x14ac:dyDescent="0.3">
      <c r="A54" s="4"/>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x14ac:dyDescent="0.3">
      <c r="A55" s="4"/>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x14ac:dyDescent="0.3">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x14ac:dyDescent="0.3">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x14ac:dyDescent="0.3">
      <c r="A58" s="4"/>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3">
      <c r="A59" s="4"/>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x14ac:dyDescent="0.3">
      <c r="A60" s="4"/>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x14ac:dyDescent="0.3">
      <c r="A61" s="4"/>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x14ac:dyDescent="0.3">
      <c r="A62" s="4"/>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x14ac:dyDescent="0.3">
      <c r="A63" s="4"/>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x14ac:dyDescent="0.3">
      <c r="A64" s="4"/>
      <c r="S64" s="1"/>
      <c r="T64" s="1"/>
      <c r="U64" s="1"/>
      <c r="V64" s="1"/>
      <c r="W64" s="1"/>
      <c r="X64" s="1"/>
      <c r="Y64" s="1"/>
      <c r="Z64" s="1"/>
      <c r="AA64" s="1"/>
      <c r="AB64" s="1"/>
      <c r="AC64" s="1"/>
      <c r="AD64" s="1"/>
      <c r="AE64" s="1"/>
      <c r="AF64" s="1"/>
      <c r="AG64" s="1"/>
      <c r="AH64" s="1"/>
      <c r="AI64" s="1"/>
      <c r="AJ64" s="1"/>
      <c r="AK64" s="1"/>
      <c r="AL64" s="1"/>
      <c r="AM64" s="1"/>
      <c r="AN64" s="1"/>
      <c r="AO64" s="1"/>
      <c r="AP64" s="1"/>
    </row>
    <row r="65" spans="1:42" x14ac:dyDescent="0.3">
      <c r="A65" s="4"/>
      <c r="S65" s="1"/>
      <c r="T65" s="1"/>
      <c r="U65" s="1"/>
      <c r="V65" s="1"/>
      <c r="W65" s="1"/>
      <c r="X65" s="1"/>
      <c r="Y65" s="1"/>
      <c r="Z65" s="1"/>
      <c r="AA65" s="1"/>
      <c r="AB65" s="1"/>
      <c r="AC65" s="1"/>
      <c r="AD65" s="1"/>
      <c r="AE65" s="1"/>
      <c r="AF65" s="1"/>
      <c r="AG65" s="1"/>
      <c r="AH65" s="1"/>
      <c r="AI65" s="1"/>
      <c r="AJ65" s="1"/>
      <c r="AK65" s="1"/>
      <c r="AL65" s="1"/>
      <c r="AM65" s="1"/>
      <c r="AN65" s="1"/>
      <c r="AO65" s="1"/>
      <c r="AP65" s="1"/>
    </row>
    <row r="66" spans="1:42" x14ac:dyDescent="0.3">
      <c r="A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x14ac:dyDescent="0.3">
      <c r="A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x14ac:dyDescent="0.3">
      <c r="A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x14ac:dyDescent="0.3">
      <c r="A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3">
      <c r="A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x14ac:dyDescent="0.3">
      <c r="A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x14ac:dyDescent="0.3">
      <c r="A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x14ac:dyDescent="0.3">
      <c r="A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x14ac:dyDescent="0.3">
      <c r="A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x14ac:dyDescent="0.3">
      <c r="A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x14ac:dyDescent="0.3">
      <c r="A76" s="1"/>
    </row>
    <row r="77" spans="1:42" x14ac:dyDescent="0.3">
      <c r="A77" s="1"/>
    </row>
    <row r="78" spans="1:42" x14ac:dyDescent="0.3">
      <c r="A78" s="1"/>
    </row>
    <row r="79" spans="1:42" x14ac:dyDescent="0.3">
      <c r="A79" s="1"/>
    </row>
    <row r="80" spans="1:42"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sortState xmlns:xlrd2="http://schemas.microsoft.com/office/spreadsheetml/2017/richdata2" ref="D7:H7">
    <sortCondition ref="D7"/>
  </sortState>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5"/>
  <dimension ref="A1:U121"/>
  <sheetViews>
    <sheetView zoomScale="77" zoomScaleNormal="110" workbookViewId="0"/>
  </sheetViews>
  <sheetFormatPr baseColWidth="10" defaultRowHeight="14.4" x14ac:dyDescent="0.3"/>
  <cols>
    <col min="1" max="1" width="31.33203125" customWidth="1"/>
    <col min="4" max="4" width="4" customWidth="1"/>
    <col min="5" max="5" width="3" bestFit="1" customWidth="1"/>
    <col min="6" max="10" width="3.6640625" bestFit="1"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23</v>
      </c>
      <c r="E2" s="1"/>
      <c r="F2" s="1"/>
      <c r="G2" s="1"/>
      <c r="H2" s="1"/>
      <c r="I2" s="1"/>
      <c r="J2" s="1"/>
      <c r="K2" s="1"/>
      <c r="L2" s="1"/>
      <c r="M2" s="1"/>
      <c r="N2" s="1"/>
      <c r="O2" s="1"/>
      <c r="P2" s="1"/>
      <c r="Q2" s="1"/>
      <c r="R2" s="1"/>
      <c r="S2" s="1"/>
      <c r="T2" s="1"/>
      <c r="U2" s="1"/>
    </row>
    <row r="3" spans="1:21" ht="15.6" x14ac:dyDescent="0.3">
      <c r="A3" s="4"/>
      <c r="B3" s="1"/>
      <c r="C3" s="14" t="s">
        <v>16</v>
      </c>
      <c r="D3" s="36"/>
      <c r="E3" s="1"/>
      <c r="F3" s="1"/>
      <c r="G3" s="1"/>
      <c r="H3" s="1"/>
      <c r="I3" s="1"/>
      <c r="J3" s="1"/>
      <c r="K3" s="1"/>
      <c r="L3" s="1"/>
      <c r="M3" s="1"/>
      <c r="N3" s="1"/>
      <c r="O3" s="1"/>
      <c r="P3" s="1"/>
      <c r="Q3" s="1"/>
      <c r="R3" s="1"/>
      <c r="S3" s="1"/>
      <c r="T3" s="1"/>
      <c r="U3" s="1"/>
    </row>
    <row r="4" spans="1:21" x14ac:dyDescent="0.3">
      <c r="A4" s="4"/>
      <c r="B4" s="1"/>
      <c r="C4" s="1"/>
      <c r="D4" s="1"/>
      <c r="E4" s="1"/>
      <c r="F4" s="1"/>
      <c r="G4" s="1"/>
      <c r="H4" s="1"/>
      <c r="I4" s="1"/>
      <c r="J4" s="1"/>
      <c r="K4" s="1"/>
      <c r="L4" s="1"/>
      <c r="M4" s="1"/>
      <c r="N4" s="1"/>
      <c r="O4" s="1"/>
      <c r="P4" s="1"/>
      <c r="Q4" s="1"/>
      <c r="R4" s="1"/>
      <c r="S4" s="1"/>
      <c r="T4" s="1"/>
      <c r="U4" s="1"/>
    </row>
    <row r="5" spans="1:21" x14ac:dyDescent="0.3">
      <c r="A5" s="4"/>
      <c r="B5" s="1"/>
      <c r="C5" s="1" t="s">
        <v>24</v>
      </c>
      <c r="D5" s="1"/>
      <c r="E5" s="1"/>
      <c r="F5" s="1"/>
      <c r="G5" s="1"/>
      <c r="H5" s="1"/>
      <c r="I5" s="1"/>
      <c r="J5" s="1"/>
      <c r="K5" s="1"/>
      <c r="L5" s="1"/>
      <c r="M5" s="1"/>
      <c r="N5" s="1"/>
      <c r="O5" s="1"/>
      <c r="P5" s="1"/>
      <c r="Q5" s="1"/>
      <c r="R5" s="1"/>
      <c r="S5" s="1"/>
      <c r="T5" s="1"/>
      <c r="U5" s="1"/>
    </row>
    <row r="6" spans="1:21" x14ac:dyDescent="0.3">
      <c r="A6" s="4"/>
      <c r="B6" s="1"/>
      <c r="C6" s="1"/>
      <c r="D6" s="1"/>
      <c r="E6" s="1"/>
      <c r="F6" s="1"/>
      <c r="G6" s="1"/>
      <c r="H6" s="1"/>
      <c r="I6" s="1"/>
      <c r="J6" s="1"/>
      <c r="K6" s="1"/>
      <c r="L6" s="1"/>
      <c r="M6" s="1"/>
      <c r="N6" s="1"/>
      <c r="O6" s="1"/>
      <c r="P6" s="1"/>
      <c r="Q6" s="1"/>
      <c r="R6" s="1"/>
      <c r="S6" s="1"/>
      <c r="T6" s="1"/>
      <c r="U6" s="1"/>
    </row>
    <row r="7" spans="1:21" x14ac:dyDescent="0.3">
      <c r="A7" s="4"/>
      <c r="B7" s="1"/>
      <c r="C7" s="1"/>
      <c r="D7" s="27">
        <v>15</v>
      </c>
      <c r="E7" s="27">
        <v>14</v>
      </c>
      <c r="F7" s="27">
        <v>16</v>
      </c>
      <c r="G7" s="27">
        <v>15</v>
      </c>
      <c r="H7" s="27">
        <v>15</v>
      </c>
      <c r="I7" s="27">
        <v>17</v>
      </c>
      <c r="J7" s="1"/>
      <c r="K7" s="1"/>
      <c r="L7" s="1"/>
      <c r="M7" s="1"/>
      <c r="N7" s="1"/>
      <c r="O7" s="1"/>
      <c r="P7" s="1"/>
      <c r="Q7" s="1"/>
      <c r="R7" s="1"/>
      <c r="S7" s="1"/>
      <c r="T7" s="1"/>
      <c r="U7" s="1"/>
    </row>
    <row r="8" spans="1:21" x14ac:dyDescent="0.3">
      <c r="A8" s="4"/>
      <c r="B8" s="1"/>
      <c r="C8" s="1"/>
      <c r="D8" s="1"/>
      <c r="E8" s="1"/>
      <c r="F8" s="1"/>
      <c r="G8" s="1"/>
      <c r="H8" s="1"/>
      <c r="I8" s="1"/>
      <c r="J8" s="1"/>
      <c r="K8" s="1"/>
      <c r="L8" s="1"/>
      <c r="M8" s="1"/>
      <c r="N8" s="1"/>
      <c r="O8" s="1"/>
      <c r="P8" s="1"/>
      <c r="Q8" s="1"/>
      <c r="R8" s="1"/>
      <c r="S8" s="1"/>
      <c r="T8" s="1"/>
      <c r="U8" s="1"/>
    </row>
    <row r="9" spans="1:21" ht="21" x14ac:dyDescent="0.4">
      <c r="A9" s="4"/>
      <c r="B9" s="1"/>
      <c r="C9" s="32" t="s">
        <v>26</v>
      </c>
      <c r="D9" s="37">
        <f>MODE(D7:I7)</f>
        <v>15</v>
      </c>
      <c r="E9" s="1"/>
      <c r="F9" s="30"/>
      <c r="G9" s="2"/>
      <c r="H9" s="2"/>
      <c r="I9" s="1"/>
      <c r="J9" s="1"/>
      <c r="K9" s="1"/>
      <c r="L9" s="1"/>
      <c r="M9" s="1"/>
      <c r="N9" s="1"/>
      <c r="O9" s="1"/>
      <c r="P9" s="1"/>
      <c r="Q9" s="1"/>
      <c r="R9" s="1"/>
      <c r="S9" s="1"/>
      <c r="T9" s="1"/>
      <c r="U9" s="1"/>
    </row>
    <row r="10" spans="1:21" x14ac:dyDescent="0.3">
      <c r="A10" s="4"/>
      <c r="B10" s="1"/>
      <c r="C10" s="1"/>
      <c r="D10" s="1"/>
      <c r="E10" s="1"/>
      <c r="F10" s="1"/>
      <c r="G10" s="1"/>
      <c r="H10" s="1"/>
      <c r="I10" s="2"/>
      <c r="J10" s="2"/>
      <c r="K10" s="1"/>
      <c r="L10" s="1"/>
      <c r="M10" s="1"/>
      <c r="N10" s="1"/>
      <c r="O10" s="1"/>
      <c r="P10" s="1"/>
      <c r="Q10" s="1"/>
      <c r="R10" s="1"/>
      <c r="S10" s="1"/>
      <c r="T10" s="1"/>
      <c r="U10" s="1"/>
    </row>
    <row r="11" spans="1:21" ht="15" customHeight="1" x14ac:dyDescent="0.35">
      <c r="A11" s="4"/>
      <c r="B11" s="1"/>
      <c r="C11" s="1" t="s">
        <v>27</v>
      </c>
      <c r="D11" s="16"/>
      <c r="E11" s="16"/>
      <c r="F11" s="9"/>
      <c r="G11" s="9"/>
      <c r="H11" s="9"/>
      <c r="I11" s="9"/>
      <c r="J11" s="9"/>
      <c r="K11" s="1"/>
      <c r="L11" s="1"/>
      <c r="M11" s="1"/>
      <c r="N11" s="1"/>
      <c r="O11" s="1"/>
      <c r="P11" s="1"/>
      <c r="Q11" s="1"/>
      <c r="R11" s="1"/>
      <c r="S11" s="1"/>
      <c r="T11" s="1"/>
      <c r="U11" s="1"/>
    </row>
    <row r="12" spans="1:21" ht="18" x14ac:dyDescent="0.35">
      <c r="A12" s="4"/>
      <c r="B12" s="1"/>
      <c r="C12" s="1"/>
      <c r="D12" s="16"/>
      <c r="E12" s="16"/>
      <c r="F12" s="9"/>
      <c r="G12" s="9"/>
      <c r="H12" s="9"/>
      <c r="I12" s="9"/>
      <c r="J12" s="9"/>
      <c r="K12" s="1"/>
      <c r="L12" s="1"/>
      <c r="M12" s="1"/>
      <c r="N12" s="1"/>
      <c r="O12" s="1"/>
      <c r="P12" s="1"/>
      <c r="Q12" s="1"/>
      <c r="R12" s="1"/>
      <c r="S12" s="1"/>
      <c r="T12" s="1"/>
      <c r="U12" s="1"/>
    </row>
    <row r="13" spans="1:21" ht="18.600000000000001" customHeight="1" x14ac:dyDescent="0.3">
      <c r="A13" s="4"/>
      <c r="B13" s="1"/>
      <c r="C13" s="1"/>
      <c r="D13" s="41">
        <v>12</v>
      </c>
      <c r="E13" s="41">
        <v>13</v>
      </c>
      <c r="F13" s="40">
        <v>13</v>
      </c>
      <c r="G13" s="40">
        <v>14</v>
      </c>
      <c r="H13" s="40">
        <v>15</v>
      </c>
      <c r="I13" s="40">
        <v>15</v>
      </c>
      <c r="J13" s="40">
        <v>16</v>
      </c>
      <c r="K13" s="1"/>
      <c r="L13" s="1"/>
      <c r="M13" s="1"/>
      <c r="N13" s="1"/>
      <c r="O13" s="1"/>
      <c r="P13" s="1"/>
      <c r="Q13" s="1"/>
      <c r="R13" s="1"/>
      <c r="S13" s="1"/>
      <c r="T13" s="1"/>
      <c r="U13" s="1"/>
    </row>
    <row r="14" spans="1:21" ht="18" x14ac:dyDescent="0.35">
      <c r="A14" s="4"/>
      <c r="B14" s="1"/>
      <c r="C14" s="1"/>
      <c r="D14" s="16"/>
      <c r="E14" s="16"/>
      <c r="F14" s="9"/>
      <c r="G14" s="9"/>
      <c r="H14" s="9"/>
      <c r="I14" s="9"/>
      <c r="J14" s="9"/>
      <c r="K14" s="1"/>
      <c r="L14" s="1"/>
      <c r="M14" s="1"/>
      <c r="N14" s="1"/>
      <c r="O14" s="1"/>
      <c r="P14" s="1"/>
      <c r="Q14" s="1"/>
      <c r="R14" s="1"/>
      <c r="S14" s="1"/>
      <c r="T14" s="1"/>
      <c r="U14" s="1"/>
    </row>
    <row r="15" spans="1:21" x14ac:dyDescent="0.3">
      <c r="A15" s="4"/>
      <c r="B15" s="1"/>
      <c r="C15" s="32" t="s">
        <v>26</v>
      </c>
      <c r="D15" s="37">
        <f>MODE(D13:J13)</f>
        <v>13</v>
      </c>
      <c r="E15" s="1"/>
      <c r="F15" s="1"/>
      <c r="G15" s="1"/>
      <c r="H15" s="1"/>
      <c r="I15" s="1"/>
      <c r="J15" s="1"/>
      <c r="K15" s="1"/>
      <c r="L15" s="1"/>
      <c r="M15" s="1"/>
      <c r="N15" s="1"/>
      <c r="O15" s="1"/>
      <c r="P15" s="1"/>
      <c r="Q15" s="1"/>
      <c r="R15" s="1"/>
      <c r="S15" s="1"/>
      <c r="T15" s="1"/>
      <c r="U15" s="1"/>
    </row>
    <row r="16" spans="1:21" x14ac:dyDescent="0.3">
      <c r="A16" s="4"/>
      <c r="B16" s="1"/>
      <c r="C16" s="1"/>
      <c r="D16" s="1"/>
      <c r="E16" s="1"/>
      <c r="F16" s="1"/>
      <c r="G16" s="1"/>
      <c r="H16" s="1"/>
      <c r="I16" s="1"/>
      <c r="J16" s="1"/>
      <c r="K16" s="1"/>
      <c r="L16" s="1"/>
      <c r="M16" s="1"/>
      <c r="N16" s="1"/>
      <c r="O16" s="1"/>
      <c r="P16" s="1"/>
      <c r="Q16" s="1"/>
      <c r="R16" s="1"/>
      <c r="S16" s="1"/>
      <c r="T16" s="1"/>
      <c r="U16" s="1"/>
    </row>
    <row r="17" spans="1:21" x14ac:dyDescent="0.3">
      <c r="A17" s="4"/>
      <c r="B17" s="1"/>
      <c r="C17" s="1"/>
      <c r="D17" s="1"/>
      <c r="E17" s="1"/>
      <c r="F17" s="1"/>
      <c r="G17" s="1"/>
      <c r="H17" s="1"/>
      <c r="I17" s="1"/>
      <c r="J17" s="1"/>
      <c r="K17" s="1"/>
      <c r="L17" s="1"/>
      <c r="M17" s="1"/>
      <c r="N17" s="1"/>
      <c r="O17" s="1"/>
      <c r="P17" s="1"/>
      <c r="Q17" s="1"/>
      <c r="R17" s="1"/>
      <c r="S17" s="1"/>
      <c r="T17" s="1"/>
      <c r="U17" s="1"/>
    </row>
    <row r="18" spans="1:21" x14ac:dyDescent="0.3">
      <c r="A18" s="4"/>
      <c r="B18" s="1"/>
      <c r="C18" s="1"/>
      <c r="D18" s="1"/>
      <c r="E18" s="1"/>
      <c r="F18" s="1"/>
      <c r="G18" s="1"/>
      <c r="H18" s="1"/>
      <c r="I18" s="1"/>
      <c r="J18" s="1"/>
      <c r="K18" s="1"/>
      <c r="L18" s="1"/>
      <c r="M18" s="1"/>
      <c r="N18" s="1"/>
      <c r="O18" s="1"/>
      <c r="P18" s="1"/>
      <c r="Q18" s="1"/>
      <c r="R18" s="1"/>
      <c r="S18" s="1"/>
      <c r="T18" s="1"/>
      <c r="U18" s="1"/>
    </row>
    <row r="19" spans="1:21" x14ac:dyDescent="0.3">
      <c r="A19" s="4"/>
      <c r="B19" s="1"/>
      <c r="C19" s="1"/>
      <c r="D19" s="1"/>
      <c r="E19" s="1"/>
      <c r="F19" s="1"/>
      <c r="G19" s="1"/>
      <c r="H19" s="1"/>
      <c r="I19" s="1"/>
      <c r="J19" s="1"/>
      <c r="K19" s="1"/>
      <c r="L19" s="1"/>
      <c r="M19" s="1"/>
      <c r="N19" s="1"/>
      <c r="O19" s="1"/>
      <c r="P19" s="1"/>
      <c r="Q19" s="1"/>
      <c r="R19" s="1"/>
      <c r="S19" s="1"/>
      <c r="T19" s="1"/>
      <c r="U19" s="1"/>
    </row>
    <row r="20" spans="1:21" x14ac:dyDescent="0.3">
      <c r="A20" s="4"/>
      <c r="B20" s="1"/>
      <c r="C20" s="1"/>
      <c r="D20" s="1"/>
      <c r="E20" s="1"/>
      <c r="F20" s="1"/>
      <c r="G20" s="1"/>
      <c r="H20" s="1"/>
      <c r="I20" s="1"/>
      <c r="J20" s="1"/>
      <c r="K20" s="1"/>
      <c r="L20" s="1"/>
      <c r="M20" s="1"/>
      <c r="N20" s="1"/>
      <c r="O20" s="1"/>
      <c r="P20" s="1"/>
      <c r="Q20" s="1"/>
      <c r="R20" s="1"/>
      <c r="S20" s="1"/>
      <c r="T20" s="1"/>
      <c r="U20" s="1"/>
    </row>
    <row r="21" spans="1:21" x14ac:dyDescent="0.3">
      <c r="A21" s="4"/>
      <c r="B21" s="1"/>
      <c r="C21" s="1"/>
      <c r="D21" s="1"/>
      <c r="E21" s="1"/>
      <c r="F21" s="1"/>
      <c r="G21" s="1"/>
      <c r="H21" s="1"/>
      <c r="I21" s="1"/>
      <c r="J21" s="1"/>
      <c r="K21" s="1"/>
      <c r="L21" s="1"/>
      <c r="M21" s="1"/>
      <c r="N21" s="1"/>
      <c r="O21" s="1"/>
      <c r="P21" s="1"/>
      <c r="Q21" s="1"/>
      <c r="R21" s="1"/>
      <c r="S21" s="1"/>
      <c r="T21" s="1"/>
      <c r="U21" s="1"/>
    </row>
    <row r="22" spans="1:21" x14ac:dyDescent="0.3">
      <c r="A22" s="4"/>
      <c r="B22" s="1"/>
      <c r="C22" s="1"/>
      <c r="D22" s="1"/>
      <c r="E22" s="1"/>
      <c r="F22" s="1"/>
      <c r="G22" s="1"/>
      <c r="H22" s="1"/>
      <c r="I22" s="1"/>
      <c r="J22" s="1"/>
      <c r="K22" s="1"/>
      <c r="L22" s="1"/>
      <c r="M22" s="1"/>
      <c r="N22" s="1"/>
      <c r="O22" s="1"/>
      <c r="P22" s="1"/>
      <c r="Q22" s="1"/>
      <c r="R22" s="1"/>
      <c r="S22" s="1"/>
      <c r="T22" s="1"/>
      <c r="U22" s="1"/>
    </row>
    <row r="23" spans="1:21" x14ac:dyDescent="0.3">
      <c r="A23" s="4"/>
      <c r="B23" s="1"/>
      <c r="C23" s="1"/>
      <c r="D23" s="1"/>
      <c r="E23" s="1"/>
      <c r="F23" s="1"/>
      <c r="G23" s="1"/>
      <c r="H23" s="1"/>
      <c r="I23" s="1"/>
      <c r="J23" s="1"/>
      <c r="K23" s="1"/>
      <c r="L23" s="1"/>
      <c r="M23" s="1"/>
      <c r="N23" s="1"/>
      <c r="O23" s="1"/>
      <c r="P23" s="1"/>
      <c r="Q23" s="1"/>
      <c r="R23" s="1"/>
      <c r="S23" s="1"/>
      <c r="T23" s="1"/>
      <c r="U23" s="1"/>
    </row>
    <row r="24" spans="1:21" x14ac:dyDescent="0.3">
      <c r="A24" s="4"/>
      <c r="B24" s="1"/>
      <c r="C24" s="1"/>
      <c r="D24" s="1"/>
      <c r="E24" s="1"/>
      <c r="F24" s="1"/>
      <c r="G24" s="1"/>
      <c r="H24" s="1"/>
      <c r="I24" s="1"/>
      <c r="J24" s="1"/>
      <c r="K24" s="1"/>
      <c r="L24" s="1"/>
      <c r="M24" s="1"/>
      <c r="N24" s="1"/>
      <c r="O24" s="1"/>
      <c r="P24" s="1"/>
      <c r="Q24" s="1"/>
      <c r="R24" s="1"/>
      <c r="S24" s="1"/>
      <c r="T24" s="1"/>
      <c r="U24" s="1"/>
    </row>
    <row r="25" spans="1:21" x14ac:dyDescent="0.3">
      <c r="A25" s="4"/>
      <c r="B25" s="1"/>
      <c r="C25" s="1"/>
      <c r="D25" s="1"/>
      <c r="E25" s="1"/>
      <c r="F25" s="1"/>
      <c r="G25" s="1"/>
      <c r="H25" s="1"/>
      <c r="I25" s="1"/>
      <c r="J25" s="1"/>
      <c r="K25" s="1"/>
      <c r="L25" s="1"/>
      <c r="M25" s="1"/>
      <c r="N25" s="1"/>
      <c r="O25" s="1"/>
      <c r="P25" s="1"/>
      <c r="Q25" s="1"/>
      <c r="R25" s="1"/>
      <c r="S25" s="1"/>
      <c r="T25" s="1"/>
      <c r="U25" s="1"/>
    </row>
    <row r="26" spans="1:21" x14ac:dyDescent="0.3">
      <c r="A26" s="4"/>
      <c r="B26" s="1"/>
      <c r="C26" s="1"/>
      <c r="D26" s="1"/>
      <c r="E26" s="1"/>
      <c r="F26" s="1"/>
      <c r="G26" s="1"/>
      <c r="H26" s="1"/>
      <c r="I26" s="1"/>
      <c r="J26" s="1"/>
      <c r="K26" s="1"/>
      <c r="L26" s="1"/>
      <c r="M26" s="1"/>
      <c r="N26" s="1"/>
      <c r="O26" s="1"/>
      <c r="P26" s="1"/>
      <c r="Q26" s="1"/>
      <c r="R26" s="1"/>
      <c r="S26" s="1"/>
      <c r="T26" s="1"/>
      <c r="U26" s="1"/>
    </row>
    <row r="27" spans="1:21" x14ac:dyDescent="0.3">
      <c r="A27" s="4"/>
      <c r="B27" s="1"/>
      <c r="C27" s="1"/>
      <c r="D27" s="1"/>
      <c r="E27" s="1"/>
      <c r="F27" s="1"/>
      <c r="G27" s="1"/>
      <c r="H27" s="1"/>
      <c r="I27" s="1"/>
      <c r="J27" s="1"/>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1"/>
      <c r="D29" s="1"/>
      <c r="E29" s="1"/>
      <c r="F29" s="1"/>
      <c r="G29" s="1"/>
      <c r="H29" s="1"/>
      <c r="I29" s="1"/>
      <c r="J29" s="1"/>
      <c r="K29" s="1"/>
      <c r="L29" s="1"/>
      <c r="M29" s="1"/>
      <c r="N29" s="1"/>
      <c r="O29" s="1"/>
      <c r="P29" s="1"/>
      <c r="Q29" s="1"/>
      <c r="R29" s="1"/>
      <c r="S29" s="1"/>
      <c r="T29" s="1"/>
      <c r="U29" s="1"/>
    </row>
    <row r="30" spans="1:21" x14ac:dyDescent="0.3">
      <c r="A30" s="4"/>
      <c r="B30" s="1"/>
      <c r="C30" s="1"/>
      <c r="D30" s="1"/>
      <c r="E30" s="1"/>
      <c r="F30" s="1"/>
      <c r="G30" s="1"/>
      <c r="H30" s="1"/>
      <c r="I30" s="1"/>
      <c r="J30" s="1"/>
      <c r="K30" s="1"/>
      <c r="L30" s="1"/>
      <c r="M30" s="1"/>
      <c r="N30" s="1"/>
      <c r="O30" s="1"/>
      <c r="P30" s="1"/>
      <c r="Q30" s="1"/>
      <c r="R30" s="1"/>
      <c r="S30" s="1"/>
      <c r="T30" s="1"/>
      <c r="U30" s="1"/>
    </row>
    <row r="31" spans="1:21" x14ac:dyDescent="0.3">
      <c r="A31" s="4"/>
      <c r="B31" s="1"/>
      <c r="C31" s="1"/>
      <c r="D31" s="1"/>
      <c r="E31" s="1"/>
      <c r="F31" s="1"/>
      <c r="G31" s="1"/>
      <c r="H31" s="1"/>
      <c r="I31" s="1"/>
      <c r="J31" s="1"/>
      <c r="K31" s="1"/>
      <c r="L31" s="1"/>
      <c r="M31" s="1"/>
      <c r="N31" s="1"/>
      <c r="O31" s="1"/>
      <c r="P31" s="1"/>
      <c r="Q31" s="1"/>
      <c r="R31" s="1"/>
      <c r="S31" s="1"/>
      <c r="T31" s="1"/>
      <c r="U31" s="1"/>
    </row>
    <row r="32" spans="1:21" x14ac:dyDescent="0.3">
      <c r="A32" s="4"/>
      <c r="B32" s="1"/>
      <c r="C32" s="1"/>
      <c r="D32" s="1"/>
      <c r="E32" s="1"/>
      <c r="F32" s="1"/>
      <c r="G32" s="1"/>
      <c r="H32" s="1"/>
      <c r="I32" s="1"/>
      <c r="J32" s="1"/>
      <c r="K32" s="1"/>
      <c r="L32" s="1"/>
      <c r="M32" s="1"/>
      <c r="N32" s="1"/>
      <c r="O32" s="1"/>
      <c r="P32" s="1"/>
      <c r="Q32" s="1"/>
      <c r="R32" s="1"/>
      <c r="S32" s="1"/>
      <c r="T32" s="1"/>
      <c r="U32" s="1"/>
    </row>
    <row r="33" spans="1:21" x14ac:dyDescent="0.3">
      <c r="A33" s="4"/>
      <c r="B33" s="1"/>
      <c r="C33" s="1"/>
      <c r="D33" s="1"/>
      <c r="E33" s="1"/>
      <c r="F33" s="1"/>
      <c r="G33" s="1"/>
      <c r="H33" s="1"/>
      <c r="I33" s="1"/>
      <c r="J33" s="1"/>
      <c r="K33" s="1"/>
      <c r="L33" s="1"/>
      <c r="M33" s="1"/>
      <c r="N33" s="1"/>
      <c r="O33" s="1"/>
      <c r="P33" s="1"/>
      <c r="Q33" s="1"/>
      <c r="R33" s="1"/>
      <c r="S33" s="1"/>
      <c r="T33" s="1"/>
      <c r="U33" s="1"/>
    </row>
    <row r="34" spans="1:21" x14ac:dyDescent="0.3">
      <c r="A34" s="4"/>
      <c r="B34" s="1"/>
      <c r="C34" s="1"/>
      <c r="D34" s="1"/>
      <c r="E34" s="1"/>
      <c r="F34" s="1"/>
      <c r="G34" s="1"/>
      <c r="H34" s="1"/>
      <c r="I34" s="1"/>
      <c r="J34" s="1"/>
      <c r="K34" s="1"/>
      <c r="L34" s="1"/>
      <c r="M34" s="1"/>
      <c r="N34" s="1"/>
      <c r="O34" s="1"/>
      <c r="P34" s="1"/>
      <c r="Q34" s="1"/>
      <c r="R34" s="1"/>
      <c r="S34" s="1"/>
      <c r="T34" s="1"/>
      <c r="U34" s="1"/>
    </row>
    <row r="35" spans="1:21" x14ac:dyDescent="0.3">
      <c r="A35" s="4"/>
      <c r="B35" s="1"/>
      <c r="C35" s="1"/>
      <c r="D35" s="1"/>
      <c r="E35" s="1"/>
      <c r="F35" s="1"/>
      <c r="G35" s="1"/>
      <c r="H35" s="1"/>
      <c r="I35" s="1"/>
      <c r="J35" s="1"/>
      <c r="K35" s="1"/>
      <c r="L35" s="1"/>
      <c r="M35" s="1"/>
      <c r="N35" s="1"/>
      <c r="O35" s="1"/>
      <c r="P35" s="1"/>
      <c r="Q35" s="1"/>
      <c r="R35" s="1"/>
      <c r="S35" s="1"/>
      <c r="T35" s="1"/>
      <c r="U35" s="1"/>
    </row>
    <row r="36" spans="1:21" x14ac:dyDescent="0.3">
      <c r="A36" s="4"/>
      <c r="B36" s="1"/>
      <c r="C36" s="1"/>
      <c r="D36" s="1"/>
      <c r="E36" s="1"/>
      <c r="F36" s="1"/>
      <c r="G36" s="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1"/>
      <c r="D40" s="1"/>
      <c r="E40" s="1"/>
      <c r="F40" s="1"/>
      <c r="G40" s="1"/>
      <c r="H40" s="1"/>
      <c r="I40" s="1"/>
      <c r="J40" s="1"/>
      <c r="K40" s="1"/>
      <c r="L40" s="1"/>
      <c r="M40" s="1"/>
      <c r="N40" s="1"/>
      <c r="O40" s="1"/>
      <c r="P40" s="1"/>
      <c r="Q40" s="1"/>
      <c r="R40" s="1"/>
      <c r="S40" s="1"/>
      <c r="T40" s="1"/>
      <c r="U40" s="1"/>
    </row>
    <row r="41" spans="1:21" x14ac:dyDescent="0.3">
      <c r="A41" s="4"/>
      <c r="B41" s="1"/>
      <c r="C41" s="1"/>
      <c r="D41" s="1"/>
      <c r="E41" s="1"/>
      <c r="F41" s="1"/>
      <c r="G41" s="1"/>
      <c r="H41" s="1"/>
      <c r="I41" s="1"/>
      <c r="J41" s="1"/>
      <c r="K41" s="1"/>
      <c r="L41" s="1"/>
      <c r="M41" s="1"/>
      <c r="N41" s="1"/>
      <c r="O41" s="1"/>
      <c r="P41" s="1"/>
      <c r="Q41" s="1"/>
      <c r="R41" s="1"/>
      <c r="S41" s="1"/>
      <c r="T41" s="1"/>
      <c r="U41" s="1"/>
    </row>
    <row r="42" spans="1:21" x14ac:dyDescent="0.3">
      <c r="A42" s="4"/>
      <c r="B42" s="1"/>
      <c r="C42" s="1"/>
      <c r="D42" s="1"/>
      <c r="E42" s="1"/>
      <c r="F42" s="1"/>
      <c r="G42" s="1"/>
      <c r="H42" s="1"/>
      <c r="I42" s="1"/>
      <c r="J42" s="1"/>
      <c r="K42" s="1"/>
      <c r="L42" s="1"/>
      <c r="M42" s="1"/>
      <c r="N42" s="1"/>
      <c r="O42" s="1"/>
      <c r="P42" s="1"/>
      <c r="Q42" s="1"/>
      <c r="R42" s="1"/>
      <c r="S42" s="1"/>
      <c r="T42" s="1"/>
      <c r="U42" s="1"/>
    </row>
    <row r="43" spans="1:21" x14ac:dyDescent="0.3">
      <c r="A43" s="4"/>
      <c r="B43" s="1"/>
      <c r="C43" s="1"/>
      <c r="D43" s="1"/>
      <c r="E43" s="1"/>
      <c r="F43" s="1"/>
      <c r="G43" s="1"/>
      <c r="H43" s="1"/>
      <c r="I43" s="1"/>
      <c r="J43" s="1"/>
      <c r="K43" s="1"/>
      <c r="L43" s="1"/>
      <c r="M43" s="1"/>
      <c r="N43" s="1"/>
      <c r="O43" s="1"/>
      <c r="P43" s="1"/>
      <c r="Q43" s="1"/>
      <c r="R43" s="1"/>
      <c r="S43" s="1"/>
      <c r="T43" s="1"/>
      <c r="U43" s="1"/>
    </row>
    <row r="44" spans="1:21" x14ac:dyDescent="0.3">
      <c r="A44" s="4"/>
      <c r="B44" s="1"/>
      <c r="C44" s="1"/>
      <c r="D44" s="1"/>
      <c r="E44" s="1"/>
      <c r="F44" s="1"/>
      <c r="G44" s="1"/>
      <c r="H44" s="1"/>
      <c r="I44" s="1"/>
      <c r="J44" s="1"/>
      <c r="K44" s="1"/>
      <c r="L44" s="1"/>
      <c r="M44" s="1"/>
      <c r="N44" s="1"/>
      <c r="O44" s="1"/>
      <c r="P44" s="1"/>
      <c r="Q44" s="1"/>
      <c r="R44" s="1"/>
      <c r="S44" s="1"/>
      <c r="T44" s="1"/>
      <c r="U44" s="1"/>
    </row>
    <row r="45" spans="1:21" x14ac:dyDescent="0.3">
      <c r="A45" s="4"/>
      <c r="B45" s="1"/>
      <c r="C45" s="1"/>
      <c r="D45" s="1"/>
      <c r="E45" s="1"/>
      <c r="F45" s="1"/>
      <c r="G45" s="1"/>
      <c r="H45" s="1"/>
      <c r="I45" s="1"/>
      <c r="J45" s="1"/>
      <c r="K45" s="1"/>
      <c r="L45" s="1"/>
      <c r="M45" s="1"/>
      <c r="N45" s="1"/>
      <c r="O45" s="1"/>
      <c r="P45" s="1"/>
      <c r="Q45" s="1"/>
      <c r="R45" s="1"/>
      <c r="S45" s="1"/>
      <c r="T45" s="1"/>
      <c r="U45" s="1"/>
    </row>
    <row r="46" spans="1:21" x14ac:dyDescent="0.3">
      <c r="A46" s="4"/>
      <c r="B46" s="1"/>
      <c r="C46" s="1"/>
      <c r="D46" s="1"/>
      <c r="E46" s="1"/>
      <c r="F46" s="1"/>
      <c r="G46" s="1"/>
      <c r="H46" s="1"/>
      <c r="I46" s="1"/>
      <c r="J46" s="1"/>
      <c r="K46" s="1"/>
      <c r="L46" s="1"/>
      <c r="M46" s="1"/>
      <c r="N46" s="1"/>
      <c r="O46" s="1"/>
      <c r="P46" s="1"/>
      <c r="Q46" s="1"/>
      <c r="R46" s="1"/>
      <c r="S46" s="1"/>
      <c r="T46" s="1"/>
      <c r="U46" s="1"/>
    </row>
    <row r="47" spans="1:21" x14ac:dyDescent="0.3">
      <c r="A47" s="4"/>
      <c r="B47" s="1"/>
      <c r="C47" s="1"/>
      <c r="D47" s="1"/>
      <c r="E47" s="1"/>
      <c r="F47" s="1"/>
      <c r="G47" s="1"/>
      <c r="H47" s="1"/>
      <c r="I47" s="1"/>
      <c r="J47" s="1"/>
      <c r="K47" s="1"/>
      <c r="L47" s="1"/>
      <c r="M47" s="1"/>
      <c r="N47" s="1"/>
      <c r="O47" s="1"/>
      <c r="P47" s="1"/>
      <c r="Q47" s="1"/>
      <c r="R47" s="1"/>
      <c r="S47" s="1"/>
      <c r="T47" s="1"/>
      <c r="U47" s="1"/>
    </row>
    <row r="48" spans="1:21" x14ac:dyDescent="0.3">
      <c r="A48" s="4"/>
      <c r="B48" s="1"/>
      <c r="C48" s="1"/>
      <c r="D48" s="1"/>
      <c r="E48" s="1"/>
      <c r="F48" s="1"/>
      <c r="G48" s="1"/>
      <c r="H48" s="1"/>
      <c r="I48" s="1"/>
      <c r="J48" s="1"/>
      <c r="K48" s="1"/>
      <c r="L48" s="1"/>
      <c r="M48" s="1"/>
      <c r="N48" s="1"/>
      <c r="O48" s="1"/>
      <c r="P48" s="1"/>
      <c r="Q48" s="1"/>
      <c r="R48" s="1"/>
      <c r="S48" s="1"/>
      <c r="T48" s="1"/>
      <c r="U48" s="1"/>
    </row>
    <row r="49" spans="1:21" x14ac:dyDescent="0.3">
      <c r="A49" s="4"/>
      <c r="B49" s="1"/>
      <c r="C49" s="1"/>
      <c r="D49" s="1"/>
      <c r="E49" s="1"/>
      <c r="F49" s="1"/>
      <c r="G49" s="1"/>
      <c r="H49" s="1"/>
      <c r="I49" s="1"/>
      <c r="J49" s="1"/>
      <c r="K49" s="1"/>
      <c r="L49" s="1"/>
      <c r="M49" s="1"/>
      <c r="N49" s="1"/>
      <c r="O49" s="1"/>
      <c r="P49" s="1"/>
      <c r="Q49" s="1"/>
      <c r="R49" s="1"/>
      <c r="S49" s="1"/>
      <c r="T49" s="1"/>
      <c r="U49" s="1"/>
    </row>
    <row r="50" spans="1:21" x14ac:dyDescent="0.3">
      <c r="A50" s="4"/>
      <c r="B50" s="1"/>
      <c r="C50" s="1"/>
      <c r="D50" s="1"/>
      <c r="E50" s="1"/>
      <c r="F50" s="1"/>
      <c r="G50" s="1"/>
      <c r="H50" s="1"/>
      <c r="I50" s="1"/>
      <c r="J50" s="1"/>
      <c r="K50" s="1"/>
      <c r="L50" s="1"/>
      <c r="M50" s="1"/>
      <c r="N50" s="1"/>
      <c r="O50" s="1"/>
      <c r="P50" s="1"/>
      <c r="Q50" s="1"/>
      <c r="R50" s="1"/>
      <c r="S50" s="1"/>
      <c r="T50" s="1"/>
      <c r="U50" s="1"/>
    </row>
    <row r="51" spans="1:21" x14ac:dyDescent="0.3">
      <c r="A51" s="4"/>
      <c r="B51" s="1"/>
      <c r="C51" s="1"/>
      <c r="D51" s="1"/>
      <c r="E51" s="1"/>
      <c r="F51" s="1"/>
      <c r="G51" s="1"/>
      <c r="H51" s="1"/>
      <c r="I51" s="1"/>
      <c r="J51" s="1"/>
      <c r="K51" s="1"/>
      <c r="L51" s="1"/>
      <c r="M51" s="1"/>
      <c r="N51" s="1"/>
      <c r="O51" s="1"/>
      <c r="P51" s="1"/>
      <c r="Q51" s="1"/>
      <c r="R51" s="1"/>
      <c r="S51" s="1"/>
      <c r="T51" s="1"/>
      <c r="U51" s="1"/>
    </row>
    <row r="52" spans="1:21" x14ac:dyDescent="0.3">
      <c r="A52" s="4"/>
      <c r="B52" s="1"/>
      <c r="C52" s="1"/>
      <c r="D52" s="1"/>
      <c r="E52" s="1"/>
      <c r="F52" s="1"/>
      <c r="G52" s="1"/>
      <c r="H52" s="1"/>
      <c r="I52" s="1"/>
      <c r="J52" s="1"/>
      <c r="K52" s="1"/>
      <c r="L52" s="1"/>
      <c r="M52" s="1"/>
      <c r="N52" s="1"/>
      <c r="O52" s="1"/>
      <c r="P52" s="1"/>
      <c r="Q52" s="1"/>
      <c r="R52" s="1"/>
      <c r="S52" s="1"/>
      <c r="T52" s="1"/>
      <c r="U52" s="1"/>
    </row>
    <row r="53" spans="1:21" x14ac:dyDescent="0.3">
      <c r="A53" s="4"/>
      <c r="B53" s="1"/>
      <c r="C53" s="1"/>
      <c r="D53" s="1"/>
      <c r="E53" s="1"/>
      <c r="F53" s="1"/>
      <c r="G53" s="1"/>
      <c r="H53" s="1"/>
      <c r="I53" s="1"/>
      <c r="J53" s="1"/>
      <c r="K53" s="1"/>
      <c r="L53" s="1"/>
      <c r="M53" s="1"/>
      <c r="N53" s="1"/>
      <c r="O53" s="1"/>
      <c r="P53" s="1"/>
      <c r="Q53" s="1"/>
      <c r="R53" s="1"/>
      <c r="S53" s="1"/>
      <c r="T53" s="1"/>
      <c r="U53" s="1"/>
    </row>
    <row r="54" spans="1:21" x14ac:dyDescent="0.3">
      <c r="A54" s="4"/>
      <c r="B54" s="1"/>
      <c r="C54" s="1"/>
      <c r="D54" s="1"/>
      <c r="E54" s="1"/>
      <c r="F54" s="1"/>
      <c r="G54" s="1"/>
      <c r="H54" s="1"/>
      <c r="I54" s="1"/>
      <c r="J54" s="1"/>
      <c r="K54" s="1"/>
      <c r="L54" s="1"/>
      <c r="M54" s="1"/>
      <c r="N54" s="1"/>
      <c r="O54" s="1"/>
      <c r="P54" s="1"/>
      <c r="Q54" s="1"/>
      <c r="R54" s="1"/>
      <c r="S54" s="1"/>
      <c r="T54" s="1"/>
      <c r="U54" s="1"/>
    </row>
    <row r="55" spans="1:21" x14ac:dyDescent="0.3">
      <c r="A55" s="4"/>
      <c r="B55" s="1"/>
      <c r="C55" s="1"/>
      <c r="D55" s="1"/>
      <c r="E55" s="1"/>
      <c r="F55" s="1"/>
      <c r="G55" s="1"/>
      <c r="H55" s="1"/>
      <c r="I55" s="1"/>
      <c r="J55" s="1"/>
      <c r="K55" s="1"/>
      <c r="L55" s="1"/>
      <c r="M55" s="1"/>
      <c r="N55" s="1"/>
      <c r="O55" s="1"/>
      <c r="P55" s="1"/>
      <c r="Q55" s="1"/>
      <c r="R55" s="1"/>
      <c r="S55" s="1"/>
      <c r="T55" s="1"/>
      <c r="U55" s="1"/>
    </row>
    <row r="56" spans="1:21" x14ac:dyDescent="0.3">
      <c r="A56" s="4"/>
      <c r="B56" s="1"/>
      <c r="C56" s="1"/>
      <c r="D56" s="1"/>
      <c r="E56" s="1"/>
      <c r="F56" s="1"/>
      <c r="G56" s="1"/>
      <c r="H56" s="1"/>
      <c r="I56" s="1"/>
      <c r="J56" s="1"/>
      <c r="K56" s="1"/>
      <c r="L56" s="1"/>
      <c r="M56" s="1"/>
      <c r="N56" s="1"/>
      <c r="O56" s="1"/>
      <c r="P56" s="1"/>
      <c r="Q56" s="1"/>
      <c r="R56" s="1"/>
      <c r="S56" s="1"/>
      <c r="T56" s="1"/>
      <c r="U56" s="1"/>
    </row>
    <row r="57" spans="1:21" x14ac:dyDescent="0.3">
      <c r="A57" s="4"/>
      <c r="B57" s="1"/>
      <c r="C57" s="1"/>
      <c r="D57" s="1"/>
      <c r="E57" s="1"/>
      <c r="F57" s="1"/>
      <c r="G57" s="1"/>
      <c r="H57" s="1"/>
      <c r="I57" s="1"/>
      <c r="J57" s="1"/>
      <c r="K57" s="1"/>
      <c r="L57" s="1"/>
      <c r="M57" s="1"/>
      <c r="N57" s="1"/>
      <c r="O57" s="1"/>
      <c r="P57" s="1"/>
      <c r="Q57" s="1"/>
      <c r="R57" s="1"/>
      <c r="S57" s="1"/>
      <c r="T57" s="1"/>
      <c r="U57" s="1"/>
    </row>
    <row r="58" spans="1:21" x14ac:dyDescent="0.3">
      <c r="A58" s="4"/>
      <c r="B58" s="1"/>
      <c r="C58" s="1"/>
      <c r="D58" s="1"/>
      <c r="E58" s="1"/>
      <c r="F58" s="1"/>
      <c r="G58" s="1"/>
      <c r="H58" s="1"/>
      <c r="I58" s="1"/>
      <c r="J58" s="1"/>
      <c r="K58" s="1"/>
      <c r="L58" s="1"/>
      <c r="M58" s="1"/>
      <c r="N58" s="1"/>
      <c r="O58" s="1"/>
      <c r="P58" s="1"/>
      <c r="Q58" s="1"/>
      <c r="R58" s="1"/>
      <c r="S58" s="1"/>
      <c r="T58" s="1"/>
      <c r="U58" s="1"/>
    </row>
    <row r="59" spans="1:21" x14ac:dyDescent="0.3">
      <c r="A59" s="4"/>
      <c r="B59" s="1"/>
      <c r="C59" s="1"/>
      <c r="D59" s="1"/>
      <c r="E59" s="1"/>
      <c r="F59" s="1"/>
      <c r="G59" s="1"/>
      <c r="H59" s="1"/>
      <c r="I59" s="1"/>
      <c r="J59" s="1"/>
      <c r="K59" s="1"/>
      <c r="L59" s="1"/>
      <c r="M59" s="1"/>
      <c r="N59" s="1"/>
      <c r="O59" s="1"/>
      <c r="P59" s="1"/>
      <c r="Q59" s="1"/>
      <c r="R59" s="1"/>
      <c r="S59" s="1"/>
      <c r="T59" s="1"/>
      <c r="U59" s="1"/>
    </row>
    <row r="60" spans="1:21" x14ac:dyDescent="0.3">
      <c r="A60" s="4"/>
      <c r="B60" s="1"/>
      <c r="C60" s="1"/>
      <c r="D60" s="1"/>
      <c r="E60" s="1"/>
      <c r="F60" s="1"/>
      <c r="G60" s="1"/>
      <c r="H60" s="1"/>
      <c r="I60" s="1"/>
      <c r="J60" s="1"/>
      <c r="K60" s="1"/>
      <c r="L60" s="1"/>
      <c r="M60" s="1"/>
      <c r="N60" s="1"/>
      <c r="O60" s="1"/>
      <c r="P60" s="1"/>
      <c r="Q60" s="1"/>
      <c r="R60" s="1"/>
      <c r="S60" s="1"/>
      <c r="T60" s="1"/>
      <c r="U60" s="1"/>
    </row>
    <row r="61" spans="1:21" x14ac:dyDescent="0.3">
      <c r="A61" s="4"/>
      <c r="B61" s="1"/>
      <c r="C61" s="1"/>
      <c r="D61" s="1"/>
      <c r="E61" s="1"/>
      <c r="F61" s="1"/>
      <c r="G61" s="1"/>
      <c r="H61" s="1"/>
      <c r="I61" s="1"/>
      <c r="J61" s="1"/>
      <c r="K61" s="1"/>
      <c r="L61" s="1"/>
      <c r="M61" s="1"/>
      <c r="N61" s="1"/>
      <c r="O61" s="1"/>
      <c r="P61" s="1"/>
      <c r="Q61" s="1"/>
      <c r="R61" s="1"/>
      <c r="S61" s="1"/>
      <c r="T61" s="1"/>
      <c r="U61" s="1"/>
    </row>
    <row r="62" spans="1:21" x14ac:dyDescent="0.3">
      <c r="A62" s="4"/>
      <c r="B62" s="1"/>
      <c r="C62" s="1"/>
      <c r="D62" s="1"/>
      <c r="E62" s="1"/>
      <c r="F62" s="1"/>
      <c r="G62" s="1"/>
      <c r="H62" s="1"/>
      <c r="I62" s="1"/>
      <c r="J62" s="1"/>
      <c r="K62" s="1"/>
      <c r="L62" s="1"/>
      <c r="M62" s="1"/>
      <c r="N62" s="1"/>
      <c r="O62" s="1"/>
      <c r="P62" s="1"/>
      <c r="Q62" s="1"/>
      <c r="R62" s="1"/>
      <c r="S62" s="1"/>
      <c r="T62" s="1"/>
      <c r="U62" s="1"/>
    </row>
    <row r="63" spans="1:21" x14ac:dyDescent="0.3">
      <c r="A63" s="4"/>
      <c r="B63" s="1"/>
      <c r="C63" s="1"/>
      <c r="D63" s="1"/>
      <c r="E63" s="1"/>
      <c r="F63" s="1"/>
      <c r="G63" s="1"/>
      <c r="H63" s="1"/>
      <c r="I63" s="1"/>
      <c r="J63" s="1"/>
      <c r="K63" s="1"/>
      <c r="L63" s="1"/>
      <c r="M63" s="1"/>
      <c r="N63" s="1"/>
      <c r="O63" s="1"/>
      <c r="P63" s="1"/>
      <c r="Q63" s="1"/>
      <c r="R63" s="1"/>
      <c r="S63" s="1"/>
      <c r="T63" s="1"/>
      <c r="U63" s="1"/>
    </row>
    <row r="64" spans="1:2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4"/>
  <dimension ref="A1:U121"/>
  <sheetViews>
    <sheetView zoomScale="69" zoomScaleNormal="110" workbookViewId="0"/>
  </sheetViews>
  <sheetFormatPr baseColWidth="10" defaultRowHeight="14.4" x14ac:dyDescent="0.3"/>
  <cols>
    <col min="1" max="1" width="31.33203125" customWidth="1"/>
    <col min="2" max="2" width="11.6640625" customWidth="1"/>
    <col min="4" max="5" width="4.33203125" customWidth="1"/>
    <col min="6" max="6" width="3.88671875" customWidth="1"/>
    <col min="7" max="7" width="5"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28</v>
      </c>
      <c r="E2" s="1"/>
      <c r="F2" s="1"/>
      <c r="G2" s="1"/>
      <c r="H2" s="1"/>
      <c r="I2" s="1"/>
      <c r="J2" s="1"/>
      <c r="K2" s="1"/>
      <c r="L2" s="1"/>
      <c r="M2" s="1"/>
      <c r="N2" s="1"/>
      <c r="O2" s="1"/>
      <c r="P2" s="1"/>
      <c r="Q2" s="1"/>
      <c r="R2" s="1"/>
      <c r="S2" s="1"/>
      <c r="T2" s="1"/>
      <c r="U2" s="1"/>
    </row>
    <row r="3" spans="1:21" x14ac:dyDescent="0.3">
      <c r="A3" s="4"/>
      <c r="B3" s="1"/>
      <c r="C3" s="1"/>
      <c r="D3" s="1"/>
      <c r="E3" s="1"/>
      <c r="F3" s="1"/>
      <c r="G3" s="1"/>
      <c r="H3" s="1"/>
      <c r="I3" s="1"/>
      <c r="J3" s="1"/>
      <c r="K3" s="1"/>
      <c r="L3" s="38" t="s">
        <v>46</v>
      </c>
      <c r="M3" s="1"/>
      <c r="N3" s="1"/>
      <c r="O3" s="1"/>
      <c r="P3" s="1"/>
      <c r="Q3" s="1"/>
      <c r="R3" s="1"/>
      <c r="S3" s="1"/>
      <c r="T3" s="1"/>
      <c r="U3" s="1"/>
    </row>
    <row r="4" spans="1:21" ht="15.6" x14ac:dyDescent="0.3">
      <c r="A4" s="4"/>
      <c r="B4" s="1"/>
      <c r="C4" s="36" t="s">
        <v>16</v>
      </c>
      <c r="D4" s="43" t="s">
        <v>29</v>
      </c>
      <c r="E4" s="43" t="s">
        <v>30</v>
      </c>
      <c r="F4" s="43" t="s">
        <v>31</v>
      </c>
      <c r="G4" s="43" t="s">
        <v>32</v>
      </c>
      <c r="H4" s="1"/>
      <c r="I4" s="19" t="s">
        <v>11</v>
      </c>
      <c r="J4" s="20" t="s">
        <v>45</v>
      </c>
      <c r="K4" s="1"/>
      <c r="L4" s="2">
        <f>G13/E13</f>
        <v>20.5</v>
      </c>
      <c r="M4" s="1"/>
      <c r="N4" s="1"/>
      <c r="O4" s="1"/>
      <c r="P4" s="1"/>
      <c r="Q4" s="1"/>
      <c r="R4" s="1"/>
      <c r="S4" s="1"/>
      <c r="T4" s="1"/>
      <c r="U4" s="1"/>
    </row>
    <row r="5" spans="1:21" x14ac:dyDescent="0.3">
      <c r="A5" s="4"/>
      <c r="B5" s="1"/>
      <c r="C5" s="1" t="s">
        <v>33</v>
      </c>
      <c r="D5" s="42">
        <v>18</v>
      </c>
      <c r="E5" s="42">
        <v>4</v>
      </c>
      <c r="F5" s="42">
        <f>4</f>
        <v>4</v>
      </c>
      <c r="G5" s="42">
        <f>D5*E5</f>
        <v>72</v>
      </c>
      <c r="H5" s="1"/>
      <c r="I5" s="1"/>
      <c r="J5" s="1"/>
      <c r="K5" s="1"/>
      <c r="L5" s="1"/>
      <c r="M5" s="1"/>
      <c r="N5" s="1"/>
      <c r="O5" s="1"/>
      <c r="P5" s="1"/>
      <c r="Q5" s="1"/>
      <c r="R5" s="1"/>
      <c r="S5" s="1"/>
      <c r="T5" s="1"/>
      <c r="U5" s="1"/>
    </row>
    <row r="6" spans="1:21" x14ac:dyDescent="0.3">
      <c r="A6" s="4"/>
      <c r="B6" s="1"/>
      <c r="C6" s="53" t="s">
        <v>25</v>
      </c>
      <c r="D6" s="48">
        <v>19</v>
      </c>
      <c r="E6" s="47">
        <v>11</v>
      </c>
      <c r="F6" s="47">
        <f>E6+F5</f>
        <v>15</v>
      </c>
      <c r="G6" s="47">
        <f t="shared" ref="G6:G12" si="0">D6*E6</f>
        <v>209</v>
      </c>
      <c r="H6" s="1"/>
      <c r="I6" s="49" t="s">
        <v>35</v>
      </c>
      <c r="J6" s="50" t="s">
        <v>38</v>
      </c>
      <c r="K6" s="1"/>
      <c r="L6" s="38" t="s">
        <v>37</v>
      </c>
      <c r="M6" s="1"/>
      <c r="N6" s="1"/>
      <c r="O6" s="1"/>
      <c r="P6" s="1"/>
      <c r="Q6" s="1"/>
      <c r="R6" s="1"/>
      <c r="S6" s="1"/>
      <c r="T6" s="1"/>
      <c r="U6" s="1"/>
    </row>
    <row r="7" spans="1:21" x14ac:dyDescent="0.3">
      <c r="A7" s="4"/>
      <c r="B7" s="1"/>
      <c r="C7" s="1"/>
      <c r="D7" s="42">
        <v>20</v>
      </c>
      <c r="E7" s="42">
        <v>6</v>
      </c>
      <c r="F7" s="42">
        <f t="shared" ref="F7:F11" si="1">E7+F6</f>
        <v>21</v>
      </c>
      <c r="G7" s="42">
        <f t="shared" si="0"/>
        <v>120</v>
      </c>
      <c r="H7" s="1"/>
      <c r="I7" s="1"/>
      <c r="J7" s="1"/>
      <c r="K7" s="1"/>
      <c r="L7" s="2">
        <v>15</v>
      </c>
      <c r="M7" s="1"/>
      <c r="N7" s="1"/>
      <c r="O7" s="1"/>
      <c r="P7" s="1"/>
      <c r="Q7" s="1"/>
      <c r="R7" s="1"/>
      <c r="S7" s="1"/>
      <c r="T7" s="1"/>
      <c r="U7" s="1"/>
    </row>
    <row r="8" spans="1:21" x14ac:dyDescent="0.3">
      <c r="A8" s="4"/>
      <c r="B8" s="1"/>
      <c r="C8" s="1"/>
      <c r="D8" s="42">
        <v>21</v>
      </c>
      <c r="E8" s="42">
        <v>5</v>
      </c>
      <c r="F8" s="42">
        <f t="shared" si="1"/>
        <v>26</v>
      </c>
      <c r="G8" s="42">
        <f t="shared" si="0"/>
        <v>105</v>
      </c>
      <c r="H8" s="1"/>
      <c r="I8" s="1"/>
      <c r="J8" s="1"/>
      <c r="K8" s="1"/>
      <c r="L8" s="1"/>
      <c r="M8" s="1"/>
      <c r="N8" s="1"/>
      <c r="O8" s="1"/>
      <c r="P8" s="1"/>
      <c r="Q8" s="1"/>
      <c r="R8" s="1"/>
      <c r="S8" s="1"/>
      <c r="T8" s="1"/>
      <c r="U8" s="1"/>
    </row>
    <row r="9" spans="1:21" x14ac:dyDescent="0.3">
      <c r="A9" s="4"/>
      <c r="B9" s="1"/>
      <c r="C9" s="1"/>
      <c r="D9" s="42">
        <v>22</v>
      </c>
      <c r="E9" s="42">
        <v>1</v>
      </c>
      <c r="F9" s="42">
        <f t="shared" si="1"/>
        <v>27</v>
      </c>
      <c r="G9" s="42">
        <f t="shared" si="0"/>
        <v>22</v>
      </c>
      <c r="H9" s="2"/>
      <c r="I9" s="1"/>
      <c r="J9" s="1"/>
      <c r="K9" s="1"/>
      <c r="L9" s="1"/>
      <c r="M9" s="1"/>
      <c r="N9" s="1"/>
      <c r="O9" s="1"/>
      <c r="P9" s="1"/>
      <c r="Q9" s="1"/>
      <c r="R9" s="1"/>
      <c r="S9" s="1"/>
      <c r="T9" s="1"/>
      <c r="U9" s="1"/>
    </row>
    <row r="10" spans="1:21" x14ac:dyDescent="0.3">
      <c r="A10" s="4"/>
      <c r="B10" s="1"/>
      <c r="C10" s="1"/>
      <c r="D10" s="42">
        <v>25</v>
      </c>
      <c r="E10" s="42">
        <v>1</v>
      </c>
      <c r="F10" s="42">
        <f t="shared" si="1"/>
        <v>28</v>
      </c>
      <c r="G10" s="42">
        <f t="shared" si="0"/>
        <v>25</v>
      </c>
      <c r="H10" s="1"/>
      <c r="I10" s="51" t="s">
        <v>36</v>
      </c>
      <c r="J10" s="52" t="s">
        <v>38</v>
      </c>
      <c r="K10" s="1"/>
      <c r="L10" s="14" t="s">
        <v>39</v>
      </c>
      <c r="M10" s="1"/>
      <c r="N10" s="1"/>
      <c r="O10" s="1"/>
      <c r="P10" s="1"/>
      <c r="Q10" s="1"/>
      <c r="R10" s="1"/>
      <c r="S10" s="1"/>
      <c r="T10" s="1"/>
      <c r="U10" s="1"/>
    </row>
    <row r="11" spans="1:21" ht="15" customHeight="1" x14ac:dyDescent="0.3">
      <c r="A11" s="4"/>
      <c r="B11" s="1"/>
      <c r="C11" s="1"/>
      <c r="D11" s="42">
        <v>27</v>
      </c>
      <c r="E11" s="42">
        <v>1</v>
      </c>
      <c r="F11" s="42">
        <f t="shared" si="1"/>
        <v>29</v>
      </c>
      <c r="G11" s="42">
        <f t="shared" si="0"/>
        <v>27</v>
      </c>
      <c r="H11" s="9"/>
      <c r="I11" s="1"/>
      <c r="J11" s="1"/>
      <c r="K11" s="1"/>
      <c r="L11" s="1"/>
      <c r="M11" s="1"/>
      <c r="N11" s="1"/>
      <c r="O11" s="1"/>
      <c r="P11" s="1"/>
      <c r="Q11" s="1"/>
      <c r="R11" s="1"/>
      <c r="S11" s="1"/>
      <c r="T11" s="1"/>
      <c r="U11" s="1"/>
    </row>
    <row r="12" spans="1:21" ht="15.6" x14ac:dyDescent="0.3">
      <c r="A12" s="4"/>
      <c r="B12" s="1"/>
      <c r="C12" s="1"/>
      <c r="D12" s="42">
        <v>35</v>
      </c>
      <c r="E12" s="42">
        <v>1</v>
      </c>
      <c r="F12" s="42">
        <f>E12+F11</f>
        <v>30</v>
      </c>
      <c r="G12" s="42">
        <f t="shared" si="0"/>
        <v>35</v>
      </c>
      <c r="H12" s="9"/>
      <c r="I12" s="9"/>
      <c r="J12" s="9"/>
      <c r="K12" s="1"/>
      <c r="L12" s="1"/>
      <c r="M12" s="1"/>
      <c r="N12" s="1"/>
      <c r="O12" s="1"/>
      <c r="P12" s="1"/>
      <c r="Q12" s="1"/>
      <c r="R12" s="1"/>
      <c r="S12" s="1"/>
      <c r="T12" s="1"/>
      <c r="U12" s="1"/>
    </row>
    <row r="13" spans="1:21" ht="15.6" x14ac:dyDescent="0.3">
      <c r="A13" s="4"/>
      <c r="B13" s="1"/>
      <c r="C13" s="1"/>
      <c r="D13" s="46" t="s">
        <v>34</v>
      </c>
      <c r="E13" s="46">
        <f>SUM(E5:E12)</f>
        <v>30</v>
      </c>
      <c r="F13" s="46"/>
      <c r="G13" s="46">
        <f>SUM(G5:G12)</f>
        <v>615</v>
      </c>
      <c r="H13" s="9"/>
      <c r="I13" s="9"/>
      <c r="J13" s="9"/>
      <c r="K13" s="1"/>
      <c r="L13" s="1"/>
      <c r="M13" s="1"/>
      <c r="N13" s="1"/>
      <c r="O13" s="1"/>
      <c r="P13" s="1"/>
      <c r="Q13" s="1"/>
      <c r="R13" s="1"/>
      <c r="S13" s="1"/>
      <c r="T13" s="1"/>
      <c r="U13" s="1"/>
    </row>
    <row r="14" spans="1:21" ht="18" x14ac:dyDescent="0.35">
      <c r="A14" s="4"/>
      <c r="B14" s="1"/>
      <c r="C14" s="1"/>
      <c r="D14" s="16"/>
      <c r="E14" s="16"/>
      <c r="F14" s="9"/>
      <c r="G14" s="9"/>
      <c r="H14" s="9"/>
      <c r="I14" s="9"/>
      <c r="J14" s="9"/>
      <c r="K14" s="1"/>
      <c r="L14" s="1"/>
      <c r="M14" s="1"/>
      <c r="N14" s="1"/>
      <c r="O14" s="1"/>
      <c r="P14" s="1"/>
      <c r="Q14" s="1"/>
      <c r="R14" s="1"/>
      <c r="S14" s="1"/>
      <c r="T14" s="1"/>
      <c r="U14" s="1"/>
    </row>
    <row r="15" spans="1:21" x14ac:dyDescent="0.3">
      <c r="A15" s="4"/>
      <c r="B15" s="1"/>
      <c r="C15" s="1" t="s">
        <v>12</v>
      </c>
      <c r="D15" s="43" t="s">
        <v>29</v>
      </c>
      <c r="E15" s="43" t="s">
        <v>30</v>
      </c>
      <c r="F15" s="43" t="s">
        <v>31</v>
      </c>
      <c r="G15" s="43" t="s">
        <v>32</v>
      </c>
      <c r="H15" s="1"/>
      <c r="I15" s="1"/>
      <c r="J15" s="1"/>
      <c r="K15" s="1"/>
      <c r="L15" s="38" t="s">
        <v>46</v>
      </c>
      <c r="M15" s="1"/>
      <c r="N15" s="1"/>
      <c r="O15" s="1"/>
      <c r="P15" s="1"/>
      <c r="Q15" s="1"/>
      <c r="R15" s="1"/>
      <c r="S15" s="1"/>
      <c r="T15" s="1"/>
      <c r="U15" s="1"/>
    </row>
    <row r="16" spans="1:21" x14ac:dyDescent="0.3">
      <c r="A16" s="4"/>
      <c r="B16" s="1"/>
      <c r="C16" s="1"/>
      <c r="D16" s="42">
        <v>13</v>
      </c>
      <c r="E16" s="42">
        <v>3</v>
      </c>
      <c r="F16" s="42">
        <v>3</v>
      </c>
      <c r="G16" s="42">
        <f>D16*E16</f>
        <v>39</v>
      </c>
      <c r="H16" s="1"/>
      <c r="I16" s="19" t="s">
        <v>11</v>
      </c>
      <c r="J16" s="20" t="s">
        <v>47</v>
      </c>
      <c r="K16" s="1"/>
      <c r="L16" s="54">
        <f>G23/E23</f>
        <v>15.266666666666667</v>
      </c>
      <c r="M16" s="1"/>
      <c r="N16" s="1"/>
      <c r="O16" s="1"/>
      <c r="P16" s="1"/>
      <c r="Q16" s="1"/>
      <c r="R16" s="1"/>
      <c r="S16" s="1"/>
      <c r="T16" s="1"/>
      <c r="U16" s="1"/>
    </row>
    <row r="17" spans="1:21" x14ac:dyDescent="0.3">
      <c r="A17" s="4"/>
      <c r="B17" s="1"/>
      <c r="C17" s="1"/>
      <c r="D17" s="42">
        <v>14</v>
      </c>
      <c r="E17" s="42">
        <v>14</v>
      </c>
      <c r="F17" s="42">
        <f>E17+F16</f>
        <v>17</v>
      </c>
      <c r="G17" s="42">
        <f t="shared" ref="G17:G22" si="2">D17*E17</f>
        <v>196</v>
      </c>
      <c r="H17" s="1"/>
      <c r="I17" s="1"/>
      <c r="J17" s="1"/>
      <c r="K17" s="1"/>
      <c r="L17" s="1"/>
      <c r="M17" s="1"/>
      <c r="N17" s="1"/>
      <c r="O17" s="1"/>
      <c r="P17" s="1"/>
      <c r="Q17" s="1"/>
      <c r="R17" s="1"/>
      <c r="S17" s="1"/>
      <c r="T17" s="1"/>
      <c r="U17" s="1"/>
    </row>
    <row r="18" spans="1:21" x14ac:dyDescent="0.3">
      <c r="A18" s="4"/>
      <c r="B18" s="1"/>
      <c r="C18" s="53" t="s">
        <v>25</v>
      </c>
      <c r="D18" s="48">
        <v>15</v>
      </c>
      <c r="E18" s="47">
        <v>23</v>
      </c>
      <c r="F18" s="47">
        <f t="shared" ref="F18:F22" si="3">E18+F17</f>
        <v>40</v>
      </c>
      <c r="G18" s="47">
        <f t="shared" si="2"/>
        <v>345</v>
      </c>
      <c r="H18" s="1"/>
      <c r="I18" s="49" t="s">
        <v>35</v>
      </c>
      <c r="J18" s="50" t="s">
        <v>40</v>
      </c>
      <c r="K18" s="1"/>
      <c r="L18" s="38" t="s">
        <v>37</v>
      </c>
      <c r="M18" s="1"/>
      <c r="N18" s="1"/>
      <c r="O18" s="1"/>
      <c r="P18" s="1"/>
      <c r="Q18" s="1"/>
      <c r="R18" s="1"/>
      <c r="S18" s="1"/>
      <c r="T18" s="1"/>
      <c r="U18" s="1"/>
    </row>
    <row r="19" spans="1:21" x14ac:dyDescent="0.3">
      <c r="A19" s="4"/>
      <c r="B19" s="1"/>
      <c r="C19" s="1"/>
      <c r="D19" s="42">
        <v>16</v>
      </c>
      <c r="E19" s="42">
        <v>10</v>
      </c>
      <c r="F19" s="42">
        <f t="shared" si="3"/>
        <v>50</v>
      </c>
      <c r="G19" s="42">
        <f t="shared" si="2"/>
        <v>160</v>
      </c>
      <c r="H19" s="1"/>
      <c r="I19" s="1"/>
      <c r="J19" s="1"/>
      <c r="K19" s="1"/>
      <c r="L19" s="2">
        <f>E23/2</f>
        <v>30</v>
      </c>
      <c r="M19" s="1"/>
      <c r="N19" s="1"/>
      <c r="O19" s="1"/>
      <c r="P19" s="1"/>
      <c r="Q19" s="1"/>
      <c r="R19" s="1"/>
      <c r="S19" s="1"/>
      <c r="T19" s="1"/>
      <c r="U19" s="1"/>
    </row>
    <row r="20" spans="1:21" x14ac:dyDescent="0.3">
      <c r="A20" s="4"/>
      <c r="B20" s="1"/>
      <c r="C20" s="1"/>
      <c r="D20" s="42">
        <v>17</v>
      </c>
      <c r="E20" s="42">
        <v>5</v>
      </c>
      <c r="F20" s="42">
        <f t="shared" si="3"/>
        <v>55</v>
      </c>
      <c r="G20" s="42">
        <f t="shared" si="2"/>
        <v>85</v>
      </c>
      <c r="H20" s="1"/>
      <c r="I20" s="1"/>
      <c r="J20" s="1"/>
      <c r="K20" s="1"/>
      <c r="L20" s="1"/>
      <c r="M20" s="1"/>
      <c r="N20" s="1"/>
      <c r="O20" s="1"/>
      <c r="P20" s="1"/>
      <c r="Q20" s="1"/>
      <c r="R20" s="1"/>
      <c r="S20" s="1"/>
      <c r="T20" s="1"/>
      <c r="U20" s="1"/>
    </row>
    <row r="21" spans="1:21" x14ac:dyDescent="0.3">
      <c r="A21" s="4"/>
      <c r="B21" s="1"/>
      <c r="C21" s="1"/>
      <c r="D21" s="42">
        <v>18</v>
      </c>
      <c r="E21" s="42">
        <v>4</v>
      </c>
      <c r="F21" s="42">
        <f t="shared" si="3"/>
        <v>59</v>
      </c>
      <c r="G21" s="42">
        <f t="shared" si="2"/>
        <v>72</v>
      </c>
      <c r="H21" s="1"/>
      <c r="I21" s="1"/>
      <c r="J21" s="1"/>
      <c r="K21" s="1"/>
      <c r="L21" s="1"/>
      <c r="M21" s="1"/>
      <c r="N21" s="1"/>
      <c r="O21" s="1"/>
      <c r="P21" s="1"/>
      <c r="Q21" s="1"/>
      <c r="R21" s="1"/>
      <c r="S21" s="1"/>
      <c r="T21" s="1"/>
      <c r="U21" s="1"/>
    </row>
    <row r="22" spans="1:21" x14ac:dyDescent="0.3">
      <c r="A22" s="4"/>
      <c r="B22" s="1"/>
      <c r="C22" s="1"/>
      <c r="D22" s="44">
        <v>19</v>
      </c>
      <c r="E22" s="44">
        <v>1</v>
      </c>
      <c r="F22" s="44">
        <f t="shared" si="3"/>
        <v>60</v>
      </c>
      <c r="G22" s="44">
        <f t="shared" si="2"/>
        <v>19</v>
      </c>
      <c r="H22" s="1"/>
      <c r="I22" s="51" t="s">
        <v>36</v>
      </c>
      <c r="J22" s="52" t="s">
        <v>40</v>
      </c>
      <c r="K22" s="1"/>
      <c r="L22" s="14" t="s">
        <v>39</v>
      </c>
      <c r="M22" s="1"/>
      <c r="N22" s="1"/>
      <c r="O22" s="1"/>
      <c r="P22" s="1"/>
      <c r="Q22" s="1"/>
      <c r="R22" s="1"/>
      <c r="S22" s="1"/>
      <c r="T22" s="1"/>
      <c r="U22" s="1"/>
    </row>
    <row r="23" spans="1:21" x14ac:dyDescent="0.3">
      <c r="A23" s="4"/>
      <c r="B23" s="1"/>
      <c r="C23" s="1"/>
      <c r="D23" s="46" t="s">
        <v>34</v>
      </c>
      <c r="E23" s="46">
        <f>SUM(E16:E22)</f>
        <v>60</v>
      </c>
      <c r="F23" s="46"/>
      <c r="G23" s="46">
        <f>SUM(G16:G22)</f>
        <v>916</v>
      </c>
      <c r="H23" s="1"/>
      <c r="I23" s="1"/>
      <c r="J23" s="1"/>
      <c r="K23" s="1"/>
      <c r="L23" s="1"/>
      <c r="M23" s="1"/>
      <c r="N23" s="1"/>
      <c r="O23" s="1"/>
      <c r="P23" s="1"/>
      <c r="Q23" s="1"/>
      <c r="R23" s="1"/>
      <c r="S23" s="1"/>
      <c r="T23" s="1"/>
      <c r="U23" s="1"/>
    </row>
    <row r="24" spans="1:21" x14ac:dyDescent="0.3">
      <c r="A24" s="4"/>
      <c r="B24" s="1"/>
      <c r="C24" s="1"/>
      <c r="D24" s="1"/>
      <c r="E24" s="1"/>
      <c r="F24" s="1"/>
      <c r="G24" s="1"/>
      <c r="H24" s="1"/>
      <c r="I24" s="1"/>
      <c r="J24" s="1"/>
      <c r="K24" s="1"/>
      <c r="L24" s="1"/>
      <c r="M24" s="1"/>
      <c r="N24" s="1"/>
      <c r="O24" s="1"/>
      <c r="P24" s="1"/>
      <c r="Q24" s="1"/>
      <c r="R24" s="1"/>
      <c r="S24" s="1"/>
      <c r="T24" s="1"/>
      <c r="U24" s="1"/>
    </row>
    <row r="25" spans="1:21" x14ac:dyDescent="0.3">
      <c r="A25" s="4"/>
      <c r="B25" s="1"/>
      <c r="C25" s="1"/>
      <c r="D25" s="1"/>
      <c r="E25" s="1"/>
      <c r="F25" s="1"/>
      <c r="G25" s="1"/>
      <c r="H25" s="1"/>
      <c r="I25" s="1"/>
      <c r="J25" s="1"/>
      <c r="K25" s="1"/>
      <c r="L25" s="1"/>
      <c r="M25" s="1"/>
      <c r="N25" s="1"/>
      <c r="O25" s="1"/>
      <c r="P25" s="1"/>
      <c r="Q25" s="1"/>
      <c r="R25" s="1"/>
      <c r="S25" s="1"/>
      <c r="T25" s="1"/>
      <c r="U25" s="1"/>
    </row>
    <row r="26" spans="1:21" x14ac:dyDescent="0.3">
      <c r="A26" s="4"/>
      <c r="B26" s="1"/>
      <c r="C26" s="1"/>
      <c r="D26" s="1"/>
      <c r="E26" s="1"/>
      <c r="F26" s="1"/>
      <c r="G26" s="1"/>
      <c r="H26" s="1"/>
      <c r="I26" s="1"/>
      <c r="J26" s="1"/>
      <c r="K26" s="1"/>
      <c r="L26" s="1"/>
      <c r="M26" s="1"/>
      <c r="N26" s="1"/>
      <c r="O26" s="1"/>
      <c r="P26" s="1"/>
      <c r="Q26" s="1"/>
      <c r="R26" s="1"/>
      <c r="S26" s="1"/>
      <c r="T26" s="1"/>
      <c r="U26" s="1"/>
    </row>
    <row r="27" spans="1:21" x14ac:dyDescent="0.3">
      <c r="A27" s="4"/>
      <c r="B27" s="1"/>
      <c r="C27" s="1"/>
      <c r="D27" s="1"/>
      <c r="E27" s="1"/>
      <c r="F27" s="1"/>
      <c r="G27" s="1"/>
      <c r="H27" s="1"/>
      <c r="I27" s="1"/>
      <c r="J27" s="1"/>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1"/>
      <c r="D29" s="1"/>
      <c r="E29" s="1"/>
      <c r="F29" s="1"/>
      <c r="G29" s="1"/>
      <c r="H29" s="1"/>
      <c r="I29" s="1"/>
      <c r="J29" s="1"/>
      <c r="K29" s="1"/>
      <c r="L29" s="1"/>
      <c r="M29" s="1"/>
      <c r="N29" s="1"/>
      <c r="O29" s="1"/>
      <c r="P29" s="1"/>
      <c r="Q29" s="1"/>
      <c r="R29" s="1"/>
      <c r="S29" s="1"/>
      <c r="T29" s="1"/>
      <c r="U29" s="1"/>
    </row>
    <row r="30" spans="1:21" x14ac:dyDescent="0.3">
      <c r="A30" s="4"/>
      <c r="B30" s="1"/>
      <c r="C30" s="1"/>
      <c r="D30" s="1"/>
      <c r="E30" s="1"/>
      <c r="F30" s="1"/>
      <c r="G30" s="1"/>
      <c r="H30" s="1"/>
      <c r="I30" s="1"/>
      <c r="J30" s="1"/>
      <c r="K30" s="1"/>
      <c r="L30" s="1"/>
      <c r="M30" s="1"/>
      <c r="N30" s="1"/>
      <c r="O30" s="1"/>
      <c r="P30" s="1"/>
      <c r="Q30" s="1"/>
      <c r="R30" s="1"/>
      <c r="S30" s="1"/>
      <c r="T30" s="1"/>
      <c r="U30" s="1"/>
    </row>
    <row r="31" spans="1:21" x14ac:dyDescent="0.3">
      <c r="A31" s="4"/>
      <c r="B31" s="1"/>
      <c r="C31" s="1"/>
      <c r="D31" s="1"/>
      <c r="E31" s="1"/>
      <c r="F31" s="1"/>
      <c r="G31" s="1"/>
      <c r="H31" s="1"/>
      <c r="I31" s="1"/>
      <c r="J31" s="1"/>
      <c r="K31" s="1"/>
      <c r="L31" s="1"/>
      <c r="M31" s="1"/>
      <c r="N31" s="1"/>
      <c r="O31" s="1"/>
      <c r="P31" s="1"/>
      <c r="Q31" s="1"/>
      <c r="R31" s="1"/>
      <c r="S31" s="1"/>
      <c r="T31" s="1"/>
      <c r="U31" s="1"/>
    </row>
    <row r="32" spans="1:21" x14ac:dyDescent="0.3">
      <c r="A32" s="4"/>
      <c r="B32" s="1"/>
      <c r="C32" s="1"/>
      <c r="D32" s="1"/>
      <c r="E32" s="1"/>
      <c r="F32" s="1"/>
      <c r="G32" s="1"/>
      <c r="H32" s="1"/>
      <c r="I32" s="1"/>
      <c r="J32" s="1"/>
      <c r="K32" s="1"/>
      <c r="L32" s="1"/>
      <c r="M32" s="1"/>
      <c r="N32" s="1"/>
      <c r="O32" s="1"/>
      <c r="P32" s="1"/>
      <c r="Q32" s="1"/>
      <c r="R32" s="1"/>
      <c r="S32" s="1"/>
      <c r="T32" s="1"/>
      <c r="U32" s="1"/>
    </row>
    <row r="33" spans="1:21" x14ac:dyDescent="0.3">
      <c r="A33" s="4"/>
      <c r="B33" s="1"/>
      <c r="C33" s="1"/>
      <c r="D33" s="1"/>
      <c r="E33" s="1"/>
      <c r="F33" s="1"/>
      <c r="G33" s="1"/>
      <c r="H33" s="1"/>
      <c r="I33" s="1"/>
      <c r="J33" s="1"/>
      <c r="K33" s="1"/>
      <c r="L33" s="1"/>
      <c r="M33" s="1"/>
      <c r="N33" s="1"/>
      <c r="O33" s="1"/>
      <c r="P33" s="1"/>
      <c r="Q33" s="1"/>
      <c r="R33" s="1"/>
      <c r="S33" s="1"/>
      <c r="T33" s="1"/>
      <c r="U33" s="1"/>
    </row>
    <row r="34" spans="1:21" x14ac:dyDescent="0.3">
      <c r="A34" s="4"/>
      <c r="B34" s="1"/>
      <c r="C34" s="1"/>
      <c r="D34" s="1"/>
      <c r="E34" s="1"/>
      <c r="F34" s="1"/>
      <c r="G34" s="1"/>
      <c r="H34" s="1"/>
      <c r="I34" s="1"/>
      <c r="J34" s="1"/>
      <c r="K34" s="1"/>
      <c r="L34" s="1"/>
      <c r="M34" s="1"/>
      <c r="N34" s="1"/>
      <c r="O34" s="1"/>
      <c r="P34" s="1"/>
      <c r="Q34" s="1"/>
      <c r="R34" s="1"/>
      <c r="S34" s="1"/>
      <c r="T34" s="1"/>
      <c r="U34" s="1"/>
    </row>
    <row r="35" spans="1:21" x14ac:dyDescent="0.3">
      <c r="A35" s="4"/>
      <c r="B35" s="1"/>
      <c r="C35" s="1"/>
      <c r="D35" s="1"/>
      <c r="E35" s="1"/>
      <c r="F35" s="1"/>
      <c r="G35" s="1"/>
      <c r="H35" s="1"/>
      <c r="I35" s="1"/>
      <c r="J35" s="1"/>
      <c r="K35" s="1"/>
      <c r="L35" s="1"/>
      <c r="M35" s="1"/>
      <c r="N35" s="1"/>
      <c r="O35" s="1"/>
      <c r="P35" s="1"/>
      <c r="Q35" s="1"/>
      <c r="R35" s="1"/>
      <c r="S35" s="1"/>
      <c r="T35" s="1"/>
      <c r="U35" s="1"/>
    </row>
    <row r="36" spans="1:21" x14ac:dyDescent="0.3">
      <c r="A36" s="4"/>
      <c r="B36" s="1"/>
      <c r="C36" s="1"/>
      <c r="D36" s="1"/>
      <c r="E36" s="1"/>
      <c r="F36" s="1"/>
      <c r="G36" s="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1"/>
      <c r="D40" s="1"/>
      <c r="E40" s="1"/>
      <c r="F40" s="1"/>
      <c r="G40" s="1"/>
      <c r="H40" s="1"/>
      <c r="I40" s="1"/>
      <c r="J40" s="1"/>
      <c r="K40" s="1"/>
      <c r="L40" s="1"/>
      <c r="M40" s="1"/>
      <c r="N40" s="1"/>
      <c r="O40" s="1"/>
      <c r="P40" s="1"/>
      <c r="Q40" s="1"/>
      <c r="R40" s="1"/>
      <c r="S40" s="1"/>
      <c r="T40" s="1"/>
      <c r="U40" s="1"/>
    </row>
    <row r="41" spans="1:21" x14ac:dyDescent="0.3">
      <c r="A41" s="4"/>
      <c r="B41" s="1"/>
      <c r="C41" s="1"/>
      <c r="D41" s="1"/>
      <c r="E41" s="1"/>
      <c r="F41" s="1"/>
      <c r="G41" s="1"/>
      <c r="H41" s="1"/>
      <c r="I41" s="1"/>
      <c r="J41" s="1"/>
      <c r="K41" s="1"/>
      <c r="L41" s="1"/>
      <c r="M41" s="1"/>
      <c r="N41" s="1"/>
      <c r="O41" s="1"/>
      <c r="P41" s="1"/>
      <c r="Q41" s="1"/>
      <c r="R41" s="1"/>
      <c r="S41" s="1"/>
      <c r="T41" s="1"/>
      <c r="U41" s="1"/>
    </row>
    <row r="42" spans="1:21" x14ac:dyDescent="0.3">
      <c r="A42" s="4"/>
      <c r="B42" s="1"/>
      <c r="C42" s="1"/>
      <c r="D42" s="1"/>
      <c r="E42" s="1"/>
      <c r="F42" s="1"/>
      <c r="G42" s="1"/>
      <c r="H42" s="1"/>
      <c r="I42" s="1"/>
      <c r="J42" s="1"/>
      <c r="K42" s="1"/>
      <c r="L42" s="1"/>
      <c r="M42" s="1"/>
      <c r="N42" s="1"/>
      <c r="O42" s="1"/>
      <c r="P42" s="1"/>
      <c r="Q42" s="1"/>
      <c r="R42" s="1"/>
      <c r="S42" s="1"/>
      <c r="T42" s="1"/>
      <c r="U42" s="1"/>
    </row>
    <row r="43" spans="1:21" x14ac:dyDescent="0.3">
      <c r="A43" s="4"/>
      <c r="B43" s="1"/>
      <c r="C43" s="1"/>
      <c r="D43" s="1"/>
      <c r="E43" s="1"/>
      <c r="F43" s="1"/>
      <c r="G43" s="1"/>
      <c r="H43" s="1"/>
      <c r="I43" s="1"/>
      <c r="J43" s="1"/>
      <c r="K43" s="1"/>
      <c r="L43" s="1"/>
      <c r="M43" s="1"/>
      <c r="N43" s="1"/>
      <c r="O43" s="1"/>
      <c r="P43" s="1"/>
      <c r="Q43" s="1"/>
      <c r="R43" s="1"/>
      <c r="S43" s="1"/>
      <c r="T43" s="1"/>
      <c r="U43" s="1"/>
    </row>
    <row r="44" spans="1:21" x14ac:dyDescent="0.3">
      <c r="A44" s="4"/>
      <c r="B44" s="1"/>
      <c r="C44" s="1"/>
      <c r="D44" s="1"/>
      <c r="E44" s="1"/>
      <c r="F44" s="1"/>
      <c r="G44" s="1"/>
      <c r="H44" s="1"/>
      <c r="I44" s="1"/>
      <c r="J44" s="1"/>
      <c r="K44" s="1"/>
      <c r="L44" s="1"/>
      <c r="M44" s="1"/>
      <c r="N44" s="1"/>
      <c r="O44" s="1"/>
      <c r="P44" s="1"/>
      <c r="Q44" s="1"/>
      <c r="R44" s="1"/>
      <c r="S44" s="1"/>
      <c r="T44" s="1"/>
      <c r="U44" s="1"/>
    </row>
    <row r="45" spans="1:21" x14ac:dyDescent="0.3">
      <c r="A45" s="4"/>
      <c r="B45" s="1"/>
      <c r="C45" s="1"/>
      <c r="D45" s="1"/>
      <c r="E45" s="1"/>
      <c r="F45" s="1"/>
      <c r="G45" s="1"/>
      <c r="H45" s="1"/>
      <c r="I45" s="1"/>
      <c r="J45" s="1"/>
      <c r="K45" s="1"/>
      <c r="L45" s="1"/>
      <c r="M45" s="1"/>
      <c r="N45" s="1"/>
      <c r="O45" s="1"/>
      <c r="P45" s="1"/>
      <c r="Q45" s="1"/>
      <c r="R45" s="1"/>
      <c r="S45" s="1"/>
      <c r="T45" s="1"/>
      <c r="U45" s="1"/>
    </row>
    <row r="46" spans="1:21" x14ac:dyDescent="0.3">
      <c r="A46" s="4"/>
      <c r="B46" s="1"/>
      <c r="C46" s="1"/>
      <c r="D46" s="1"/>
      <c r="E46" s="1"/>
      <c r="F46" s="1"/>
      <c r="G46" s="1"/>
      <c r="H46" s="1"/>
      <c r="I46" s="1"/>
      <c r="J46" s="1"/>
      <c r="K46" s="1"/>
      <c r="L46" s="1"/>
      <c r="M46" s="1"/>
      <c r="N46" s="1"/>
      <c r="O46" s="1"/>
      <c r="P46" s="1"/>
      <c r="Q46" s="1"/>
      <c r="R46" s="1"/>
      <c r="S46" s="1"/>
      <c r="T46" s="1"/>
      <c r="U46" s="1"/>
    </row>
    <row r="47" spans="1:21" x14ac:dyDescent="0.3">
      <c r="A47" s="4"/>
      <c r="B47" s="1"/>
      <c r="C47" s="1"/>
      <c r="D47" s="1"/>
      <c r="E47" s="1"/>
      <c r="F47" s="1"/>
      <c r="G47" s="1"/>
      <c r="H47" s="1"/>
      <c r="I47" s="1"/>
      <c r="J47" s="1"/>
      <c r="K47" s="1"/>
      <c r="L47" s="1"/>
      <c r="M47" s="1"/>
      <c r="N47" s="1"/>
      <c r="O47" s="1"/>
      <c r="P47" s="1"/>
      <c r="Q47" s="1"/>
      <c r="R47" s="1"/>
      <c r="S47" s="1"/>
      <c r="T47" s="1"/>
      <c r="U47" s="1"/>
    </row>
    <row r="48" spans="1:21" x14ac:dyDescent="0.3">
      <c r="A48" s="4"/>
      <c r="B48" s="1"/>
      <c r="C48" s="1"/>
      <c r="D48" s="1"/>
      <c r="E48" s="1"/>
      <c r="F48" s="1"/>
      <c r="G48" s="1"/>
      <c r="H48" s="1"/>
      <c r="I48" s="1"/>
      <c r="J48" s="1"/>
      <c r="K48" s="1"/>
      <c r="L48" s="1"/>
      <c r="M48" s="1"/>
      <c r="N48" s="1"/>
      <c r="O48" s="1"/>
      <c r="P48" s="1"/>
      <c r="Q48" s="1"/>
      <c r="R48" s="1"/>
      <c r="S48" s="1"/>
      <c r="T48" s="1"/>
      <c r="U48" s="1"/>
    </row>
    <row r="49" spans="1:21" x14ac:dyDescent="0.3">
      <c r="A49" s="4"/>
      <c r="B49" s="1"/>
      <c r="C49" s="1"/>
      <c r="D49" s="1"/>
      <c r="E49" s="1"/>
      <c r="F49" s="1"/>
      <c r="G49" s="1"/>
      <c r="H49" s="1"/>
      <c r="I49" s="1"/>
      <c r="J49" s="1"/>
      <c r="K49" s="1"/>
      <c r="L49" s="1"/>
      <c r="M49" s="1"/>
      <c r="N49" s="1"/>
      <c r="O49" s="1"/>
      <c r="P49" s="1"/>
      <c r="Q49" s="1"/>
      <c r="R49" s="1"/>
      <c r="S49" s="1"/>
      <c r="T49" s="1"/>
      <c r="U49" s="1"/>
    </row>
    <row r="50" spans="1:21" x14ac:dyDescent="0.3">
      <c r="A50" s="4"/>
      <c r="B50" s="1"/>
      <c r="C50" s="1"/>
      <c r="D50" s="1"/>
      <c r="E50" s="1"/>
      <c r="F50" s="1"/>
      <c r="G50" s="1"/>
      <c r="H50" s="1"/>
      <c r="I50" s="1"/>
      <c r="J50" s="1"/>
      <c r="K50" s="1"/>
      <c r="L50" s="1"/>
      <c r="M50" s="1"/>
      <c r="N50" s="1"/>
      <c r="O50" s="1"/>
      <c r="P50" s="1"/>
      <c r="Q50" s="1"/>
      <c r="R50" s="1"/>
      <c r="S50" s="1"/>
      <c r="T50" s="1"/>
      <c r="U50" s="1"/>
    </row>
    <row r="51" spans="1:21" x14ac:dyDescent="0.3">
      <c r="A51" s="4"/>
      <c r="B51" s="1"/>
      <c r="C51" s="1"/>
      <c r="D51" s="1"/>
      <c r="E51" s="1"/>
      <c r="F51" s="1"/>
      <c r="G51" s="1"/>
      <c r="H51" s="1"/>
      <c r="I51" s="1"/>
      <c r="J51" s="1"/>
      <c r="K51" s="1"/>
      <c r="L51" s="1"/>
      <c r="M51" s="1"/>
      <c r="N51" s="1"/>
      <c r="O51" s="1"/>
      <c r="P51" s="1"/>
      <c r="Q51" s="1"/>
      <c r="R51" s="1"/>
      <c r="S51" s="1"/>
      <c r="T51" s="1"/>
      <c r="U51" s="1"/>
    </row>
    <row r="52" spans="1:21" x14ac:dyDescent="0.3">
      <c r="A52" s="4"/>
      <c r="B52" s="1"/>
      <c r="C52" s="1"/>
      <c r="D52" s="1"/>
      <c r="E52" s="1"/>
      <c r="F52" s="1"/>
      <c r="G52" s="1"/>
      <c r="H52" s="1"/>
      <c r="I52" s="1"/>
      <c r="J52" s="1"/>
      <c r="K52" s="1"/>
      <c r="L52" s="1"/>
      <c r="M52" s="1"/>
      <c r="N52" s="1"/>
      <c r="O52" s="1"/>
      <c r="P52" s="1"/>
      <c r="Q52" s="1"/>
      <c r="R52" s="1"/>
      <c r="S52" s="1"/>
      <c r="T52" s="1"/>
      <c r="U52" s="1"/>
    </row>
    <row r="53" spans="1:21" x14ac:dyDescent="0.3">
      <c r="A53" s="4"/>
      <c r="B53" s="1"/>
      <c r="C53" s="1"/>
      <c r="D53" s="1"/>
      <c r="E53" s="1"/>
      <c r="F53" s="1"/>
      <c r="G53" s="1"/>
      <c r="H53" s="1"/>
      <c r="I53" s="1"/>
      <c r="J53" s="1"/>
      <c r="K53" s="1"/>
      <c r="L53" s="1"/>
      <c r="M53" s="1"/>
      <c r="N53" s="1"/>
      <c r="O53" s="1"/>
      <c r="P53" s="1"/>
      <c r="Q53" s="1"/>
      <c r="R53" s="1"/>
      <c r="S53" s="1"/>
      <c r="T53" s="1"/>
      <c r="U53" s="1"/>
    </row>
    <row r="54" spans="1:21" x14ac:dyDescent="0.3">
      <c r="A54" s="4"/>
      <c r="B54" s="1"/>
      <c r="C54" s="1"/>
      <c r="D54" s="1"/>
      <c r="E54" s="1"/>
      <c r="F54" s="1"/>
      <c r="G54" s="1"/>
      <c r="H54" s="1"/>
      <c r="I54" s="1"/>
      <c r="J54" s="1"/>
      <c r="K54" s="1"/>
      <c r="L54" s="1"/>
      <c r="M54" s="1"/>
      <c r="N54" s="1"/>
      <c r="O54" s="1"/>
      <c r="P54" s="1"/>
      <c r="Q54" s="1"/>
      <c r="R54" s="1"/>
      <c r="S54" s="1"/>
      <c r="T54" s="1"/>
      <c r="U54" s="1"/>
    </row>
    <row r="55" spans="1:21" x14ac:dyDescent="0.3">
      <c r="A55" s="4"/>
      <c r="B55" s="1"/>
      <c r="C55" s="1"/>
      <c r="D55" s="1"/>
      <c r="E55" s="1"/>
      <c r="F55" s="1"/>
      <c r="G55" s="1"/>
      <c r="H55" s="1"/>
      <c r="I55" s="1"/>
      <c r="J55" s="1"/>
      <c r="K55" s="1"/>
      <c r="L55" s="1"/>
      <c r="M55" s="1"/>
      <c r="N55" s="1"/>
      <c r="O55" s="1"/>
      <c r="P55" s="1"/>
      <c r="Q55" s="1"/>
      <c r="R55" s="1"/>
      <c r="S55" s="1"/>
      <c r="T55" s="1"/>
      <c r="U55" s="1"/>
    </row>
    <row r="56" spans="1:21" x14ac:dyDescent="0.3">
      <c r="A56" s="4"/>
      <c r="B56" s="1"/>
      <c r="C56" s="1"/>
      <c r="D56" s="1"/>
      <c r="E56" s="1"/>
      <c r="F56" s="1"/>
      <c r="G56" s="1"/>
      <c r="H56" s="1"/>
      <c r="I56" s="1"/>
      <c r="J56" s="1"/>
      <c r="K56" s="1"/>
      <c r="L56" s="1"/>
      <c r="M56" s="1"/>
      <c r="N56" s="1"/>
      <c r="O56" s="1"/>
      <c r="P56" s="1"/>
      <c r="Q56" s="1"/>
      <c r="R56" s="1"/>
      <c r="S56" s="1"/>
      <c r="T56" s="1"/>
      <c r="U56" s="1"/>
    </row>
    <row r="57" spans="1:21" x14ac:dyDescent="0.3">
      <c r="A57" s="4"/>
      <c r="B57" s="1"/>
      <c r="C57" s="1"/>
      <c r="D57" s="1"/>
      <c r="E57" s="1"/>
      <c r="F57" s="1"/>
      <c r="G57" s="1"/>
      <c r="H57" s="1"/>
      <c r="I57" s="1"/>
      <c r="J57" s="1"/>
      <c r="K57" s="1"/>
      <c r="L57" s="1"/>
      <c r="M57" s="1"/>
      <c r="N57" s="1"/>
      <c r="O57" s="1"/>
      <c r="P57" s="1"/>
      <c r="Q57" s="1"/>
      <c r="R57" s="1"/>
      <c r="S57" s="1"/>
      <c r="T57" s="1"/>
      <c r="U57" s="1"/>
    </row>
    <row r="58" spans="1:21" x14ac:dyDescent="0.3">
      <c r="A58" s="4"/>
      <c r="B58" s="1"/>
      <c r="C58" s="1"/>
      <c r="D58" s="1"/>
      <c r="E58" s="1"/>
      <c r="F58" s="1"/>
      <c r="G58" s="1"/>
      <c r="H58" s="1"/>
      <c r="I58" s="1"/>
      <c r="J58" s="1"/>
      <c r="K58" s="1"/>
      <c r="L58" s="1"/>
      <c r="M58" s="1"/>
      <c r="N58" s="1"/>
      <c r="O58" s="1"/>
      <c r="P58" s="1"/>
      <c r="Q58" s="1"/>
      <c r="R58" s="1"/>
      <c r="S58" s="1"/>
      <c r="T58" s="1"/>
      <c r="U58" s="1"/>
    </row>
    <row r="59" spans="1:21" x14ac:dyDescent="0.3">
      <c r="A59" s="4"/>
      <c r="B59" s="1"/>
      <c r="C59" s="1"/>
      <c r="D59" s="1"/>
      <c r="E59" s="1"/>
      <c r="F59" s="1"/>
      <c r="G59" s="1"/>
      <c r="H59" s="1"/>
      <c r="I59" s="1"/>
      <c r="J59" s="1"/>
      <c r="K59" s="1"/>
      <c r="L59" s="1"/>
      <c r="M59" s="1"/>
      <c r="N59" s="1"/>
      <c r="O59" s="1"/>
      <c r="P59" s="1"/>
      <c r="Q59" s="1"/>
      <c r="R59" s="1"/>
      <c r="S59" s="1"/>
      <c r="T59" s="1"/>
      <c r="U59" s="1"/>
    </row>
    <row r="60" spans="1:21" x14ac:dyDescent="0.3">
      <c r="A60" s="4"/>
      <c r="B60" s="1"/>
      <c r="C60" s="1"/>
      <c r="D60" s="1"/>
      <c r="E60" s="1"/>
      <c r="F60" s="1"/>
      <c r="G60" s="1"/>
      <c r="H60" s="1"/>
      <c r="I60" s="1"/>
      <c r="J60" s="1"/>
      <c r="K60" s="1"/>
      <c r="L60" s="1"/>
      <c r="M60" s="1"/>
      <c r="N60" s="1"/>
      <c r="O60" s="1"/>
      <c r="P60" s="1"/>
      <c r="Q60" s="1"/>
      <c r="R60" s="1"/>
      <c r="S60" s="1"/>
      <c r="T60" s="1"/>
      <c r="U60" s="1"/>
    </row>
    <row r="61" spans="1:21" x14ac:dyDescent="0.3">
      <c r="A61" s="4"/>
      <c r="B61" s="1"/>
      <c r="C61" s="1"/>
      <c r="D61" s="1"/>
      <c r="E61" s="1"/>
      <c r="F61" s="1"/>
      <c r="G61" s="1"/>
      <c r="H61" s="1"/>
      <c r="I61" s="1"/>
      <c r="J61" s="1"/>
      <c r="K61" s="1"/>
      <c r="L61" s="1"/>
      <c r="M61" s="1"/>
      <c r="N61" s="1"/>
      <c r="O61" s="1"/>
      <c r="P61" s="1"/>
      <c r="Q61" s="1"/>
      <c r="R61" s="1"/>
      <c r="S61" s="1"/>
      <c r="T61" s="1"/>
      <c r="U61" s="1"/>
    </row>
    <row r="62" spans="1:21" x14ac:dyDescent="0.3">
      <c r="A62" s="4"/>
      <c r="B62" s="1"/>
      <c r="C62" s="1"/>
      <c r="D62" s="1"/>
      <c r="E62" s="1"/>
      <c r="F62" s="1"/>
      <c r="G62" s="1"/>
      <c r="H62" s="1"/>
      <c r="I62" s="1"/>
      <c r="J62" s="1"/>
      <c r="K62" s="1"/>
      <c r="L62" s="1"/>
      <c r="M62" s="1"/>
      <c r="N62" s="1"/>
      <c r="O62" s="1"/>
      <c r="P62" s="1"/>
      <c r="Q62" s="1"/>
      <c r="R62" s="1"/>
      <c r="S62" s="1"/>
      <c r="T62" s="1"/>
      <c r="U62" s="1"/>
    </row>
    <row r="63" spans="1:21" x14ac:dyDescent="0.3">
      <c r="A63" s="4"/>
      <c r="B63" s="1"/>
      <c r="C63" s="1"/>
      <c r="D63" s="1"/>
      <c r="E63" s="1"/>
      <c r="F63" s="1"/>
      <c r="G63" s="1"/>
      <c r="H63" s="1"/>
      <c r="I63" s="1"/>
      <c r="J63" s="1"/>
      <c r="K63" s="1"/>
      <c r="L63" s="1"/>
      <c r="M63" s="1"/>
      <c r="N63" s="1"/>
      <c r="O63" s="1"/>
      <c r="P63" s="1"/>
      <c r="Q63" s="1"/>
      <c r="R63" s="1"/>
      <c r="S63" s="1"/>
      <c r="T63" s="1"/>
      <c r="U63" s="1"/>
    </row>
    <row r="64" spans="1:2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3"/>
  <dimension ref="A1:U121"/>
  <sheetViews>
    <sheetView zoomScale="57" zoomScaleNormal="110" workbookViewId="0"/>
  </sheetViews>
  <sheetFormatPr baseColWidth="10" defaultRowHeight="14.4" x14ac:dyDescent="0.3"/>
  <cols>
    <col min="1" max="1" width="31.33203125" customWidth="1"/>
    <col min="4" max="4" width="4.88671875" customWidth="1"/>
    <col min="5" max="5" width="4.44140625" customWidth="1"/>
    <col min="6" max="6" width="4" bestFit="1" customWidth="1"/>
    <col min="7" max="7" width="5.88671875" customWidth="1"/>
    <col min="8" max="8" width="5.6640625" customWidth="1"/>
    <col min="9" max="9" width="6.6640625" customWidth="1"/>
    <col min="12" max="12" width="11.5546875" customWidth="1"/>
    <col min="13" max="13" width="17.33203125" customWidth="1"/>
    <col min="14" max="14" width="13.5546875" customWidth="1"/>
  </cols>
  <sheetData>
    <row r="1" spans="1:21" x14ac:dyDescent="0.3">
      <c r="A1" s="4"/>
      <c r="B1" s="1"/>
      <c r="C1" s="1"/>
      <c r="D1" s="1"/>
      <c r="E1" s="1"/>
      <c r="F1" s="1"/>
      <c r="G1" s="1"/>
      <c r="H1" s="1"/>
      <c r="I1" s="1"/>
      <c r="J1" s="1"/>
      <c r="K1" s="1"/>
      <c r="L1" s="1"/>
      <c r="M1" s="1"/>
      <c r="N1" s="1"/>
      <c r="O1" s="1"/>
      <c r="P1" s="1"/>
      <c r="Q1" s="1"/>
      <c r="R1" s="1"/>
      <c r="S1" s="1"/>
      <c r="T1" s="1"/>
      <c r="U1" s="1"/>
    </row>
    <row r="2" spans="1:21" ht="18" x14ac:dyDescent="0.35">
      <c r="A2" s="4"/>
      <c r="B2" s="1"/>
      <c r="C2" s="1"/>
      <c r="D2" s="17" t="s">
        <v>41</v>
      </c>
      <c r="E2" s="1"/>
      <c r="F2" s="1"/>
      <c r="G2" s="1"/>
      <c r="H2" s="1"/>
      <c r="I2" s="1"/>
      <c r="J2" s="1"/>
      <c r="K2" s="1"/>
      <c r="L2" s="1"/>
      <c r="M2" s="1"/>
      <c r="N2" s="1"/>
      <c r="O2" s="1"/>
      <c r="P2" s="1"/>
      <c r="Q2" s="1"/>
      <c r="R2" s="1"/>
      <c r="S2" s="1"/>
      <c r="T2" s="1"/>
      <c r="U2" s="1"/>
    </row>
    <row r="3" spans="1:21" ht="15.6" x14ac:dyDescent="0.3">
      <c r="A3" s="4"/>
      <c r="B3" s="1"/>
      <c r="C3" s="36" t="s">
        <v>16</v>
      </c>
      <c r="D3" s="1" t="s">
        <v>49</v>
      </c>
      <c r="E3" s="1" t="s">
        <v>61</v>
      </c>
      <c r="F3" s="1"/>
      <c r="G3" s="1"/>
      <c r="H3" s="1"/>
      <c r="I3" s="1"/>
      <c r="J3" s="1"/>
      <c r="K3" s="1"/>
      <c r="L3" s="1"/>
      <c r="M3" s="1"/>
      <c r="N3" s="38" t="s">
        <v>46</v>
      </c>
      <c r="O3" s="1"/>
      <c r="P3" s="1"/>
      <c r="Q3" s="1"/>
      <c r="R3" s="1"/>
      <c r="S3" s="1"/>
      <c r="T3" s="1"/>
      <c r="U3" s="1"/>
    </row>
    <row r="4" spans="1:21" x14ac:dyDescent="0.3">
      <c r="A4" s="4"/>
      <c r="B4" s="1"/>
      <c r="C4" s="1" t="s">
        <v>42</v>
      </c>
      <c r="D4" s="213" t="s">
        <v>43</v>
      </c>
      <c r="E4" s="213"/>
      <c r="F4" s="43" t="s">
        <v>29</v>
      </c>
      <c r="G4" s="43" t="s">
        <v>30</v>
      </c>
      <c r="H4" s="39" t="s">
        <v>31</v>
      </c>
      <c r="I4" s="39" t="s">
        <v>32</v>
      </c>
      <c r="J4" s="1"/>
      <c r="K4" s="19" t="s">
        <v>11</v>
      </c>
      <c r="L4" s="20" t="s">
        <v>48</v>
      </c>
      <c r="M4" s="1"/>
      <c r="N4" s="2">
        <f>I10/G10</f>
        <v>16.8</v>
      </c>
      <c r="O4" s="1"/>
      <c r="P4" s="1"/>
      <c r="Q4" s="1"/>
      <c r="R4" s="1"/>
      <c r="S4" s="1"/>
      <c r="T4" s="1"/>
      <c r="U4" s="1"/>
    </row>
    <row r="5" spans="1:21" x14ac:dyDescent="0.3">
      <c r="A5" s="4"/>
      <c r="B5" s="1"/>
      <c r="C5" s="1"/>
      <c r="D5" s="42">
        <v>13</v>
      </c>
      <c r="E5" s="42">
        <v>15</v>
      </c>
      <c r="F5" s="42">
        <v>14</v>
      </c>
      <c r="G5" s="42">
        <v>4</v>
      </c>
      <c r="H5" s="41">
        <f>G5</f>
        <v>4</v>
      </c>
      <c r="I5" s="41">
        <f>F5*G5</f>
        <v>56</v>
      </c>
      <c r="J5" s="1"/>
      <c r="K5" s="1"/>
      <c r="L5" s="1"/>
      <c r="M5" s="1"/>
      <c r="N5" s="1"/>
      <c r="O5" s="1"/>
      <c r="P5" s="1"/>
      <c r="Q5" s="1"/>
      <c r="R5" s="1"/>
      <c r="S5" s="1"/>
      <c r="T5" s="1"/>
      <c r="U5" s="1"/>
    </row>
    <row r="6" spans="1:21" x14ac:dyDescent="0.3">
      <c r="A6" s="4"/>
      <c r="B6" s="1"/>
      <c r="C6" s="62" t="s">
        <v>25</v>
      </c>
      <c r="D6" s="57">
        <v>15</v>
      </c>
      <c r="E6" s="57">
        <v>17</v>
      </c>
      <c r="F6" s="57">
        <v>16</v>
      </c>
      <c r="G6" s="57">
        <v>9</v>
      </c>
      <c r="H6" s="58">
        <f>H5+G6</f>
        <v>13</v>
      </c>
      <c r="I6" s="58">
        <f t="shared" ref="I6:I9" si="0">F6*G6</f>
        <v>144</v>
      </c>
      <c r="J6" s="1"/>
      <c r="K6" s="49" t="s">
        <v>35</v>
      </c>
      <c r="L6" s="50" t="s">
        <v>57</v>
      </c>
      <c r="M6" s="1"/>
      <c r="N6" s="38" t="s">
        <v>37</v>
      </c>
      <c r="O6" s="59" t="s">
        <v>51</v>
      </c>
      <c r="P6" s="1" t="s">
        <v>50</v>
      </c>
      <c r="Q6" s="1" t="s">
        <v>54</v>
      </c>
      <c r="R6" s="1"/>
      <c r="S6" s="1"/>
      <c r="T6" s="1"/>
      <c r="U6" s="1"/>
    </row>
    <row r="7" spans="1:21" x14ac:dyDescent="0.3">
      <c r="A7" s="4"/>
      <c r="B7" s="1"/>
      <c r="C7" s="1"/>
      <c r="D7" s="42">
        <v>17</v>
      </c>
      <c r="E7" s="42">
        <v>19</v>
      </c>
      <c r="F7" s="42">
        <v>18</v>
      </c>
      <c r="G7" s="42">
        <v>3</v>
      </c>
      <c r="H7" s="41">
        <f t="shared" ref="H7:H9" si="1">H6+G7</f>
        <v>16</v>
      </c>
      <c r="I7" s="41">
        <f t="shared" si="0"/>
        <v>54</v>
      </c>
      <c r="J7" s="1"/>
      <c r="K7" s="31" t="s">
        <v>52</v>
      </c>
      <c r="L7" s="61">
        <f>((N7-H5)/G6)*(Q7)+D6</f>
        <v>16.333333333333332</v>
      </c>
      <c r="M7" s="1"/>
      <c r="N7" s="2">
        <f>G10/2</f>
        <v>10</v>
      </c>
      <c r="O7" s="1"/>
      <c r="P7" s="1" t="s">
        <v>53</v>
      </c>
      <c r="Q7" s="2">
        <f>E6-D6</f>
        <v>2</v>
      </c>
      <c r="R7" s="1"/>
      <c r="S7" s="1"/>
      <c r="T7" s="1"/>
      <c r="U7" s="1"/>
    </row>
    <row r="8" spans="1:21" x14ac:dyDescent="0.3">
      <c r="A8" s="4"/>
      <c r="B8" s="1"/>
      <c r="C8" s="1"/>
      <c r="D8" s="42">
        <v>19</v>
      </c>
      <c r="E8" s="42">
        <v>21</v>
      </c>
      <c r="F8" s="42">
        <v>20</v>
      </c>
      <c r="G8" s="42">
        <v>3</v>
      </c>
      <c r="H8" s="41">
        <f t="shared" si="1"/>
        <v>19</v>
      </c>
      <c r="I8" s="41">
        <f t="shared" si="0"/>
        <v>60</v>
      </c>
      <c r="J8" s="1"/>
      <c r="K8" s="1"/>
      <c r="L8" s="1"/>
      <c r="M8" s="1"/>
      <c r="N8" s="1"/>
      <c r="O8" s="1"/>
      <c r="P8" s="1"/>
      <c r="Q8" s="1"/>
      <c r="R8" s="1"/>
      <c r="S8" s="1"/>
      <c r="T8" s="1"/>
      <c r="U8" s="1"/>
    </row>
    <row r="9" spans="1:21" x14ac:dyDescent="0.3">
      <c r="A9" s="4"/>
      <c r="B9" s="1"/>
      <c r="C9" s="1"/>
      <c r="D9" s="44">
        <v>21</v>
      </c>
      <c r="E9" s="44">
        <v>23</v>
      </c>
      <c r="F9" s="44">
        <v>22</v>
      </c>
      <c r="G9" s="44">
        <v>1</v>
      </c>
      <c r="H9" s="41">
        <f t="shared" si="1"/>
        <v>20</v>
      </c>
      <c r="I9" s="41">
        <f t="shared" si="0"/>
        <v>22</v>
      </c>
      <c r="J9" s="1"/>
      <c r="K9" s="1"/>
      <c r="L9" s="1"/>
      <c r="M9" s="1"/>
      <c r="N9" s="1"/>
      <c r="O9" s="1"/>
      <c r="P9" s="1"/>
      <c r="Q9" s="1"/>
      <c r="R9" s="1"/>
      <c r="S9" s="1"/>
      <c r="T9" s="1"/>
      <c r="U9" s="1"/>
    </row>
    <row r="10" spans="1:21" x14ac:dyDescent="0.3">
      <c r="A10" s="4"/>
      <c r="B10" s="1"/>
      <c r="C10" s="1"/>
      <c r="D10" s="46"/>
      <c r="E10" s="46"/>
      <c r="F10" s="46" t="s">
        <v>34</v>
      </c>
      <c r="G10" s="56">
        <f>SUM(G5:G9)</f>
        <v>20</v>
      </c>
      <c r="H10" s="55" t="s">
        <v>44</v>
      </c>
      <c r="I10" s="55">
        <f>SUM(I5:I9)</f>
        <v>336</v>
      </c>
      <c r="J10" s="2"/>
      <c r="K10" s="51" t="s">
        <v>36</v>
      </c>
      <c r="L10" s="52" t="s">
        <v>38</v>
      </c>
      <c r="M10" s="14" t="s">
        <v>39</v>
      </c>
      <c r="N10" s="59" t="s">
        <v>51</v>
      </c>
      <c r="O10" s="1" t="s">
        <v>56</v>
      </c>
      <c r="P10" s="1" t="s">
        <v>59</v>
      </c>
      <c r="Q10" s="1"/>
      <c r="R10" s="1"/>
      <c r="S10" s="1"/>
      <c r="T10" s="1"/>
      <c r="U10" s="1"/>
    </row>
    <row r="11" spans="1:21" ht="15" customHeight="1" x14ac:dyDescent="0.3">
      <c r="A11" s="4"/>
      <c r="B11" s="1"/>
      <c r="C11" s="1"/>
      <c r="D11" s="45"/>
      <c r="E11" s="45"/>
      <c r="F11" s="45"/>
      <c r="G11" s="45"/>
      <c r="H11" s="9"/>
      <c r="I11" s="9"/>
      <c r="J11" s="9"/>
      <c r="K11" s="31" t="s">
        <v>58</v>
      </c>
      <c r="L11" s="60">
        <f>D6+((G6-G5)/((G6-G5)+(G6-G7))*(Q11))</f>
        <v>15.909090909090908</v>
      </c>
      <c r="M11" s="1"/>
      <c r="N11" s="1"/>
      <c r="O11" s="1" t="s">
        <v>55</v>
      </c>
      <c r="P11" s="1"/>
      <c r="Q11" s="2">
        <f>E6-D6</f>
        <v>2</v>
      </c>
      <c r="R11" s="1"/>
      <c r="S11" s="1"/>
      <c r="T11" s="1"/>
      <c r="U11" s="1"/>
    </row>
    <row r="12" spans="1:21" ht="15.6" x14ac:dyDescent="0.3">
      <c r="A12" s="4"/>
      <c r="B12" s="1"/>
      <c r="C12" s="1"/>
      <c r="D12" s="45"/>
      <c r="E12" s="45"/>
      <c r="F12" s="45"/>
      <c r="G12" s="45"/>
      <c r="H12" s="9"/>
      <c r="I12" s="9"/>
      <c r="J12" s="9"/>
      <c r="K12" s="1"/>
      <c r="L12" s="1"/>
      <c r="M12" s="1"/>
      <c r="N12" s="1"/>
      <c r="O12" s="1"/>
      <c r="P12" s="1"/>
      <c r="Q12" s="1"/>
      <c r="R12" s="1"/>
      <c r="S12" s="1"/>
      <c r="T12" s="1"/>
      <c r="U12" s="1"/>
    </row>
    <row r="13" spans="1:21" ht="15.6" x14ac:dyDescent="0.3">
      <c r="A13" s="4"/>
      <c r="B13" s="1"/>
      <c r="C13" s="36"/>
      <c r="D13" s="1" t="s">
        <v>49</v>
      </c>
      <c r="E13" s="1" t="s">
        <v>61</v>
      </c>
      <c r="F13" s="1"/>
      <c r="G13" s="1"/>
      <c r="H13" s="1"/>
      <c r="I13" s="1"/>
      <c r="J13" s="1"/>
      <c r="K13" s="1"/>
      <c r="L13" s="1"/>
      <c r="M13" s="1"/>
      <c r="N13" s="38" t="s">
        <v>46</v>
      </c>
      <c r="O13" s="1"/>
      <c r="P13" s="1"/>
      <c r="Q13" s="1"/>
      <c r="R13" s="1"/>
      <c r="S13" s="1"/>
      <c r="T13" s="1"/>
      <c r="U13" s="1"/>
    </row>
    <row r="14" spans="1:21" x14ac:dyDescent="0.3">
      <c r="A14" s="4"/>
      <c r="B14" s="1"/>
      <c r="C14" s="1" t="s">
        <v>60</v>
      </c>
      <c r="D14" s="213" t="s">
        <v>62</v>
      </c>
      <c r="E14" s="213"/>
      <c r="F14" s="43" t="s">
        <v>29</v>
      </c>
      <c r="G14" s="43" t="s">
        <v>30</v>
      </c>
      <c r="H14" s="39" t="s">
        <v>31</v>
      </c>
      <c r="I14" s="39" t="s">
        <v>32</v>
      </c>
      <c r="J14" s="1"/>
      <c r="K14" s="19" t="s">
        <v>11</v>
      </c>
      <c r="L14" s="20" t="s">
        <v>65</v>
      </c>
      <c r="M14" s="1"/>
      <c r="N14" s="54">
        <f>I20/G20</f>
        <v>204.78873239436621</v>
      </c>
      <c r="O14" s="1"/>
      <c r="P14" s="1"/>
      <c r="Q14" s="1"/>
      <c r="R14" s="1"/>
      <c r="S14" s="1"/>
      <c r="T14" s="1"/>
      <c r="U14" s="1"/>
    </row>
    <row r="15" spans="1:21" x14ac:dyDescent="0.3">
      <c r="A15" s="4"/>
      <c r="B15" s="1"/>
      <c r="C15" s="1"/>
      <c r="D15" s="42">
        <v>110</v>
      </c>
      <c r="E15" s="42">
        <v>120</v>
      </c>
      <c r="F15" s="42">
        <f>E15+D15/2</f>
        <v>175</v>
      </c>
      <c r="G15" s="42">
        <v>19</v>
      </c>
      <c r="H15" s="41">
        <f>G15</f>
        <v>19</v>
      </c>
      <c r="I15" s="41">
        <f>F15*G15</f>
        <v>3325</v>
      </c>
      <c r="J15" s="1"/>
      <c r="K15" s="1"/>
      <c r="L15" s="1"/>
      <c r="M15" s="1"/>
      <c r="N15" s="1"/>
      <c r="O15" s="1"/>
      <c r="P15" s="1"/>
      <c r="Q15" s="1"/>
      <c r="R15" s="1"/>
      <c r="S15" s="1"/>
      <c r="T15" s="1"/>
      <c r="U15" s="1"/>
    </row>
    <row r="16" spans="1:21" x14ac:dyDescent="0.3">
      <c r="A16" s="4"/>
      <c r="B16" s="1"/>
      <c r="D16" s="42">
        <v>120</v>
      </c>
      <c r="E16" s="42">
        <v>130</v>
      </c>
      <c r="F16" s="42">
        <f t="shared" ref="F16:F19" si="2">E16+D16/2</f>
        <v>190</v>
      </c>
      <c r="G16" s="42">
        <v>5</v>
      </c>
      <c r="H16" s="41">
        <f>H15+G16</f>
        <v>24</v>
      </c>
      <c r="I16" s="41">
        <f t="shared" ref="I16:I19" si="3">F16*G16</f>
        <v>950</v>
      </c>
      <c r="J16" s="1"/>
      <c r="K16" s="49" t="s">
        <v>35</v>
      </c>
      <c r="L16" s="50" t="s">
        <v>63</v>
      </c>
      <c r="M16" s="1"/>
      <c r="N16" s="38" t="s">
        <v>37</v>
      </c>
      <c r="O16" s="59" t="s">
        <v>51</v>
      </c>
      <c r="P16" s="1" t="s">
        <v>50</v>
      </c>
      <c r="Q16" s="1" t="s">
        <v>54</v>
      </c>
      <c r="R16" s="1"/>
      <c r="S16" s="1"/>
      <c r="T16" s="1"/>
      <c r="U16" s="1"/>
    </row>
    <row r="17" spans="1:21" x14ac:dyDescent="0.3">
      <c r="A17" s="4"/>
      <c r="B17" s="1"/>
      <c r="C17" s="62" t="s">
        <v>25</v>
      </c>
      <c r="D17" s="57">
        <v>130</v>
      </c>
      <c r="E17" s="57">
        <v>140</v>
      </c>
      <c r="F17" s="57">
        <f t="shared" si="2"/>
        <v>205</v>
      </c>
      <c r="G17" s="57">
        <v>20</v>
      </c>
      <c r="H17" s="58">
        <f t="shared" ref="H17:H19" si="4">H16+G17</f>
        <v>44</v>
      </c>
      <c r="I17" s="58">
        <f t="shared" si="3"/>
        <v>4100</v>
      </c>
      <c r="J17" s="1"/>
      <c r="K17" s="31" t="s">
        <v>52</v>
      </c>
      <c r="L17" s="61">
        <f>D17+((N17-H16)/G17)*(Q17)</f>
        <v>135.75</v>
      </c>
      <c r="M17" s="1"/>
      <c r="N17" s="2">
        <f>G20/2</f>
        <v>35.5</v>
      </c>
      <c r="O17" s="1"/>
      <c r="P17" s="1" t="s">
        <v>53</v>
      </c>
      <c r="Q17" s="2">
        <f>E16-D16</f>
        <v>10</v>
      </c>
      <c r="R17" s="1"/>
      <c r="S17" s="1"/>
      <c r="T17" s="1"/>
      <c r="U17" s="1"/>
    </row>
    <row r="18" spans="1:21" x14ac:dyDescent="0.3">
      <c r="A18" s="4"/>
      <c r="B18" s="1"/>
      <c r="C18" s="1"/>
      <c r="D18" s="42">
        <v>140</v>
      </c>
      <c r="E18" s="42">
        <v>150</v>
      </c>
      <c r="F18" s="42">
        <f t="shared" si="2"/>
        <v>220</v>
      </c>
      <c r="G18" s="42">
        <v>12</v>
      </c>
      <c r="H18" s="41">
        <f t="shared" si="4"/>
        <v>56</v>
      </c>
      <c r="I18" s="41">
        <f t="shared" si="3"/>
        <v>2640</v>
      </c>
      <c r="J18" s="1"/>
      <c r="K18" s="1"/>
      <c r="L18" s="1"/>
      <c r="M18" s="1"/>
      <c r="N18" s="1"/>
      <c r="O18" s="1"/>
      <c r="P18" s="1"/>
      <c r="Q18" s="1"/>
      <c r="R18" s="1"/>
      <c r="S18" s="1"/>
      <c r="T18" s="1"/>
      <c r="U18" s="1"/>
    </row>
    <row r="19" spans="1:21" x14ac:dyDescent="0.3">
      <c r="A19" s="4"/>
      <c r="B19" s="1"/>
      <c r="D19" s="44">
        <v>150</v>
      </c>
      <c r="E19" s="44">
        <v>160</v>
      </c>
      <c r="F19" s="42">
        <f t="shared" si="2"/>
        <v>235</v>
      </c>
      <c r="G19" s="44">
        <v>15</v>
      </c>
      <c r="H19" s="41">
        <f t="shared" si="4"/>
        <v>71</v>
      </c>
      <c r="I19" s="41">
        <f t="shared" si="3"/>
        <v>3525</v>
      </c>
      <c r="J19" s="1"/>
      <c r="K19" s="1"/>
      <c r="L19" s="1"/>
      <c r="M19" s="1"/>
      <c r="N19" s="1"/>
      <c r="O19" s="1"/>
      <c r="P19" s="1"/>
      <c r="Q19" s="1"/>
      <c r="R19" s="1"/>
      <c r="S19" s="1"/>
      <c r="T19" s="1"/>
      <c r="U19" s="1"/>
    </row>
    <row r="20" spans="1:21" x14ac:dyDescent="0.3">
      <c r="A20" s="4"/>
      <c r="B20" s="1"/>
      <c r="C20" s="1"/>
      <c r="D20" s="46"/>
      <c r="E20" s="46"/>
      <c r="F20" s="46" t="s">
        <v>34</v>
      </c>
      <c r="G20" s="56">
        <f>SUM(G15:G19)</f>
        <v>71</v>
      </c>
      <c r="H20" s="55" t="s">
        <v>44</v>
      </c>
      <c r="I20" s="55">
        <f>SUM(I15:I19)</f>
        <v>14540</v>
      </c>
      <c r="J20" s="2"/>
      <c r="K20" s="51" t="s">
        <v>36</v>
      </c>
      <c r="L20" s="52" t="s">
        <v>64</v>
      </c>
      <c r="M20" s="14" t="s">
        <v>39</v>
      </c>
      <c r="N20" s="59" t="s">
        <v>51</v>
      </c>
      <c r="O20" s="1" t="s">
        <v>56</v>
      </c>
      <c r="P20" s="1" t="s">
        <v>59</v>
      </c>
      <c r="Q20" s="1"/>
      <c r="R20" s="1"/>
      <c r="S20" s="1"/>
      <c r="T20" s="1"/>
      <c r="U20" s="1"/>
    </row>
    <row r="21" spans="1:21" ht="15.6" x14ac:dyDescent="0.3">
      <c r="A21" s="4"/>
      <c r="B21" s="1"/>
      <c r="C21" s="1"/>
      <c r="D21" s="45"/>
      <c r="E21" s="45"/>
      <c r="F21" s="45"/>
      <c r="G21" s="45"/>
      <c r="H21" s="9"/>
      <c r="I21" s="9"/>
      <c r="J21" s="9"/>
      <c r="K21" s="31" t="s">
        <v>58</v>
      </c>
      <c r="L21" s="61">
        <f>D17+((G17-G16)/((G17-G16)+(G17-G18))*(Q21))</f>
        <v>136.52173913043478</v>
      </c>
      <c r="M21" s="1"/>
      <c r="N21" s="1"/>
      <c r="O21" s="1" t="s">
        <v>55</v>
      </c>
      <c r="P21" s="1"/>
      <c r="Q21" s="2">
        <f>E16-D16</f>
        <v>10</v>
      </c>
      <c r="R21" s="1"/>
      <c r="S21" s="1"/>
      <c r="T21" s="1"/>
      <c r="U21" s="1"/>
    </row>
    <row r="22" spans="1:21" ht="15.6" x14ac:dyDescent="0.3">
      <c r="A22" s="4"/>
      <c r="B22" s="1"/>
      <c r="C22" s="1"/>
      <c r="D22" s="45"/>
      <c r="E22" s="45"/>
      <c r="F22" s="45"/>
      <c r="G22" s="45"/>
      <c r="H22" s="9"/>
      <c r="I22" s="9"/>
      <c r="J22" s="9"/>
      <c r="K22" s="1"/>
      <c r="L22" s="1"/>
      <c r="M22" s="1"/>
      <c r="N22" s="1"/>
      <c r="O22" s="1"/>
      <c r="P22" s="1"/>
      <c r="Q22" s="1"/>
      <c r="R22" s="1"/>
      <c r="S22" s="1"/>
      <c r="T22" s="1"/>
      <c r="U22" s="1"/>
    </row>
    <row r="23" spans="1:21" x14ac:dyDescent="0.3">
      <c r="A23" s="4"/>
      <c r="B23" s="1"/>
      <c r="C23" s="1"/>
      <c r="D23" s="1"/>
      <c r="E23" s="1"/>
      <c r="F23" s="1"/>
      <c r="G23" s="1"/>
      <c r="H23" s="1"/>
      <c r="I23" s="1"/>
      <c r="J23" s="1"/>
      <c r="K23" s="1"/>
      <c r="L23" s="1"/>
      <c r="M23" s="1"/>
      <c r="N23" s="1"/>
      <c r="O23" s="1"/>
      <c r="P23" s="1"/>
      <c r="Q23" s="1"/>
      <c r="R23" s="1"/>
      <c r="S23" s="1"/>
      <c r="T23" s="1"/>
      <c r="U23" s="1"/>
    </row>
    <row r="24" spans="1:21" x14ac:dyDescent="0.3">
      <c r="A24" s="4"/>
      <c r="B24" s="1"/>
      <c r="C24" s="1"/>
      <c r="D24" s="1"/>
      <c r="E24" s="1"/>
      <c r="F24" s="1"/>
      <c r="G24" s="1"/>
      <c r="H24" s="1"/>
      <c r="I24" s="1"/>
      <c r="J24" s="1"/>
      <c r="K24" s="1"/>
      <c r="L24" s="1"/>
      <c r="M24" s="1"/>
      <c r="N24" s="1"/>
      <c r="O24" s="1"/>
      <c r="P24" s="1"/>
      <c r="Q24" s="1"/>
      <c r="R24" s="1"/>
      <c r="S24" s="1"/>
      <c r="T24" s="1"/>
      <c r="U24" s="1"/>
    </row>
    <row r="25" spans="1:21" x14ac:dyDescent="0.3">
      <c r="A25" s="4"/>
      <c r="B25" s="1"/>
      <c r="C25" s="1"/>
      <c r="D25" s="1"/>
      <c r="E25" s="1"/>
      <c r="F25" s="1"/>
      <c r="G25" s="1"/>
      <c r="H25" s="1"/>
      <c r="I25" s="1"/>
      <c r="J25" s="1"/>
      <c r="K25" s="1"/>
      <c r="L25" s="1"/>
      <c r="M25" s="1"/>
      <c r="N25" s="1"/>
      <c r="O25" s="1"/>
      <c r="P25" s="1"/>
      <c r="Q25" s="1"/>
      <c r="R25" s="1"/>
      <c r="S25" s="1"/>
      <c r="T25" s="1"/>
      <c r="U25" s="1"/>
    </row>
    <row r="26" spans="1:21" x14ac:dyDescent="0.3">
      <c r="A26" s="4"/>
      <c r="B26" s="1"/>
      <c r="C26" s="1"/>
      <c r="D26" s="1"/>
      <c r="E26" s="1"/>
      <c r="F26" s="1"/>
      <c r="G26" s="1"/>
      <c r="H26" s="1"/>
      <c r="I26" s="1"/>
      <c r="J26" s="1"/>
      <c r="K26" s="1"/>
      <c r="L26" s="1"/>
      <c r="M26" s="1"/>
      <c r="N26" s="1"/>
      <c r="O26" s="1"/>
      <c r="P26" s="1"/>
      <c r="Q26" s="1"/>
      <c r="R26" s="1"/>
      <c r="S26" s="1"/>
      <c r="T26" s="1"/>
      <c r="U26" s="1"/>
    </row>
    <row r="27" spans="1:21" x14ac:dyDescent="0.3">
      <c r="A27" s="4"/>
      <c r="B27" s="1"/>
      <c r="C27" s="1"/>
      <c r="D27" s="1"/>
      <c r="E27" s="1"/>
      <c r="F27" s="1"/>
      <c r="G27" s="1"/>
      <c r="H27" s="1"/>
      <c r="I27" s="1"/>
      <c r="J27" s="1"/>
      <c r="K27" s="1"/>
      <c r="L27" s="1"/>
      <c r="M27" s="1"/>
      <c r="N27" s="1"/>
      <c r="O27" s="1"/>
      <c r="P27" s="1"/>
      <c r="Q27" s="1"/>
      <c r="R27" s="1"/>
      <c r="S27" s="1"/>
      <c r="T27" s="1"/>
      <c r="U27" s="1"/>
    </row>
    <row r="28" spans="1:21" x14ac:dyDescent="0.3">
      <c r="A28" s="4"/>
      <c r="B28" s="1"/>
      <c r="C28" s="1"/>
      <c r="D28" s="1"/>
      <c r="E28" s="1"/>
      <c r="F28" s="1"/>
      <c r="G28" s="1"/>
      <c r="H28" s="1"/>
      <c r="I28" s="1"/>
      <c r="J28" s="1"/>
      <c r="K28" s="1"/>
      <c r="L28" s="1"/>
      <c r="M28" s="1"/>
      <c r="N28" s="1"/>
      <c r="O28" s="1"/>
      <c r="P28" s="1"/>
      <c r="Q28" s="1"/>
      <c r="R28" s="1"/>
      <c r="S28" s="1"/>
      <c r="T28" s="1"/>
      <c r="U28" s="1"/>
    </row>
    <row r="29" spans="1:21" x14ac:dyDescent="0.3">
      <c r="A29" s="4"/>
      <c r="B29" s="1"/>
      <c r="C29" s="1"/>
      <c r="D29" s="1"/>
      <c r="E29" s="1"/>
      <c r="F29" s="1"/>
      <c r="G29" s="1"/>
      <c r="H29" s="1"/>
      <c r="I29" s="1"/>
      <c r="J29" s="1"/>
      <c r="K29" s="1"/>
      <c r="L29" s="1"/>
      <c r="M29" s="1"/>
      <c r="N29" s="1"/>
      <c r="O29" s="1"/>
      <c r="P29" s="1"/>
      <c r="Q29" s="1"/>
      <c r="R29" s="1"/>
      <c r="S29" s="1"/>
      <c r="T29" s="1"/>
      <c r="U29" s="1"/>
    </row>
    <row r="30" spans="1:21" x14ac:dyDescent="0.3">
      <c r="A30" s="4"/>
      <c r="B30" s="1"/>
      <c r="C30" s="1"/>
      <c r="D30" s="1"/>
      <c r="E30" s="1"/>
      <c r="F30" s="1"/>
      <c r="G30" s="1"/>
      <c r="H30" s="1"/>
      <c r="I30" s="1"/>
      <c r="J30" s="1"/>
      <c r="K30" s="1"/>
      <c r="L30" s="1"/>
      <c r="M30" s="1"/>
      <c r="N30" s="1"/>
      <c r="O30" s="1"/>
      <c r="P30" s="1"/>
      <c r="Q30" s="1"/>
      <c r="R30" s="1"/>
      <c r="S30" s="1"/>
      <c r="T30" s="1"/>
      <c r="U30" s="1"/>
    </row>
    <row r="31" spans="1:21" x14ac:dyDescent="0.3">
      <c r="A31" s="4"/>
      <c r="B31" s="1"/>
      <c r="C31" s="1"/>
      <c r="D31" s="1"/>
      <c r="E31" s="1"/>
      <c r="F31" s="1"/>
      <c r="G31" s="1"/>
      <c r="H31" s="1"/>
      <c r="I31" s="1"/>
      <c r="J31" s="1"/>
      <c r="K31" s="1"/>
      <c r="L31" s="1"/>
      <c r="M31" s="1"/>
      <c r="N31" s="1"/>
      <c r="O31" s="1"/>
      <c r="P31" s="1"/>
      <c r="Q31" s="1"/>
      <c r="R31" s="1"/>
      <c r="S31" s="1"/>
      <c r="T31" s="1"/>
      <c r="U31" s="1"/>
    </row>
    <row r="32" spans="1:21" x14ac:dyDescent="0.3">
      <c r="A32" s="4"/>
      <c r="B32" s="1"/>
      <c r="C32" s="1"/>
      <c r="D32" s="1"/>
      <c r="E32" s="1"/>
      <c r="F32" s="1"/>
      <c r="G32" s="1"/>
      <c r="H32" s="1"/>
      <c r="I32" s="1"/>
      <c r="J32" s="1"/>
      <c r="K32" s="1"/>
      <c r="L32" s="1"/>
      <c r="M32" s="1"/>
      <c r="N32" s="1"/>
      <c r="O32" s="1"/>
      <c r="P32" s="1"/>
      <c r="Q32" s="1"/>
      <c r="R32" s="1"/>
      <c r="S32" s="1"/>
      <c r="T32" s="1"/>
      <c r="U32" s="1"/>
    </row>
    <row r="33" spans="1:21" x14ac:dyDescent="0.3">
      <c r="A33" s="4"/>
      <c r="B33" s="1"/>
      <c r="C33" s="1"/>
      <c r="D33" s="1"/>
      <c r="E33" s="1"/>
      <c r="F33" s="1"/>
      <c r="G33" s="1"/>
      <c r="H33" s="1"/>
      <c r="I33" s="1"/>
      <c r="J33" s="1"/>
      <c r="K33" s="1"/>
      <c r="L33" s="1"/>
      <c r="M33" s="1"/>
      <c r="N33" s="1"/>
      <c r="O33" s="1"/>
      <c r="P33" s="1"/>
      <c r="Q33" s="1"/>
      <c r="R33" s="1"/>
      <c r="S33" s="1"/>
      <c r="T33" s="1"/>
      <c r="U33" s="1"/>
    </row>
    <row r="34" spans="1:21" x14ac:dyDescent="0.3">
      <c r="A34" s="4"/>
      <c r="B34" s="1"/>
      <c r="C34" s="1"/>
      <c r="D34" s="1"/>
      <c r="E34" s="1"/>
      <c r="F34" s="1"/>
      <c r="G34" s="1"/>
      <c r="H34" s="1"/>
      <c r="I34" s="1"/>
      <c r="J34" s="1"/>
      <c r="K34" s="1"/>
      <c r="L34" s="1"/>
      <c r="M34" s="1"/>
      <c r="N34" s="1"/>
      <c r="O34" s="1"/>
      <c r="P34" s="1"/>
      <c r="Q34" s="1"/>
      <c r="R34" s="1"/>
      <c r="S34" s="1"/>
      <c r="T34" s="1"/>
      <c r="U34" s="1"/>
    </row>
    <row r="35" spans="1:21" x14ac:dyDescent="0.3">
      <c r="A35" s="4"/>
      <c r="B35" s="1"/>
      <c r="C35" s="1"/>
      <c r="D35" s="1"/>
      <c r="E35" s="1"/>
      <c r="F35" s="1"/>
      <c r="G35" s="1"/>
      <c r="H35" s="1"/>
      <c r="I35" s="1"/>
      <c r="J35" s="1"/>
      <c r="K35" s="1"/>
      <c r="L35" s="1"/>
      <c r="M35" s="1"/>
      <c r="N35" s="1"/>
      <c r="O35" s="1"/>
      <c r="P35" s="1"/>
      <c r="Q35" s="1"/>
      <c r="R35" s="1"/>
      <c r="S35" s="1"/>
      <c r="T35" s="1"/>
      <c r="U35" s="1"/>
    </row>
    <row r="36" spans="1:21" x14ac:dyDescent="0.3">
      <c r="A36" s="4"/>
      <c r="B36" s="1"/>
      <c r="C36" s="1"/>
      <c r="D36" s="1"/>
      <c r="E36" s="1"/>
      <c r="F36" s="1"/>
      <c r="G36" s="1"/>
      <c r="H36" s="1"/>
      <c r="I36" s="1"/>
      <c r="J36" s="1"/>
      <c r="K36" s="1"/>
      <c r="L36" s="1"/>
      <c r="M36" s="1"/>
      <c r="N36" s="1"/>
      <c r="O36" s="1"/>
      <c r="P36" s="1"/>
      <c r="Q36" s="1"/>
      <c r="R36" s="1"/>
      <c r="S36" s="1"/>
      <c r="T36" s="1"/>
      <c r="U36" s="1"/>
    </row>
    <row r="37" spans="1:21" x14ac:dyDescent="0.3">
      <c r="A37" s="4"/>
      <c r="B37" s="1"/>
      <c r="C37" s="1"/>
      <c r="D37" s="1"/>
      <c r="E37" s="1"/>
      <c r="F37" s="1"/>
      <c r="G37" s="1"/>
      <c r="H37" s="1"/>
      <c r="I37" s="1"/>
      <c r="J37" s="1"/>
      <c r="K37" s="1"/>
      <c r="L37" s="1"/>
      <c r="M37" s="1"/>
      <c r="N37" s="1"/>
      <c r="O37" s="1"/>
      <c r="P37" s="1"/>
      <c r="Q37" s="1"/>
      <c r="R37" s="1"/>
      <c r="S37" s="1"/>
      <c r="T37" s="1"/>
      <c r="U37" s="1"/>
    </row>
    <row r="38" spans="1:21" x14ac:dyDescent="0.3">
      <c r="A38" s="4"/>
      <c r="B38" s="1"/>
      <c r="C38" s="1"/>
      <c r="D38" s="1"/>
      <c r="E38" s="1"/>
      <c r="F38" s="1"/>
      <c r="G38" s="1"/>
      <c r="H38" s="1"/>
      <c r="I38" s="1"/>
      <c r="J38" s="1"/>
      <c r="K38" s="1"/>
      <c r="L38" s="1"/>
      <c r="M38" s="1"/>
      <c r="N38" s="1"/>
      <c r="O38" s="1"/>
      <c r="P38" s="1"/>
      <c r="Q38" s="1"/>
      <c r="R38" s="1"/>
      <c r="S38" s="1"/>
      <c r="T38" s="1"/>
      <c r="U38" s="1"/>
    </row>
    <row r="39" spans="1:21" x14ac:dyDescent="0.3">
      <c r="A39" s="4"/>
      <c r="B39" s="1"/>
      <c r="C39" s="1"/>
      <c r="D39" s="1"/>
      <c r="E39" s="1"/>
      <c r="F39" s="1"/>
      <c r="G39" s="1"/>
      <c r="H39" s="1"/>
      <c r="I39" s="1"/>
      <c r="J39" s="1"/>
      <c r="K39" s="1"/>
      <c r="L39" s="1"/>
      <c r="M39" s="1"/>
      <c r="N39" s="1"/>
      <c r="O39" s="1"/>
      <c r="P39" s="1"/>
      <c r="Q39" s="1"/>
      <c r="R39" s="1"/>
      <c r="S39" s="1"/>
      <c r="T39" s="1"/>
      <c r="U39" s="1"/>
    </row>
    <row r="40" spans="1:21" x14ac:dyDescent="0.3">
      <c r="A40" s="4"/>
      <c r="B40" s="1"/>
      <c r="C40" s="1"/>
      <c r="D40" s="1"/>
      <c r="E40" s="1"/>
      <c r="F40" s="1"/>
      <c r="G40" s="1"/>
      <c r="H40" s="1"/>
      <c r="I40" s="1"/>
      <c r="J40" s="1"/>
      <c r="K40" s="1"/>
      <c r="L40" s="1"/>
      <c r="M40" s="1"/>
      <c r="N40" s="1"/>
      <c r="O40" s="1"/>
      <c r="P40" s="1"/>
      <c r="Q40" s="1"/>
      <c r="R40" s="1"/>
      <c r="S40" s="1"/>
      <c r="T40" s="1"/>
      <c r="U40" s="1"/>
    </row>
    <row r="41" spans="1:21" x14ac:dyDescent="0.3">
      <c r="A41" s="4"/>
      <c r="B41" s="1"/>
      <c r="C41" s="1"/>
      <c r="D41" s="1"/>
      <c r="E41" s="1"/>
      <c r="F41" s="1"/>
      <c r="G41" s="1"/>
      <c r="H41" s="1"/>
      <c r="I41" s="1"/>
      <c r="J41" s="1"/>
      <c r="K41" s="1"/>
      <c r="L41" s="1"/>
      <c r="M41" s="1"/>
      <c r="N41" s="1"/>
      <c r="O41" s="1"/>
      <c r="P41" s="1"/>
      <c r="Q41" s="1"/>
      <c r="R41" s="1"/>
      <c r="S41" s="1"/>
      <c r="T41" s="1"/>
      <c r="U41" s="1"/>
    </row>
    <row r="42" spans="1:21" x14ac:dyDescent="0.3">
      <c r="A42" s="4"/>
      <c r="B42" s="1"/>
      <c r="C42" s="1"/>
      <c r="D42" s="1"/>
      <c r="E42" s="1"/>
      <c r="F42" s="1"/>
      <c r="G42" s="1"/>
      <c r="H42" s="1"/>
      <c r="I42" s="1"/>
      <c r="J42" s="1"/>
      <c r="K42" s="1"/>
      <c r="L42" s="1"/>
      <c r="M42" s="1"/>
      <c r="N42" s="1"/>
      <c r="O42" s="1"/>
      <c r="P42" s="1"/>
      <c r="Q42" s="1"/>
      <c r="R42" s="1"/>
      <c r="S42" s="1"/>
      <c r="T42" s="1"/>
      <c r="U42" s="1"/>
    </row>
    <row r="43" spans="1:21" x14ac:dyDescent="0.3">
      <c r="A43" s="4"/>
      <c r="B43" s="1"/>
      <c r="C43" s="1"/>
      <c r="D43" s="1"/>
      <c r="E43" s="1"/>
      <c r="F43" s="1"/>
      <c r="G43" s="1"/>
      <c r="H43" s="1"/>
      <c r="I43" s="1"/>
      <c r="J43" s="1"/>
      <c r="K43" s="1"/>
      <c r="L43" s="1"/>
      <c r="M43" s="1"/>
      <c r="N43" s="1"/>
      <c r="O43" s="1"/>
      <c r="P43" s="1"/>
      <c r="Q43" s="1"/>
      <c r="R43" s="1"/>
      <c r="S43" s="1"/>
      <c r="T43" s="1"/>
      <c r="U43" s="1"/>
    </row>
    <row r="44" spans="1:21" x14ac:dyDescent="0.3">
      <c r="A44" s="4"/>
      <c r="B44" s="1"/>
      <c r="C44" s="1"/>
      <c r="D44" s="1"/>
      <c r="E44" s="1"/>
      <c r="F44" s="1"/>
      <c r="G44" s="1"/>
      <c r="H44" s="1"/>
      <c r="I44" s="1"/>
      <c r="J44" s="1"/>
      <c r="K44" s="1"/>
      <c r="L44" s="1"/>
      <c r="M44" s="1"/>
      <c r="N44" s="1"/>
      <c r="O44" s="1"/>
      <c r="P44" s="1"/>
      <c r="Q44" s="1"/>
      <c r="R44" s="1"/>
      <c r="S44" s="1"/>
      <c r="T44" s="1"/>
      <c r="U44" s="1"/>
    </row>
    <row r="45" spans="1:21" x14ac:dyDescent="0.3">
      <c r="A45" s="4"/>
      <c r="B45" s="1"/>
      <c r="C45" s="1"/>
      <c r="D45" s="1"/>
      <c r="E45" s="1"/>
      <c r="F45" s="1"/>
      <c r="G45" s="1"/>
      <c r="H45" s="1"/>
      <c r="I45" s="1"/>
      <c r="J45" s="1"/>
      <c r="K45" s="1"/>
      <c r="L45" s="1"/>
      <c r="M45" s="1"/>
      <c r="N45" s="1"/>
      <c r="O45" s="1"/>
      <c r="P45" s="1"/>
      <c r="Q45" s="1"/>
      <c r="R45" s="1"/>
      <c r="S45" s="1"/>
      <c r="T45" s="1"/>
      <c r="U45" s="1"/>
    </row>
    <row r="46" spans="1:21" x14ac:dyDescent="0.3">
      <c r="A46" s="4"/>
      <c r="B46" s="1"/>
      <c r="C46" s="1"/>
      <c r="D46" s="1"/>
      <c r="E46" s="1"/>
      <c r="F46" s="1"/>
      <c r="G46" s="1"/>
      <c r="H46" s="1"/>
      <c r="I46" s="1"/>
      <c r="J46" s="1"/>
      <c r="K46" s="1"/>
      <c r="L46" s="1"/>
      <c r="M46" s="1"/>
      <c r="N46" s="1"/>
      <c r="O46" s="1"/>
      <c r="P46" s="1"/>
      <c r="Q46" s="1"/>
      <c r="R46" s="1"/>
      <c r="S46" s="1"/>
      <c r="T46" s="1"/>
      <c r="U46" s="1"/>
    </row>
    <row r="47" spans="1:21" x14ac:dyDescent="0.3">
      <c r="A47" s="4"/>
      <c r="B47" s="1"/>
      <c r="C47" s="1"/>
      <c r="D47" s="1"/>
      <c r="E47" s="1"/>
      <c r="F47" s="1"/>
      <c r="G47" s="1"/>
      <c r="H47" s="1"/>
      <c r="I47" s="1"/>
      <c r="J47" s="1"/>
      <c r="K47" s="1"/>
      <c r="L47" s="1"/>
      <c r="M47" s="1"/>
      <c r="N47" s="1"/>
      <c r="O47" s="1"/>
      <c r="P47" s="1"/>
      <c r="Q47" s="1"/>
      <c r="R47" s="1"/>
      <c r="S47" s="1"/>
      <c r="T47" s="1"/>
      <c r="U47" s="1"/>
    </row>
    <row r="48" spans="1:21" x14ac:dyDescent="0.3">
      <c r="A48" s="4"/>
      <c r="B48" s="1"/>
      <c r="C48" s="1"/>
      <c r="D48" s="1"/>
      <c r="E48" s="1"/>
      <c r="F48" s="1"/>
      <c r="G48" s="1"/>
      <c r="H48" s="1"/>
      <c r="I48" s="1"/>
      <c r="J48" s="1"/>
      <c r="K48" s="1"/>
      <c r="L48" s="1"/>
      <c r="M48" s="1"/>
      <c r="N48" s="1"/>
      <c r="O48" s="1"/>
      <c r="P48" s="1"/>
      <c r="Q48" s="1"/>
      <c r="R48" s="1"/>
      <c r="S48" s="1"/>
      <c r="T48" s="1"/>
      <c r="U48" s="1"/>
    </row>
    <row r="49" spans="1:21" x14ac:dyDescent="0.3">
      <c r="A49" s="4"/>
      <c r="B49" s="1"/>
      <c r="C49" s="1"/>
      <c r="D49" s="1"/>
      <c r="E49" s="1"/>
      <c r="F49" s="1"/>
      <c r="G49" s="1"/>
      <c r="H49" s="1"/>
      <c r="I49" s="1"/>
      <c r="J49" s="1"/>
      <c r="K49" s="1"/>
      <c r="L49" s="1"/>
      <c r="M49" s="1"/>
      <c r="N49" s="1"/>
      <c r="O49" s="1"/>
      <c r="P49" s="1"/>
      <c r="Q49" s="1"/>
      <c r="R49" s="1"/>
      <c r="S49" s="1"/>
      <c r="T49" s="1"/>
      <c r="U49" s="1"/>
    </row>
    <row r="50" spans="1:21" x14ac:dyDescent="0.3">
      <c r="A50" s="4"/>
      <c r="B50" s="1"/>
      <c r="C50" s="1"/>
      <c r="D50" s="1"/>
      <c r="E50" s="1"/>
      <c r="F50" s="1"/>
      <c r="G50" s="1"/>
      <c r="H50" s="1"/>
      <c r="I50" s="1"/>
      <c r="J50" s="1"/>
      <c r="K50" s="1"/>
      <c r="L50" s="1"/>
      <c r="M50" s="1"/>
      <c r="N50" s="1"/>
      <c r="O50" s="1"/>
      <c r="P50" s="1"/>
      <c r="Q50" s="1"/>
      <c r="R50" s="1"/>
      <c r="S50" s="1"/>
      <c r="T50" s="1"/>
      <c r="U50" s="1"/>
    </row>
    <row r="51" spans="1:21" x14ac:dyDescent="0.3">
      <c r="A51" s="4"/>
      <c r="B51" s="1"/>
      <c r="C51" s="1"/>
      <c r="D51" s="1"/>
      <c r="E51" s="1"/>
      <c r="F51" s="1"/>
      <c r="G51" s="1"/>
      <c r="H51" s="1"/>
      <c r="I51" s="1"/>
      <c r="J51" s="1"/>
      <c r="K51" s="1"/>
      <c r="L51" s="1"/>
      <c r="M51" s="1"/>
      <c r="N51" s="1"/>
      <c r="O51" s="1"/>
      <c r="P51" s="1"/>
      <c r="Q51" s="1"/>
      <c r="R51" s="1"/>
      <c r="S51" s="1"/>
      <c r="T51" s="1"/>
      <c r="U51" s="1"/>
    </row>
    <row r="52" spans="1:21" x14ac:dyDescent="0.3">
      <c r="A52" s="4"/>
      <c r="B52" s="1"/>
      <c r="C52" s="1"/>
      <c r="D52" s="1"/>
      <c r="E52" s="1"/>
      <c r="F52" s="1"/>
      <c r="G52" s="1"/>
      <c r="H52" s="1"/>
      <c r="I52" s="1"/>
      <c r="J52" s="1"/>
      <c r="K52" s="1"/>
      <c r="L52" s="1"/>
      <c r="M52" s="1"/>
      <c r="N52" s="1"/>
      <c r="O52" s="1"/>
      <c r="P52" s="1"/>
      <c r="Q52" s="1"/>
      <c r="R52" s="1"/>
      <c r="S52" s="1"/>
      <c r="T52" s="1"/>
      <c r="U52" s="1"/>
    </row>
    <row r="53" spans="1:21" x14ac:dyDescent="0.3">
      <c r="A53" s="4"/>
      <c r="B53" s="1"/>
      <c r="C53" s="1"/>
      <c r="D53" s="1"/>
      <c r="E53" s="1"/>
      <c r="F53" s="1"/>
      <c r="G53" s="1"/>
      <c r="H53" s="1"/>
      <c r="I53" s="1"/>
      <c r="J53" s="1"/>
      <c r="K53" s="1"/>
      <c r="L53" s="1"/>
      <c r="M53" s="1"/>
      <c r="N53" s="1"/>
      <c r="O53" s="1"/>
      <c r="P53" s="1"/>
      <c r="Q53" s="1"/>
      <c r="R53" s="1"/>
      <c r="S53" s="1"/>
      <c r="T53" s="1"/>
      <c r="U53" s="1"/>
    </row>
    <row r="54" spans="1:21" x14ac:dyDescent="0.3">
      <c r="A54" s="4"/>
      <c r="B54" s="1"/>
      <c r="C54" s="1"/>
      <c r="D54" s="1"/>
      <c r="E54" s="1"/>
      <c r="F54" s="1"/>
      <c r="G54" s="1"/>
      <c r="H54" s="1"/>
      <c r="I54" s="1"/>
      <c r="J54" s="1"/>
      <c r="K54" s="1"/>
      <c r="L54" s="1"/>
      <c r="M54" s="1"/>
      <c r="N54" s="1"/>
      <c r="O54" s="1"/>
      <c r="P54" s="1"/>
      <c r="Q54" s="1"/>
      <c r="R54" s="1"/>
      <c r="S54" s="1"/>
      <c r="T54" s="1"/>
      <c r="U54" s="1"/>
    </row>
    <row r="55" spans="1:21" x14ac:dyDescent="0.3">
      <c r="A55" s="4"/>
      <c r="B55" s="1"/>
      <c r="C55" s="1"/>
      <c r="D55" s="1"/>
      <c r="E55" s="1"/>
      <c r="F55" s="1"/>
      <c r="G55" s="1"/>
      <c r="H55" s="1"/>
      <c r="I55" s="1"/>
      <c r="J55" s="1"/>
      <c r="K55" s="1"/>
      <c r="L55" s="1"/>
      <c r="M55" s="1"/>
      <c r="N55" s="1"/>
      <c r="O55" s="1"/>
      <c r="P55" s="1"/>
      <c r="Q55" s="1"/>
      <c r="R55" s="1"/>
      <c r="S55" s="1"/>
      <c r="T55" s="1"/>
      <c r="U55" s="1"/>
    </row>
    <row r="56" spans="1:21" x14ac:dyDescent="0.3">
      <c r="A56" s="4"/>
      <c r="B56" s="1"/>
      <c r="C56" s="1"/>
      <c r="D56" s="1"/>
      <c r="E56" s="1"/>
      <c r="F56" s="1"/>
      <c r="G56" s="1"/>
      <c r="H56" s="1"/>
      <c r="I56" s="1"/>
      <c r="J56" s="1"/>
      <c r="K56" s="1"/>
      <c r="L56" s="1"/>
      <c r="M56" s="1"/>
      <c r="N56" s="1"/>
      <c r="O56" s="1"/>
      <c r="P56" s="1"/>
      <c r="Q56" s="1"/>
      <c r="R56" s="1"/>
      <c r="S56" s="1"/>
      <c r="T56" s="1"/>
      <c r="U56" s="1"/>
    </row>
    <row r="57" spans="1:21" x14ac:dyDescent="0.3">
      <c r="A57" s="4"/>
      <c r="B57" s="1"/>
      <c r="C57" s="1"/>
      <c r="D57" s="1"/>
      <c r="E57" s="1"/>
      <c r="F57" s="1"/>
      <c r="G57" s="1"/>
      <c r="H57" s="1"/>
      <c r="I57" s="1"/>
      <c r="J57" s="1"/>
      <c r="K57" s="1"/>
      <c r="L57" s="1"/>
      <c r="M57" s="1"/>
      <c r="N57" s="1"/>
      <c r="O57" s="1"/>
      <c r="P57" s="1"/>
      <c r="Q57" s="1"/>
      <c r="R57" s="1"/>
      <c r="S57" s="1"/>
      <c r="T57" s="1"/>
      <c r="U57" s="1"/>
    </row>
    <row r="58" spans="1:21" x14ac:dyDescent="0.3">
      <c r="A58" s="4"/>
      <c r="B58" s="1"/>
      <c r="C58" s="1"/>
      <c r="D58" s="1"/>
      <c r="E58" s="1"/>
      <c r="F58" s="1"/>
      <c r="G58" s="1"/>
      <c r="H58" s="1"/>
      <c r="I58" s="1"/>
      <c r="J58" s="1"/>
      <c r="K58" s="1"/>
      <c r="L58" s="1"/>
      <c r="M58" s="1"/>
      <c r="N58" s="1"/>
      <c r="O58" s="1"/>
      <c r="P58" s="1"/>
      <c r="Q58" s="1"/>
      <c r="R58" s="1"/>
      <c r="S58" s="1"/>
      <c r="T58" s="1"/>
      <c r="U58" s="1"/>
    </row>
    <row r="59" spans="1:21" x14ac:dyDescent="0.3">
      <c r="A59" s="4"/>
      <c r="B59" s="1"/>
      <c r="C59" s="1"/>
      <c r="D59" s="1"/>
      <c r="E59" s="1"/>
      <c r="F59" s="1"/>
      <c r="G59" s="1"/>
      <c r="H59" s="1"/>
      <c r="I59" s="1"/>
      <c r="J59" s="1"/>
      <c r="K59" s="1"/>
      <c r="L59" s="1"/>
      <c r="M59" s="1"/>
      <c r="N59" s="1"/>
      <c r="O59" s="1"/>
      <c r="P59" s="1"/>
      <c r="Q59" s="1"/>
      <c r="R59" s="1"/>
      <c r="S59" s="1"/>
      <c r="T59" s="1"/>
      <c r="U59" s="1"/>
    </row>
    <row r="60" spans="1:21" x14ac:dyDescent="0.3">
      <c r="A60" s="4"/>
      <c r="B60" s="1"/>
      <c r="C60" s="1"/>
      <c r="D60" s="1"/>
      <c r="E60" s="1"/>
      <c r="F60" s="1"/>
      <c r="G60" s="1"/>
      <c r="H60" s="1"/>
      <c r="I60" s="1"/>
      <c r="J60" s="1"/>
      <c r="K60" s="1"/>
      <c r="L60" s="1"/>
      <c r="M60" s="1"/>
      <c r="N60" s="1"/>
      <c r="O60" s="1"/>
      <c r="P60" s="1"/>
      <c r="Q60" s="1"/>
      <c r="R60" s="1"/>
      <c r="S60" s="1"/>
      <c r="T60" s="1"/>
      <c r="U60" s="1"/>
    </row>
    <row r="61" spans="1:21" x14ac:dyDescent="0.3">
      <c r="A61" s="4"/>
      <c r="B61" s="1"/>
      <c r="C61" s="1"/>
      <c r="D61" s="1"/>
      <c r="E61" s="1"/>
      <c r="F61" s="1"/>
      <c r="G61" s="1"/>
      <c r="H61" s="1"/>
      <c r="I61" s="1"/>
      <c r="J61" s="1"/>
      <c r="K61" s="1"/>
      <c r="L61" s="1"/>
      <c r="M61" s="1"/>
      <c r="N61" s="1"/>
      <c r="O61" s="1"/>
      <c r="P61" s="1"/>
      <c r="Q61" s="1"/>
      <c r="R61" s="1"/>
      <c r="S61" s="1"/>
      <c r="T61" s="1"/>
      <c r="U61" s="1"/>
    </row>
    <row r="62" spans="1:21" x14ac:dyDescent="0.3">
      <c r="A62" s="4"/>
      <c r="B62" s="1"/>
      <c r="C62" s="1"/>
      <c r="D62" s="1"/>
      <c r="E62" s="1"/>
      <c r="F62" s="1"/>
      <c r="G62" s="1"/>
      <c r="H62" s="1"/>
      <c r="I62" s="1"/>
      <c r="J62" s="1"/>
      <c r="K62" s="1"/>
      <c r="L62" s="1"/>
      <c r="M62" s="1"/>
      <c r="N62" s="1"/>
      <c r="O62" s="1"/>
      <c r="P62" s="1"/>
      <c r="Q62" s="1"/>
      <c r="R62" s="1"/>
      <c r="S62" s="1"/>
      <c r="T62" s="1"/>
      <c r="U62" s="1"/>
    </row>
    <row r="63" spans="1:21" x14ac:dyDescent="0.3">
      <c r="A63" s="4"/>
      <c r="B63" s="1"/>
      <c r="C63" s="1"/>
      <c r="D63" s="1"/>
      <c r="E63" s="1"/>
      <c r="F63" s="1"/>
      <c r="G63" s="1"/>
      <c r="H63" s="1"/>
      <c r="I63" s="1"/>
      <c r="J63" s="1"/>
      <c r="K63" s="1"/>
      <c r="L63" s="1"/>
      <c r="M63" s="1"/>
      <c r="N63" s="1"/>
      <c r="O63" s="1"/>
      <c r="P63" s="1"/>
      <c r="Q63" s="1"/>
      <c r="R63" s="1"/>
      <c r="S63" s="1"/>
      <c r="T63" s="1"/>
      <c r="U63" s="1"/>
    </row>
    <row r="64" spans="1:2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2">
    <mergeCell ref="D4:E4"/>
    <mergeCell ref="D14:E14"/>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2"/>
  <dimension ref="A1:AG121"/>
  <sheetViews>
    <sheetView zoomScale="73" zoomScaleNormal="110" workbookViewId="0"/>
  </sheetViews>
  <sheetFormatPr baseColWidth="10" defaultRowHeight="14.4" x14ac:dyDescent="0.3"/>
  <cols>
    <col min="1" max="1" width="31.33203125" customWidth="1"/>
    <col min="4" max="4" width="5.109375" customWidth="1"/>
    <col min="5" max="15" width="3" bestFit="1" customWidth="1"/>
  </cols>
  <sheetData>
    <row r="1" spans="1:32"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ht="18" x14ac:dyDescent="0.35">
      <c r="A2" s="4"/>
      <c r="B2" s="1"/>
      <c r="C2" s="1"/>
      <c r="D2" s="17" t="s">
        <v>66</v>
      </c>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6" x14ac:dyDescent="0.3">
      <c r="A3" s="4"/>
      <c r="B3" s="1"/>
      <c r="C3" s="36" t="s">
        <v>16</v>
      </c>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x14ac:dyDescent="0.3">
      <c r="A4" s="4"/>
      <c r="B4" s="1"/>
      <c r="C4" s="1" t="s">
        <v>67</v>
      </c>
      <c r="D4" s="1"/>
      <c r="E4" s="1"/>
      <c r="F4" s="1"/>
      <c r="G4" s="1"/>
      <c r="H4" s="1"/>
      <c r="I4" s="1"/>
      <c r="J4" s="1"/>
      <c r="K4" s="1"/>
      <c r="L4" s="1"/>
      <c r="M4" s="1"/>
      <c r="N4" s="1"/>
      <c r="O4" s="1"/>
      <c r="P4" s="1"/>
      <c r="Q4" s="1"/>
      <c r="R4" s="1"/>
      <c r="S4" s="1"/>
      <c r="T4" s="1"/>
      <c r="U4" s="1"/>
      <c r="V4" s="1"/>
      <c r="W4" s="1"/>
      <c r="X4" s="1"/>
      <c r="Y4" s="1"/>
      <c r="Z4" s="1"/>
      <c r="AA4" s="1"/>
      <c r="AB4" s="1"/>
      <c r="AC4" s="1"/>
      <c r="AD4" s="1"/>
      <c r="AE4" s="1"/>
      <c r="AF4" s="1"/>
    </row>
    <row r="5" spans="1:32" x14ac:dyDescent="0.3">
      <c r="A5" s="4"/>
      <c r="B5" s="1"/>
      <c r="C5" s="1"/>
      <c r="D5" s="27">
        <v>14</v>
      </c>
      <c r="E5" s="27">
        <v>15</v>
      </c>
      <c r="F5" s="27">
        <v>15</v>
      </c>
      <c r="G5" s="27">
        <v>15</v>
      </c>
      <c r="H5" s="27">
        <v>15</v>
      </c>
      <c r="I5" s="27">
        <v>16</v>
      </c>
      <c r="J5" s="27">
        <v>16</v>
      </c>
      <c r="K5" s="27">
        <v>16</v>
      </c>
      <c r="L5" s="27">
        <v>17</v>
      </c>
      <c r="M5" s="27">
        <v>17</v>
      </c>
      <c r="N5" s="27">
        <v>18</v>
      </c>
      <c r="O5" s="1"/>
      <c r="P5" s="1"/>
      <c r="Q5" s="1"/>
      <c r="R5" s="1"/>
      <c r="S5" s="1"/>
      <c r="T5" s="1"/>
      <c r="U5" s="1"/>
      <c r="V5" s="1"/>
      <c r="W5" s="1"/>
      <c r="X5" s="1"/>
      <c r="Y5" s="1"/>
      <c r="Z5" s="1"/>
      <c r="AA5" s="1"/>
      <c r="AB5" s="1"/>
      <c r="AC5" s="1"/>
      <c r="AD5" s="1"/>
      <c r="AE5" s="1"/>
      <c r="AF5" s="1"/>
    </row>
    <row r="6" spans="1:32" x14ac:dyDescent="0.3">
      <c r="A6" s="4"/>
      <c r="B6" s="1"/>
      <c r="C6" s="32" t="s">
        <v>68</v>
      </c>
      <c r="D6" s="63">
        <v>16</v>
      </c>
      <c r="E6" s="35"/>
      <c r="F6" s="1"/>
      <c r="G6" s="1"/>
      <c r="H6" s="1"/>
      <c r="I6" s="1"/>
      <c r="J6" s="1"/>
      <c r="K6" s="1"/>
      <c r="L6" s="1"/>
      <c r="M6" s="1"/>
      <c r="N6" s="1"/>
      <c r="O6" s="1"/>
      <c r="P6" s="1"/>
      <c r="Q6" s="1"/>
      <c r="R6" s="1"/>
      <c r="S6" s="1"/>
      <c r="T6" s="1"/>
      <c r="U6" s="1"/>
      <c r="V6" s="1"/>
      <c r="W6" s="1"/>
      <c r="X6" s="1"/>
      <c r="Y6" s="1"/>
      <c r="Z6" s="1"/>
      <c r="AA6" s="1"/>
      <c r="AB6" s="1"/>
      <c r="AC6" s="1"/>
      <c r="AD6" s="1"/>
      <c r="AE6" s="1"/>
      <c r="AF6" s="1"/>
    </row>
    <row r="7" spans="1:32" x14ac:dyDescent="0.3">
      <c r="A7" s="4"/>
      <c r="B7" s="1"/>
      <c r="C7" s="32" t="s">
        <v>69</v>
      </c>
      <c r="D7" s="63">
        <v>17</v>
      </c>
      <c r="E7" s="35"/>
      <c r="F7" s="1"/>
      <c r="G7" s="1"/>
      <c r="H7" s="1"/>
      <c r="I7" s="1"/>
      <c r="J7" s="1"/>
      <c r="K7" s="1"/>
      <c r="L7" s="1"/>
      <c r="M7" s="1"/>
      <c r="N7" s="1"/>
      <c r="O7" s="1"/>
      <c r="P7" s="1"/>
      <c r="Q7" s="1"/>
      <c r="R7" s="1"/>
      <c r="S7" s="1"/>
      <c r="T7" s="1"/>
      <c r="U7" s="1"/>
      <c r="V7" s="1"/>
      <c r="W7" s="1"/>
      <c r="X7" s="1"/>
      <c r="Y7" s="1"/>
      <c r="Z7" s="1"/>
      <c r="AA7" s="1"/>
      <c r="AB7" s="1"/>
      <c r="AC7" s="1"/>
      <c r="AD7" s="1"/>
      <c r="AE7" s="1"/>
      <c r="AF7" s="1"/>
    </row>
    <row r="8" spans="1:32" ht="21" x14ac:dyDescent="0.4">
      <c r="A8" s="4"/>
      <c r="B8" s="1"/>
      <c r="C8" s="32" t="s">
        <v>70</v>
      </c>
      <c r="D8" s="63">
        <v>15</v>
      </c>
      <c r="E8" s="35"/>
      <c r="F8" s="30"/>
      <c r="G8" s="2"/>
      <c r="H8" s="2"/>
      <c r="I8" s="1"/>
      <c r="J8" s="1"/>
      <c r="K8" s="1"/>
      <c r="L8" s="1"/>
      <c r="M8" s="1"/>
      <c r="N8" s="1"/>
      <c r="O8" s="1"/>
      <c r="P8" s="1"/>
      <c r="Q8" s="1"/>
      <c r="R8" s="1"/>
      <c r="S8" s="1"/>
      <c r="T8" s="1"/>
      <c r="U8" s="1"/>
      <c r="V8" s="1"/>
      <c r="W8" s="1"/>
      <c r="X8" s="1"/>
      <c r="Y8" s="1"/>
      <c r="Z8" s="1"/>
      <c r="AA8" s="1"/>
      <c r="AB8" s="1"/>
      <c r="AC8" s="1"/>
      <c r="AD8" s="1"/>
      <c r="AE8" s="1"/>
      <c r="AF8" s="1"/>
    </row>
    <row r="9" spans="1:32" x14ac:dyDescent="0.3">
      <c r="A9" s="4"/>
      <c r="B9" s="1"/>
      <c r="C9" s="1"/>
      <c r="D9" s="1"/>
      <c r="E9" s="1"/>
      <c r="F9" s="1"/>
      <c r="G9" s="1"/>
      <c r="H9" s="1"/>
      <c r="I9" s="2"/>
      <c r="J9" s="2"/>
      <c r="K9" s="1"/>
      <c r="L9" s="1"/>
      <c r="M9" s="1"/>
      <c r="N9" s="1"/>
      <c r="O9" s="1"/>
      <c r="P9" s="1"/>
      <c r="Q9" s="1"/>
      <c r="R9" s="1"/>
      <c r="S9" s="1"/>
      <c r="T9" s="1"/>
      <c r="U9" s="1"/>
      <c r="V9" s="1"/>
      <c r="W9" s="1"/>
      <c r="X9" s="1"/>
      <c r="Y9" s="1"/>
      <c r="Z9" s="1"/>
      <c r="AA9" s="1"/>
      <c r="AB9" s="1"/>
      <c r="AC9" s="1"/>
      <c r="AD9" s="1"/>
      <c r="AE9" s="1"/>
      <c r="AF9" s="1"/>
    </row>
    <row r="10" spans="1:32" x14ac:dyDescent="0.3">
      <c r="A10" s="4"/>
      <c r="B10" s="1"/>
      <c r="C10" s="1" t="s">
        <v>67</v>
      </c>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15" customHeight="1" x14ac:dyDescent="0.3">
      <c r="A11" s="4"/>
      <c r="B11" s="1"/>
      <c r="C11" s="1"/>
      <c r="D11" s="27">
        <v>15</v>
      </c>
      <c r="E11" s="27">
        <v>16</v>
      </c>
      <c r="F11" s="27">
        <v>16</v>
      </c>
      <c r="G11" s="27">
        <v>17</v>
      </c>
      <c r="H11" s="27">
        <v>17</v>
      </c>
      <c r="I11" s="27">
        <v>18</v>
      </c>
      <c r="J11" s="27">
        <v>19</v>
      </c>
      <c r="K11" s="27">
        <v>19</v>
      </c>
      <c r="L11" s="27">
        <v>20</v>
      </c>
      <c r="M11" s="34">
        <v>21</v>
      </c>
      <c r="N11" s="35"/>
      <c r="O11" s="1"/>
      <c r="P11" s="1"/>
      <c r="Q11" s="1"/>
      <c r="R11" s="1"/>
      <c r="S11" s="1"/>
      <c r="T11" s="1"/>
      <c r="U11" s="1"/>
      <c r="V11" s="1"/>
      <c r="W11" s="1"/>
      <c r="X11" s="1"/>
      <c r="Y11" s="1"/>
      <c r="Z11" s="1"/>
      <c r="AA11" s="1"/>
      <c r="AB11" s="1"/>
      <c r="AC11" s="1"/>
      <c r="AD11" s="1"/>
      <c r="AE11" s="1"/>
      <c r="AF11" s="1"/>
    </row>
    <row r="12" spans="1:32" x14ac:dyDescent="0.3">
      <c r="A12" s="4"/>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spans="1:32" x14ac:dyDescent="0.3">
      <c r="A13" s="4"/>
      <c r="B13" s="1"/>
      <c r="C13" s="32" t="s">
        <v>70</v>
      </c>
      <c r="D13" s="37">
        <v>16</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spans="1:32" x14ac:dyDescent="0.3">
      <c r="A14" s="4"/>
      <c r="B14" s="1"/>
      <c r="C14" s="32" t="s">
        <v>68</v>
      </c>
      <c r="D14" s="37">
        <v>17.5</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spans="1:32" ht="21" x14ac:dyDescent="0.4">
      <c r="A15" s="4"/>
      <c r="B15" s="1"/>
      <c r="C15" s="32" t="s">
        <v>69</v>
      </c>
      <c r="D15" s="37">
        <v>19.5</v>
      </c>
      <c r="E15" s="1"/>
      <c r="F15" s="30"/>
      <c r="G15" s="2"/>
      <c r="H15" s="2"/>
      <c r="I15" s="1"/>
      <c r="J15" s="1"/>
      <c r="K15" s="1"/>
      <c r="L15" s="1"/>
      <c r="M15" s="1"/>
      <c r="N15" s="1"/>
      <c r="O15" s="1"/>
      <c r="P15" s="1"/>
      <c r="Q15" s="1"/>
      <c r="R15" s="1"/>
      <c r="S15" s="1"/>
      <c r="T15" s="1"/>
      <c r="U15" s="1"/>
      <c r="V15" s="1"/>
      <c r="W15" s="1"/>
      <c r="X15" s="1"/>
      <c r="Y15" s="1"/>
      <c r="Z15" s="1"/>
      <c r="AA15" s="1"/>
      <c r="AB15" s="1"/>
      <c r="AC15" s="1"/>
      <c r="AD15" s="1"/>
      <c r="AE15" s="1"/>
      <c r="AF15" s="1"/>
    </row>
    <row r="16" spans="1:32" x14ac:dyDescent="0.3">
      <c r="A16" s="4"/>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1:32" x14ac:dyDescent="0.3">
      <c r="A17" s="4"/>
      <c r="B17" s="1"/>
      <c r="C17" s="1" t="s">
        <v>71</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spans="1:32" x14ac:dyDescent="0.3">
      <c r="A18" s="4"/>
      <c r="B18" s="1"/>
      <c r="C18" s="1"/>
      <c r="D18" s="27">
        <v>55</v>
      </c>
      <c r="E18" s="27">
        <v>56</v>
      </c>
      <c r="F18" s="27">
        <v>57</v>
      </c>
      <c r="G18" s="27">
        <v>58</v>
      </c>
      <c r="H18" s="27">
        <v>58</v>
      </c>
      <c r="I18" s="27">
        <v>59</v>
      </c>
      <c r="J18" s="27">
        <v>60</v>
      </c>
      <c r="K18" s="27">
        <v>62</v>
      </c>
      <c r="L18" s="27">
        <v>62</v>
      </c>
      <c r="M18" s="34">
        <v>63</v>
      </c>
      <c r="N18" s="27">
        <v>64</v>
      </c>
      <c r="O18" s="27">
        <v>66</v>
      </c>
      <c r="P18" s="1"/>
      <c r="Q18" s="1"/>
      <c r="R18" s="1"/>
      <c r="S18" s="1"/>
      <c r="T18" s="1"/>
      <c r="U18" s="1"/>
      <c r="V18" s="1"/>
      <c r="W18" s="1"/>
      <c r="X18" s="1"/>
      <c r="Y18" s="1"/>
      <c r="Z18" s="1"/>
      <c r="AA18" s="1"/>
      <c r="AB18" s="1"/>
      <c r="AC18" s="1"/>
      <c r="AD18" s="1"/>
      <c r="AE18" s="1"/>
      <c r="AF18" s="1"/>
    </row>
    <row r="19" spans="1:32" x14ac:dyDescent="0.3">
      <c r="A19" s="4"/>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1:32" x14ac:dyDescent="0.3">
      <c r="A20" s="4"/>
      <c r="B20" s="1"/>
      <c r="C20" s="32" t="s">
        <v>70</v>
      </c>
      <c r="D20" s="37">
        <v>57.5</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2" x14ac:dyDescent="0.3">
      <c r="A21" s="4"/>
      <c r="B21" s="1"/>
      <c r="C21" s="32" t="s">
        <v>68</v>
      </c>
      <c r="D21" s="37">
        <v>59.5</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1:32" ht="21" x14ac:dyDescent="0.4">
      <c r="A22" s="4"/>
      <c r="B22" s="1"/>
      <c r="C22" s="32" t="s">
        <v>69</v>
      </c>
      <c r="D22" s="37">
        <v>62.5</v>
      </c>
      <c r="E22" s="1"/>
      <c r="F22" s="30"/>
      <c r="G22" s="2"/>
      <c r="H22" s="2"/>
      <c r="I22" s="1"/>
      <c r="J22" s="1"/>
      <c r="K22" s="1"/>
      <c r="L22" s="1"/>
      <c r="M22" s="1"/>
      <c r="N22" s="1"/>
      <c r="O22" s="1"/>
      <c r="P22" s="1"/>
      <c r="Q22" s="1"/>
      <c r="R22" s="1"/>
      <c r="S22" s="1"/>
      <c r="T22" s="1"/>
      <c r="U22" s="1"/>
      <c r="V22" s="1"/>
      <c r="W22" s="1"/>
      <c r="X22" s="1"/>
      <c r="Y22" s="1"/>
      <c r="Z22" s="1"/>
      <c r="AA22" s="1"/>
      <c r="AB22" s="1"/>
      <c r="AC22" s="1"/>
      <c r="AD22" s="1"/>
      <c r="AE22" s="1"/>
      <c r="AF22" s="1"/>
    </row>
    <row r="23" spans="1:32" x14ac:dyDescent="0.3">
      <c r="A23" s="4"/>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x14ac:dyDescent="0.3">
      <c r="A24" s="4"/>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x14ac:dyDescent="0.3">
      <c r="A25" s="4"/>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x14ac:dyDescent="0.3">
      <c r="A26" s="4"/>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x14ac:dyDescent="0.3">
      <c r="A27" s="4"/>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x14ac:dyDescent="0.3">
      <c r="A28" s="4"/>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3">
      <c r="A29" s="4"/>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x14ac:dyDescent="0.3">
      <c r="A30" s="4"/>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x14ac:dyDescent="0.3">
      <c r="A31" s="4"/>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x14ac:dyDescent="0.3">
      <c r="A32" s="4"/>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x14ac:dyDescent="0.3">
      <c r="A33" s="4"/>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x14ac:dyDescent="0.3">
      <c r="A34" s="4"/>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x14ac:dyDescent="0.3">
      <c r="A35" s="4"/>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x14ac:dyDescent="0.3">
      <c r="A36" s="4"/>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x14ac:dyDescent="0.3">
      <c r="A37" s="4"/>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3">
      <c r="A38" s="4"/>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3">
      <c r="A39" s="4"/>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x14ac:dyDescent="0.3">
      <c r="A40" s="4"/>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3">
      <c r="A41" s="4"/>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x14ac:dyDescent="0.3">
      <c r="A42" s="4"/>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x14ac:dyDescent="0.3">
      <c r="A43" s="4"/>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3">
      <c r="A44" s="4"/>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3">
      <c r="A45" s="4"/>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x14ac:dyDescent="0.3">
      <c r="A46" s="4"/>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x14ac:dyDescent="0.3">
      <c r="A47" s="4"/>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x14ac:dyDescent="0.3">
      <c r="A48" s="4"/>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3" x14ac:dyDescent="0.3">
      <c r="A49" s="4"/>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3" x14ac:dyDescent="0.3">
      <c r="A50" s="4"/>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3" x14ac:dyDescent="0.3">
      <c r="A51" s="4"/>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3" x14ac:dyDescent="0.3">
      <c r="A52" s="4"/>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3" x14ac:dyDescent="0.3">
      <c r="A53" s="4"/>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3" x14ac:dyDescent="0.3">
      <c r="A54" s="4"/>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3" x14ac:dyDescent="0.3">
      <c r="A55" s="4"/>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3" x14ac:dyDescent="0.3">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3" x14ac:dyDescent="0.3">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3" x14ac:dyDescent="0.3">
      <c r="A58" s="4"/>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3" x14ac:dyDescent="0.3">
      <c r="A59" s="4"/>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3" x14ac:dyDescent="0.3">
      <c r="A60" s="4"/>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3" x14ac:dyDescent="0.3">
      <c r="A61" s="4"/>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3" x14ac:dyDescent="0.3">
      <c r="A62" s="4"/>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3" x14ac:dyDescent="0.3">
      <c r="A63" s="4"/>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3" x14ac:dyDescent="0.3">
      <c r="A64" s="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x14ac:dyDescent="0.3">
      <c r="A65" s="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x14ac:dyDescent="0.3">
      <c r="A95" s="1"/>
    </row>
    <row r="96" spans="1:33"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dimension ref="A1:AE121"/>
  <sheetViews>
    <sheetView topLeftCell="A4" zoomScale="82" zoomScaleNormal="110" workbookViewId="0"/>
  </sheetViews>
  <sheetFormatPr baseColWidth="10" defaultRowHeight="14.4" x14ac:dyDescent="0.3"/>
  <cols>
    <col min="1" max="1" width="31.33203125" customWidth="1"/>
    <col min="4" max="4" width="11.33203125" bestFit="1" customWidth="1"/>
    <col min="5" max="15" width="3" bestFit="1" customWidth="1"/>
  </cols>
  <sheetData>
    <row r="1" spans="1:31" x14ac:dyDescent="0.3">
      <c r="A1" s="4"/>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8" x14ac:dyDescent="0.35">
      <c r="A2" s="4"/>
      <c r="B2" s="1"/>
      <c r="C2" s="1"/>
      <c r="D2" s="17" t="s">
        <v>72</v>
      </c>
      <c r="E2" s="1"/>
      <c r="F2" s="1"/>
      <c r="G2" s="1"/>
      <c r="H2" s="1"/>
      <c r="I2" s="1"/>
      <c r="J2" s="1"/>
      <c r="K2" s="1"/>
      <c r="L2" s="1"/>
      <c r="M2" s="1"/>
      <c r="N2" s="1"/>
      <c r="O2" s="1"/>
      <c r="P2" s="1"/>
      <c r="Q2" s="1"/>
      <c r="R2" s="1"/>
      <c r="S2" s="1"/>
      <c r="T2" s="1"/>
      <c r="U2" s="1"/>
      <c r="V2" s="1"/>
      <c r="W2" s="1"/>
      <c r="X2" s="1"/>
      <c r="Y2" s="1"/>
      <c r="Z2" s="1"/>
      <c r="AA2" s="1"/>
      <c r="AB2" s="1"/>
      <c r="AC2" s="1"/>
      <c r="AD2" s="1"/>
      <c r="AE2" s="1"/>
    </row>
    <row r="3" spans="1:31" ht="15.6" x14ac:dyDescent="0.3">
      <c r="A3" s="4"/>
      <c r="B3" s="1"/>
      <c r="C3" s="36" t="s">
        <v>16</v>
      </c>
      <c r="D3" s="1"/>
      <c r="E3" s="1"/>
      <c r="F3" s="1"/>
      <c r="G3" s="1"/>
      <c r="H3" s="1"/>
      <c r="I3" s="1"/>
      <c r="J3" s="1"/>
      <c r="K3" s="1"/>
      <c r="L3" s="1"/>
      <c r="M3" s="1"/>
      <c r="N3" s="1"/>
      <c r="O3" s="1"/>
      <c r="P3" s="1"/>
      <c r="Q3" s="1"/>
      <c r="R3" s="1"/>
      <c r="S3" s="1"/>
      <c r="T3" s="1"/>
      <c r="U3" s="1"/>
      <c r="V3" s="1"/>
      <c r="W3" s="1"/>
      <c r="X3" s="1"/>
      <c r="Y3" s="1"/>
      <c r="Z3" s="1"/>
      <c r="AA3" s="1"/>
      <c r="AB3" s="1"/>
      <c r="AC3" s="1"/>
      <c r="AD3" s="1"/>
      <c r="AE3" s="1"/>
    </row>
    <row r="4" spans="1:31" x14ac:dyDescent="0.3">
      <c r="A4" s="4"/>
      <c r="B4" s="1"/>
      <c r="C4" s="1" t="s">
        <v>42</v>
      </c>
      <c r="D4" s="1"/>
      <c r="E4" s="1"/>
      <c r="F4" s="1"/>
      <c r="G4" s="1"/>
      <c r="H4" s="1"/>
      <c r="I4" s="1"/>
      <c r="J4" s="1"/>
      <c r="K4" s="1"/>
      <c r="L4" s="1"/>
      <c r="M4" s="1"/>
      <c r="N4" s="1"/>
      <c r="O4" s="1"/>
      <c r="P4" s="1"/>
      <c r="Q4" s="1"/>
      <c r="R4" s="1"/>
      <c r="S4" s="1"/>
      <c r="T4" s="1"/>
      <c r="U4" s="1"/>
      <c r="V4" s="1"/>
      <c r="W4" s="1"/>
      <c r="X4" s="1"/>
      <c r="Y4" s="1"/>
      <c r="Z4" s="1"/>
      <c r="AA4" s="1"/>
      <c r="AB4" s="1"/>
      <c r="AC4" s="1"/>
      <c r="AD4" s="1"/>
      <c r="AE4" s="1"/>
    </row>
    <row r="5" spans="1:31" x14ac:dyDescent="0.3">
      <c r="A5" s="4"/>
      <c r="B5" s="1"/>
      <c r="C5" s="1"/>
      <c r="D5" s="27">
        <v>14</v>
      </c>
      <c r="E5" s="27">
        <v>15</v>
      </c>
      <c r="F5" s="27">
        <v>15</v>
      </c>
      <c r="G5" s="27">
        <v>15</v>
      </c>
      <c r="H5" s="27">
        <v>15</v>
      </c>
      <c r="I5" s="27">
        <v>16</v>
      </c>
      <c r="J5" s="27">
        <v>16</v>
      </c>
      <c r="K5" s="27">
        <v>16</v>
      </c>
      <c r="L5" s="27">
        <v>17</v>
      </c>
      <c r="M5" s="27">
        <v>17</v>
      </c>
      <c r="N5" s="27">
        <v>18</v>
      </c>
      <c r="O5" s="1"/>
      <c r="P5" s="1"/>
      <c r="Q5" s="1"/>
      <c r="R5" s="1"/>
      <c r="S5" s="1"/>
      <c r="T5" s="1"/>
      <c r="U5" s="1"/>
      <c r="V5" s="1"/>
      <c r="W5" s="1"/>
      <c r="X5" s="1"/>
      <c r="Y5" s="1"/>
      <c r="Z5" s="1"/>
      <c r="AA5" s="1"/>
      <c r="AB5" s="1"/>
      <c r="AC5" s="1"/>
      <c r="AD5" s="1"/>
      <c r="AE5" s="1"/>
    </row>
    <row r="6" spans="1:31" x14ac:dyDescent="0.3">
      <c r="A6" s="4"/>
      <c r="B6" s="1"/>
      <c r="C6" s="32" t="s">
        <v>68</v>
      </c>
      <c r="D6" s="63">
        <v>16</v>
      </c>
      <c r="E6" s="35"/>
      <c r="F6" s="1"/>
      <c r="G6" s="1"/>
      <c r="H6" s="1"/>
      <c r="I6" s="1"/>
      <c r="J6" s="1"/>
      <c r="K6" s="1"/>
      <c r="L6" s="1"/>
      <c r="M6" s="1"/>
      <c r="N6" s="1"/>
      <c r="O6" s="1"/>
      <c r="P6" s="1"/>
      <c r="Q6" s="1"/>
      <c r="R6" s="1"/>
      <c r="S6" s="1"/>
      <c r="T6" s="1"/>
      <c r="U6" s="1"/>
      <c r="V6" s="1"/>
      <c r="W6" s="1"/>
      <c r="X6" s="1"/>
      <c r="Y6" s="1"/>
      <c r="Z6" s="1"/>
      <c r="AA6" s="1"/>
      <c r="AB6" s="1"/>
      <c r="AC6" s="1"/>
      <c r="AD6" s="1"/>
      <c r="AE6" s="1"/>
    </row>
    <row r="7" spans="1:31" x14ac:dyDescent="0.3">
      <c r="A7" s="4"/>
      <c r="B7" s="1"/>
      <c r="C7" s="32" t="s">
        <v>69</v>
      </c>
      <c r="D7" s="63">
        <v>17</v>
      </c>
      <c r="E7" s="35"/>
      <c r="F7" s="1"/>
      <c r="G7" s="1"/>
      <c r="H7" s="1"/>
      <c r="I7" s="1"/>
      <c r="J7" s="1"/>
      <c r="K7" s="1"/>
      <c r="L7" s="1"/>
      <c r="M7" s="1"/>
      <c r="N7" s="1"/>
      <c r="O7" s="1"/>
      <c r="P7" s="1"/>
      <c r="Q7" s="1"/>
      <c r="R7" s="1"/>
      <c r="S7" s="1"/>
      <c r="T7" s="1"/>
      <c r="U7" s="1"/>
      <c r="V7" s="1"/>
      <c r="W7" s="1"/>
      <c r="X7" s="1"/>
      <c r="Y7" s="1"/>
      <c r="Z7" s="1"/>
      <c r="AA7" s="1"/>
      <c r="AB7" s="1"/>
      <c r="AC7" s="1"/>
      <c r="AD7" s="1"/>
      <c r="AE7" s="1"/>
    </row>
    <row r="8" spans="1:31" ht="21" x14ac:dyDescent="0.4">
      <c r="A8" s="4"/>
      <c r="B8" s="1"/>
      <c r="C8" s="32" t="s">
        <v>70</v>
      </c>
      <c r="D8" s="63">
        <v>15</v>
      </c>
      <c r="E8" s="35"/>
      <c r="F8" s="30"/>
      <c r="G8" s="2"/>
      <c r="H8" s="2"/>
      <c r="I8" s="1"/>
      <c r="J8" s="1"/>
      <c r="K8" s="1"/>
      <c r="L8" s="1"/>
      <c r="M8" s="1"/>
      <c r="N8" s="1"/>
      <c r="O8" s="1"/>
      <c r="P8" s="1"/>
      <c r="Q8" s="1"/>
      <c r="R8" s="1"/>
      <c r="S8" s="1"/>
      <c r="T8" s="1"/>
      <c r="U8" s="1"/>
      <c r="V8" s="1"/>
      <c r="W8" s="1"/>
      <c r="X8" s="1"/>
      <c r="Y8" s="1"/>
      <c r="Z8" s="1"/>
      <c r="AA8" s="1"/>
      <c r="AB8" s="1"/>
      <c r="AC8" s="1"/>
      <c r="AD8" s="1"/>
      <c r="AE8" s="1"/>
    </row>
    <row r="9" spans="1:31" x14ac:dyDescent="0.3">
      <c r="A9" s="4"/>
      <c r="B9" s="1"/>
      <c r="C9" s="1"/>
      <c r="D9" s="1"/>
      <c r="E9" s="1"/>
      <c r="F9" s="1"/>
      <c r="G9" s="1"/>
      <c r="H9" s="1"/>
      <c r="I9" s="2"/>
      <c r="J9" s="2"/>
      <c r="K9" s="1"/>
      <c r="L9" s="1"/>
      <c r="M9" s="1"/>
      <c r="N9" s="1"/>
      <c r="O9" s="1"/>
      <c r="P9" s="1"/>
      <c r="Q9" s="1"/>
      <c r="R9" s="1"/>
      <c r="S9" s="1"/>
      <c r="T9" s="1"/>
      <c r="U9" s="1"/>
      <c r="V9" s="1"/>
      <c r="W9" s="1"/>
      <c r="X9" s="1"/>
      <c r="Y9" s="1"/>
      <c r="Z9" s="1"/>
      <c r="AA9" s="1"/>
      <c r="AB9" s="1"/>
      <c r="AC9" s="1"/>
      <c r="AD9" s="1"/>
      <c r="AE9" s="1"/>
    </row>
    <row r="10" spans="1:31" x14ac:dyDescent="0.3">
      <c r="A10" s="4"/>
      <c r="B10" s="1"/>
      <c r="C10" s="1" t="s">
        <v>67</v>
      </c>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row>
    <row r="11" spans="1:31" ht="15" customHeight="1" x14ac:dyDescent="0.3">
      <c r="A11" s="4"/>
      <c r="B11" s="1"/>
      <c r="C11" s="1"/>
      <c r="D11" s="27">
        <v>15</v>
      </c>
      <c r="E11" s="27">
        <v>16</v>
      </c>
      <c r="F11" s="27">
        <v>16</v>
      </c>
      <c r="G11" s="27">
        <v>17</v>
      </c>
      <c r="H11" s="27">
        <v>17</v>
      </c>
      <c r="I11" s="27">
        <v>18</v>
      </c>
      <c r="J11" s="27">
        <v>19</v>
      </c>
      <c r="K11" s="27">
        <v>19</v>
      </c>
      <c r="L11" s="27">
        <v>20</v>
      </c>
      <c r="M11" s="34">
        <v>21</v>
      </c>
      <c r="N11" s="35"/>
      <c r="O11" s="1"/>
      <c r="P11" s="1"/>
      <c r="Q11" s="1"/>
      <c r="R11" s="1"/>
      <c r="S11" s="1"/>
      <c r="T11" s="1"/>
      <c r="U11" s="1"/>
      <c r="V11" s="1"/>
      <c r="W11" s="1"/>
      <c r="X11" s="1"/>
      <c r="Y11" s="1"/>
      <c r="Z11" s="1"/>
      <c r="AA11" s="1"/>
      <c r="AB11" s="1"/>
      <c r="AC11" s="1"/>
      <c r="AD11" s="1"/>
      <c r="AE11" s="1"/>
    </row>
    <row r="12" spans="1:31" x14ac:dyDescent="0.3">
      <c r="A12" s="4"/>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3">
      <c r="A13" s="4"/>
      <c r="B13" s="1"/>
      <c r="C13" s="32" t="s">
        <v>70</v>
      </c>
      <c r="D13" s="37">
        <v>16</v>
      </c>
      <c r="E13" s="1"/>
      <c r="F13" s="1"/>
      <c r="G13" s="1"/>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3">
      <c r="A14" s="4"/>
      <c r="B14" s="1"/>
      <c r="C14" s="32" t="s">
        <v>68</v>
      </c>
      <c r="D14" s="37">
        <v>17.5</v>
      </c>
      <c r="E14" s="1"/>
      <c r="F14" s="1"/>
      <c r="G14" s="1"/>
      <c r="H14" s="1"/>
      <c r="I14" s="1"/>
      <c r="J14" s="1"/>
      <c r="K14" s="1"/>
      <c r="L14" s="1"/>
      <c r="M14" s="1"/>
      <c r="N14" s="1"/>
      <c r="O14" s="1"/>
      <c r="P14" s="1"/>
      <c r="Q14" s="1"/>
      <c r="R14" s="1"/>
      <c r="S14" s="1"/>
      <c r="T14" s="1"/>
      <c r="U14" s="1"/>
      <c r="V14" s="1"/>
      <c r="W14" s="1"/>
      <c r="X14" s="1"/>
      <c r="Y14" s="1"/>
      <c r="Z14" s="1"/>
      <c r="AA14" s="1"/>
      <c r="AB14" s="1"/>
      <c r="AC14" s="1"/>
      <c r="AD14" s="1"/>
      <c r="AE14" s="1"/>
    </row>
    <row r="15" spans="1:31" ht="21" x14ac:dyDescent="0.4">
      <c r="A15" s="4"/>
      <c r="B15" s="1"/>
      <c r="C15" s="32" t="s">
        <v>69</v>
      </c>
      <c r="D15" s="37">
        <v>19.5</v>
      </c>
      <c r="E15" s="1"/>
      <c r="F15" s="30"/>
      <c r="G15" s="2"/>
      <c r="H15" s="2"/>
      <c r="I15" s="1"/>
      <c r="J15" s="1"/>
      <c r="K15" s="1"/>
      <c r="L15" s="1"/>
      <c r="M15" s="1"/>
      <c r="N15" s="1"/>
      <c r="O15" s="1"/>
      <c r="P15" s="1"/>
      <c r="Q15" s="1"/>
      <c r="R15" s="1"/>
      <c r="S15" s="1"/>
      <c r="T15" s="1"/>
      <c r="U15" s="1"/>
      <c r="V15" s="1"/>
      <c r="W15" s="1"/>
      <c r="X15" s="1"/>
      <c r="Y15" s="1"/>
      <c r="Z15" s="1"/>
      <c r="AA15" s="1"/>
      <c r="AB15" s="1"/>
      <c r="AC15" s="1"/>
      <c r="AD15" s="1"/>
      <c r="AE15" s="1"/>
    </row>
    <row r="16" spans="1:31" x14ac:dyDescent="0.3">
      <c r="A16" s="4"/>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row>
    <row r="17" spans="1:31" x14ac:dyDescent="0.3">
      <c r="A17" s="4"/>
      <c r="B17" s="1"/>
      <c r="C17" s="1" t="s">
        <v>71</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3">
      <c r="A18" s="4"/>
      <c r="B18" s="1"/>
      <c r="C18" s="1"/>
      <c r="D18" s="27">
        <v>55</v>
      </c>
      <c r="E18" s="27">
        <v>56</v>
      </c>
      <c r="F18" s="27">
        <v>57</v>
      </c>
      <c r="G18" s="27">
        <v>58</v>
      </c>
      <c r="H18" s="27">
        <v>58</v>
      </c>
      <c r="I18" s="27">
        <v>59</v>
      </c>
      <c r="J18" s="27">
        <v>60</v>
      </c>
      <c r="K18" s="27">
        <v>62</v>
      </c>
      <c r="L18" s="27">
        <v>62</v>
      </c>
      <c r="M18" s="34">
        <v>63</v>
      </c>
      <c r="N18" s="27">
        <v>64</v>
      </c>
      <c r="O18" s="27">
        <v>66</v>
      </c>
      <c r="P18" s="1"/>
      <c r="Q18" s="1"/>
      <c r="R18" s="1"/>
      <c r="S18" s="1"/>
      <c r="T18" s="1"/>
      <c r="U18" s="1"/>
      <c r="V18" s="1"/>
      <c r="W18" s="1"/>
      <c r="X18" s="1"/>
      <c r="Y18" s="1"/>
      <c r="Z18" s="1"/>
      <c r="AA18" s="1"/>
      <c r="AB18" s="1"/>
      <c r="AC18" s="1"/>
      <c r="AD18" s="1"/>
      <c r="AE18" s="1"/>
    </row>
    <row r="19" spans="1:31" x14ac:dyDescent="0.3">
      <c r="A19" s="4"/>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spans="1:31" x14ac:dyDescent="0.3">
      <c r="A20" s="4"/>
      <c r="B20" s="1"/>
      <c r="C20" s="32" t="s">
        <v>70</v>
      </c>
      <c r="D20" s="37">
        <v>57.5</v>
      </c>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x14ac:dyDescent="0.3">
      <c r="A21" s="4"/>
      <c r="B21" s="1"/>
      <c r="C21" s="32" t="s">
        <v>68</v>
      </c>
      <c r="D21" s="37">
        <v>59.5</v>
      </c>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spans="1:31" ht="21" x14ac:dyDescent="0.4">
      <c r="A22" s="4"/>
      <c r="B22" s="1"/>
      <c r="C22" s="32" t="s">
        <v>69</v>
      </c>
      <c r="D22" s="37">
        <v>62.5</v>
      </c>
      <c r="E22" s="1"/>
      <c r="F22" s="30"/>
      <c r="G22" s="2"/>
      <c r="H22" s="2"/>
      <c r="I22" s="1"/>
      <c r="J22" s="1"/>
      <c r="K22" s="1"/>
      <c r="L22" s="1"/>
      <c r="M22" s="1"/>
      <c r="N22" s="1"/>
      <c r="O22" s="1"/>
      <c r="P22" s="1"/>
      <c r="Q22" s="1"/>
      <c r="R22" s="1"/>
      <c r="S22" s="1"/>
      <c r="T22" s="1"/>
      <c r="U22" s="1"/>
      <c r="V22" s="1"/>
      <c r="W22" s="1"/>
      <c r="X22" s="1"/>
      <c r="Y22" s="1"/>
      <c r="Z22" s="1"/>
      <c r="AA22" s="1"/>
      <c r="AB22" s="1"/>
      <c r="AC22" s="1"/>
      <c r="AD22" s="1"/>
      <c r="AE22" s="1"/>
    </row>
    <row r="23" spans="1:31" x14ac:dyDescent="0.3">
      <c r="A23" s="4"/>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3">
      <c r="A24" s="4"/>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3">
      <c r="A25" s="4"/>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3">
      <c r="A26" s="4"/>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x14ac:dyDescent="0.3">
      <c r="A27" s="4"/>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x14ac:dyDescent="0.3">
      <c r="A28" s="4"/>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spans="1:31" x14ac:dyDescent="0.3">
      <c r="A29" s="4"/>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3">
      <c r="A30" s="4"/>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spans="1:31" x14ac:dyDescent="0.3">
      <c r="A31" s="4"/>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spans="1:31" x14ac:dyDescent="0.3">
      <c r="A32" s="4"/>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spans="1:31" x14ac:dyDescent="0.3">
      <c r="A33" s="4"/>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x14ac:dyDescent="0.3">
      <c r="A34" s="4"/>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3">
      <c r="A35" s="4"/>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spans="1:31" x14ac:dyDescent="0.3">
      <c r="A36" s="4"/>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x14ac:dyDescent="0.3">
      <c r="A37" s="4"/>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x14ac:dyDescent="0.3">
      <c r="A38" s="4"/>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x14ac:dyDescent="0.3">
      <c r="A39" s="4"/>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x14ac:dyDescent="0.3">
      <c r="A40" s="4"/>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x14ac:dyDescent="0.3">
      <c r="A41" s="4"/>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x14ac:dyDescent="0.3">
      <c r="A42" s="4"/>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x14ac:dyDescent="0.3">
      <c r="A43" s="4"/>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3">
      <c r="A44" s="4"/>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3">
      <c r="A45" s="4"/>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x14ac:dyDescent="0.3">
      <c r="A46" s="4"/>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3">
      <c r="A47" s="4"/>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x14ac:dyDescent="0.3">
      <c r="A48" s="4"/>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3">
      <c r="A49" s="4"/>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3">
      <c r="A50" s="4"/>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3">
      <c r="A51" s="4"/>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3">
      <c r="A52" s="4"/>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3">
      <c r="A53" s="4"/>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3">
      <c r="A54" s="4"/>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3">
      <c r="A55" s="4"/>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3">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3">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3">
      <c r="A58" s="4"/>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3">
      <c r="A59" s="4"/>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x14ac:dyDescent="0.3">
      <c r="A60" s="4"/>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3">
      <c r="A61" s="4"/>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x14ac:dyDescent="0.3">
      <c r="A62" s="4"/>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x14ac:dyDescent="0.3">
      <c r="A63" s="4"/>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Z121"/>
  <sheetViews>
    <sheetView zoomScale="61" zoomScaleNormal="110" workbookViewId="0"/>
  </sheetViews>
  <sheetFormatPr baseColWidth="10" defaultRowHeight="14.4" x14ac:dyDescent="0.3"/>
  <cols>
    <col min="1" max="1" width="31.33203125" customWidth="1"/>
    <col min="4" max="4" width="9.33203125" bestFit="1" customWidth="1"/>
    <col min="5" max="5" width="5" customWidth="1"/>
    <col min="6" max="6" width="4.88671875" customWidth="1"/>
    <col min="7" max="7" width="4.44140625" customWidth="1"/>
    <col min="8" max="8" width="3.88671875" customWidth="1"/>
    <col min="9" max="9" width="4.5546875" customWidth="1"/>
    <col min="10" max="10" width="4" customWidth="1"/>
    <col min="11" max="12" width="5" customWidth="1"/>
    <col min="13" max="13" width="4.44140625" customWidth="1"/>
    <col min="14" max="15" width="3.44140625" bestFit="1" customWidth="1"/>
    <col min="21" max="26" width="11.5546875" style="1"/>
  </cols>
  <sheetData>
    <row r="1" spans="1:20" x14ac:dyDescent="0.3">
      <c r="A1" s="4"/>
      <c r="B1" s="1"/>
      <c r="C1" s="1"/>
      <c r="D1" s="1"/>
      <c r="E1" s="1"/>
      <c r="F1" s="1"/>
      <c r="G1" s="1"/>
      <c r="H1" s="1"/>
      <c r="I1" s="1"/>
      <c r="J1" s="1"/>
      <c r="K1" s="1"/>
      <c r="L1" s="1"/>
      <c r="M1" s="1"/>
      <c r="N1" s="1"/>
      <c r="O1" s="1"/>
      <c r="P1" s="1"/>
      <c r="Q1" s="1"/>
      <c r="R1" s="1"/>
      <c r="S1" s="1"/>
      <c r="T1" s="1"/>
    </row>
    <row r="2" spans="1:20" ht="18" x14ac:dyDescent="0.35">
      <c r="A2" s="4"/>
      <c r="B2" s="1"/>
      <c r="C2" s="1"/>
      <c r="D2" s="17" t="s">
        <v>376</v>
      </c>
      <c r="E2" s="1"/>
      <c r="F2" s="1"/>
      <c r="G2" s="1"/>
      <c r="H2" s="1"/>
      <c r="I2" s="1"/>
      <c r="J2" s="1"/>
      <c r="K2" s="1"/>
      <c r="L2" s="1"/>
      <c r="M2" s="1"/>
      <c r="N2" s="1"/>
      <c r="O2" s="1"/>
      <c r="P2" s="1"/>
      <c r="Q2" s="1"/>
      <c r="R2" s="1"/>
      <c r="S2" s="1"/>
      <c r="T2" s="1"/>
    </row>
    <row r="3" spans="1:20" x14ac:dyDescent="0.3">
      <c r="A3" s="4"/>
      <c r="B3" s="1"/>
      <c r="C3" s="214" t="s">
        <v>366</v>
      </c>
      <c r="D3" s="214"/>
      <c r="E3" s="214"/>
      <c r="F3" s="214"/>
      <c r="G3" s="214"/>
      <c r="H3" s="214"/>
      <c r="I3" s="214"/>
      <c r="J3" s="214"/>
      <c r="K3" s="214"/>
      <c r="L3" s="214"/>
      <c r="M3" s="214"/>
      <c r="N3" s="1"/>
      <c r="O3" s="1"/>
      <c r="P3" s="1"/>
      <c r="Q3" s="1"/>
      <c r="R3" s="1"/>
      <c r="S3" s="1"/>
      <c r="T3" s="1"/>
    </row>
    <row r="4" spans="1:20" x14ac:dyDescent="0.3">
      <c r="A4" s="4"/>
      <c r="B4" s="1"/>
      <c r="C4" s="1"/>
      <c r="D4" s="1"/>
      <c r="E4" s="1"/>
      <c r="F4" s="1"/>
      <c r="G4" s="1"/>
      <c r="H4" s="1"/>
      <c r="I4" s="1"/>
      <c r="J4" s="1"/>
      <c r="K4" s="1"/>
      <c r="L4" s="1"/>
      <c r="M4" s="1"/>
      <c r="N4" s="1"/>
      <c r="O4" s="1"/>
      <c r="P4" s="1"/>
      <c r="Q4" s="1"/>
      <c r="R4" s="1"/>
      <c r="S4" s="1"/>
      <c r="T4" s="1"/>
    </row>
    <row r="5" spans="1:20" x14ac:dyDescent="0.3">
      <c r="A5" s="4"/>
      <c r="B5" s="1"/>
      <c r="C5" s="1" t="s">
        <v>367</v>
      </c>
      <c r="D5" s="41">
        <v>10</v>
      </c>
      <c r="E5" s="41">
        <v>20</v>
      </c>
      <c r="F5" s="41">
        <v>30</v>
      </c>
      <c r="G5" s="41">
        <v>40</v>
      </c>
      <c r="H5" s="41">
        <v>50</v>
      </c>
      <c r="I5" s="41">
        <v>60</v>
      </c>
      <c r="J5" s="41">
        <v>70</v>
      </c>
      <c r="K5" s="41">
        <v>80</v>
      </c>
      <c r="L5" s="41">
        <v>90</v>
      </c>
      <c r="M5" s="41">
        <v>100</v>
      </c>
      <c r="N5" s="27">
        <v>18</v>
      </c>
      <c r="O5" s="1"/>
      <c r="P5" s="1"/>
      <c r="Q5" s="1"/>
      <c r="R5" s="1"/>
      <c r="S5" s="1"/>
      <c r="T5" s="1"/>
    </row>
    <row r="6" spans="1:20" x14ac:dyDescent="0.3">
      <c r="A6" s="4"/>
      <c r="B6" s="1"/>
      <c r="C6" s="1"/>
      <c r="D6" s="2"/>
      <c r="E6" s="2"/>
      <c r="F6" s="2"/>
      <c r="G6" s="2"/>
      <c r="H6" s="2"/>
      <c r="I6" s="2"/>
      <c r="J6" s="2"/>
      <c r="K6" s="2"/>
      <c r="L6" s="2"/>
      <c r="M6" s="2"/>
      <c r="N6" s="1"/>
      <c r="O6" s="1"/>
      <c r="P6" s="1"/>
      <c r="Q6" s="1"/>
      <c r="R6" s="1"/>
      <c r="S6" s="1"/>
      <c r="T6" s="1"/>
    </row>
    <row r="7" spans="1:20" x14ac:dyDescent="0.3">
      <c r="A7" s="4"/>
      <c r="B7" s="1"/>
      <c r="C7" s="10" t="s">
        <v>368</v>
      </c>
      <c r="D7" s="209" t="s">
        <v>369</v>
      </c>
      <c r="E7" s="210">
        <f>_xlfn.PERCENTILE.INC(D5:M5,0.9)</f>
        <v>91</v>
      </c>
      <c r="F7" s="210" t="s">
        <v>370</v>
      </c>
      <c r="G7" s="1"/>
      <c r="H7" s="1"/>
      <c r="I7" s="1"/>
      <c r="J7" s="1"/>
      <c r="K7" s="1"/>
      <c r="L7" s="1"/>
      <c r="M7" s="1"/>
      <c r="N7" s="1"/>
      <c r="O7" s="1"/>
      <c r="P7" s="1"/>
      <c r="Q7" s="1"/>
      <c r="R7" s="1"/>
      <c r="S7" s="1"/>
      <c r="T7" s="1"/>
    </row>
    <row r="8" spans="1:20" x14ac:dyDescent="0.3">
      <c r="A8" s="4"/>
      <c r="B8" s="1"/>
      <c r="C8" s="1"/>
      <c r="D8" s="1"/>
      <c r="E8" s="1"/>
      <c r="F8" s="1"/>
      <c r="G8" s="1"/>
      <c r="H8" s="1"/>
      <c r="I8" s="1"/>
      <c r="J8" s="1"/>
      <c r="K8" s="1"/>
      <c r="L8" s="1"/>
      <c r="M8" s="1"/>
      <c r="N8" s="1"/>
      <c r="O8" s="1"/>
      <c r="P8" s="1"/>
      <c r="Q8" s="1"/>
      <c r="R8" s="1"/>
      <c r="S8" s="1"/>
      <c r="T8" s="1"/>
    </row>
    <row r="9" spans="1:20" x14ac:dyDescent="0.3">
      <c r="A9" s="4"/>
      <c r="B9" s="1"/>
      <c r="C9" s="1"/>
      <c r="D9" s="1"/>
      <c r="E9" s="1"/>
      <c r="F9" s="1"/>
      <c r="G9" s="1"/>
      <c r="H9" s="1"/>
      <c r="I9" s="1"/>
      <c r="J9" s="1"/>
      <c r="K9" s="1"/>
      <c r="L9" s="1"/>
      <c r="M9" s="1"/>
      <c r="N9" s="1"/>
      <c r="O9" s="1"/>
      <c r="P9" s="1"/>
      <c r="Q9" s="1"/>
      <c r="R9" s="1"/>
      <c r="S9" s="1"/>
      <c r="T9" s="1"/>
    </row>
    <row r="10" spans="1:20" x14ac:dyDescent="0.3">
      <c r="A10" s="4"/>
      <c r="B10" s="1"/>
      <c r="C10" s="215" t="s">
        <v>371</v>
      </c>
      <c r="D10" s="215"/>
      <c r="E10" s="215"/>
      <c r="F10" s="215"/>
      <c r="G10" s="215"/>
      <c r="H10" s="215"/>
      <c r="I10" s="215"/>
      <c r="J10" s="215"/>
      <c r="K10" s="215"/>
      <c r="L10" s="215"/>
      <c r="M10" s="215"/>
      <c r="N10" s="1"/>
      <c r="O10" s="1"/>
      <c r="P10" s="1"/>
      <c r="Q10" s="1"/>
      <c r="R10" s="1"/>
      <c r="S10" s="1"/>
      <c r="T10" s="1"/>
    </row>
    <row r="11" spans="1:20" ht="15" customHeight="1" x14ac:dyDescent="0.3">
      <c r="A11" s="4"/>
      <c r="B11" s="1"/>
      <c r="C11" s="1"/>
      <c r="D11" s="1"/>
      <c r="E11" s="1"/>
      <c r="F11" s="1"/>
      <c r="G11" s="1"/>
      <c r="H11" s="1"/>
      <c r="I11" s="1"/>
      <c r="J11" s="1"/>
      <c r="K11" s="1"/>
      <c r="L11" s="1"/>
      <c r="M11" s="1"/>
      <c r="N11" s="1"/>
      <c r="O11" s="1"/>
      <c r="P11" s="1"/>
      <c r="Q11" s="1"/>
      <c r="R11" s="1"/>
      <c r="S11" s="1"/>
      <c r="T11" s="1"/>
    </row>
    <row r="12" spans="1:20" x14ac:dyDescent="0.3">
      <c r="A12" s="4"/>
      <c r="B12" s="1"/>
      <c r="C12" s="1" t="s">
        <v>372</v>
      </c>
      <c r="D12" s="2">
        <v>25</v>
      </c>
      <c r="E12" s="2">
        <v>30</v>
      </c>
      <c r="F12" s="2">
        <v>35</v>
      </c>
      <c r="G12" s="2">
        <v>40</v>
      </c>
      <c r="H12" s="2">
        <v>45</v>
      </c>
      <c r="I12" s="2">
        <v>50</v>
      </c>
      <c r="J12" s="2">
        <v>55</v>
      </c>
      <c r="K12" s="2">
        <v>60</v>
      </c>
      <c r="L12" s="2">
        <v>65</v>
      </c>
      <c r="M12" s="2">
        <v>70</v>
      </c>
      <c r="N12" s="1"/>
      <c r="O12" s="1"/>
      <c r="P12" s="1"/>
      <c r="Q12" s="1"/>
      <c r="R12" s="1"/>
      <c r="S12" s="1"/>
      <c r="T12" s="1"/>
    </row>
    <row r="13" spans="1:20" x14ac:dyDescent="0.3">
      <c r="A13" s="4"/>
      <c r="B13" s="1"/>
      <c r="C13" s="1"/>
      <c r="D13" s="2">
        <v>75</v>
      </c>
      <c r="E13" s="2">
        <v>80</v>
      </c>
      <c r="F13" s="2">
        <v>85</v>
      </c>
      <c r="G13" s="2">
        <v>90</v>
      </c>
      <c r="H13" s="2">
        <v>95</v>
      </c>
      <c r="I13" s="2"/>
      <c r="J13" s="2"/>
      <c r="K13" s="2"/>
      <c r="L13" s="2"/>
      <c r="M13" s="2"/>
      <c r="N13" s="1"/>
      <c r="O13" s="1"/>
      <c r="P13" s="1"/>
      <c r="Q13" s="1"/>
      <c r="R13" s="1"/>
      <c r="S13" s="1"/>
      <c r="T13" s="1"/>
    </row>
    <row r="14" spans="1:20" x14ac:dyDescent="0.3">
      <c r="A14" s="4"/>
      <c r="B14" s="1"/>
      <c r="C14" s="1"/>
      <c r="D14" s="2"/>
      <c r="E14" s="2"/>
      <c r="F14" s="2"/>
      <c r="G14" s="2"/>
      <c r="H14" s="2"/>
      <c r="I14" s="2"/>
      <c r="J14" s="2"/>
      <c r="K14" s="2"/>
      <c r="L14" s="2"/>
      <c r="M14" s="2"/>
      <c r="N14" s="1"/>
      <c r="O14" s="1"/>
      <c r="P14" s="1"/>
      <c r="Q14" s="1"/>
      <c r="R14" s="1"/>
      <c r="S14" s="1"/>
      <c r="T14" s="1"/>
    </row>
    <row r="15" spans="1:20" x14ac:dyDescent="0.3">
      <c r="A15" s="4"/>
      <c r="B15" s="1"/>
      <c r="C15" s="10" t="s">
        <v>368</v>
      </c>
      <c r="D15" s="209" t="s">
        <v>369</v>
      </c>
      <c r="E15" s="210">
        <f>_xlfn.PERCENTILE.INC(D12:M13,0.75)</f>
        <v>77.5</v>
      </c>
      <c r="F15" s="210" t="s">
        <v>373</v>
      </c>
      <c r="G15" s="1"/>
      <c r="H15" s="1"/>
      <c r="I15" s="1"/>
      <c r="J15" s="1"/>
      <c r="K15" s="1"/>
      <c r="L15" s="1"/>
      <c r="M15" s="1"/>
      <c r="N15" s="1"/>
      <c r="O15" s="1"/>
      <c r="P15" s="1"/>
      <c r="Q15" s="1"/>
      <c r="R15" s="1"/>
      <c r="S15" s="1"/>
      <c r="T15" s="1"/>
    </row>
    <row r="16" spans="1:20" x14ac:dyDescent="0.3">
      <c r="A16" s="4"/>
      <c r="B16" s="1"/>
      <c r="C16" s="1"/>
      <c r="D16" s="1"/>
      <c r="E16" s="1"/>
      <c r="F16" s="1"/>
      <c r="G16" s="1"/>
      <c r="H16" s="1"/>
      <c r="I16" s="1"/>
      <c r="J16" s="1"/>
      <c r="K16" s="1"/>
      <c r="L16" s="1"/>
      <c r="M16" s="1"/>
      <c r="N16" s="1"/>
      <c r="O16" s="1"/>
      <c r="P16" s="1"/>
      <c r="Q16" s="1"/>
      <c r="R16" s="1"/>
      <c r="S16" s="1"/>
      <c r="T16" s="1"/>
    </row>
    <row r="17" spans="1:24" x14ac:dyDescent="0.3">
      <c r="A17" s="4"/>
      <c r="B17" s="1"/>
      <c r="C17" s="1"/>
      <c r="D17" s="1"/>
      <c r="E17" s="1"/>
      <c r="F17" s="1"/>
      <c r="G17" s="1"/>
      <c r="H17" s="1"/>
      <c r="I17" s="1"/>
      <c r="J17" s="1"/>
      <c r="K17" s="1"/>
      <c r="L17" s="1"/>
      <c r="M17" s="1"/>
      <c r="N17" s="1"/>
      <c r="O17" s="1"/>
      <c r="P17" s="1"/>
      <c r="Q17" s="1"/>
      <c r="R17" s="1"/>
      <c r="S17" s="1"/>
      <c r="T17" s="1"/>
    </row>
    <row r="18" spans="1:24" x14ac:dyDescent="0.3">
      <c r="A18" s="4"/>
      <c r="B18" s="1"/>
      <c r="C18" s="215" t="s">
        <v>374</v>
      </c>
      <c r="D18" s="215"/>
      <c r="E18" s="215"/>
      <c r="F18" s="215"/>
      <c r="G18" s="215"/>
      <c r="H18" s="215"/>
      <c r="I18" s="215"/>
      <c r="J18" s="215"/>
      <c r="K18" s="215"/>
      <c r="L18" s="215"/>
      <c r="M18" s="215"/>
      <c r="N18" s="215" t="s">
        <v>374</v>
      </c>
      <c r="O18" s="215"/>
      <c r="P18" s="215"/>
      <c r="Q18" s="215"/>
      <c r="R18" s="215"/>
      <c r="S18" s="215"/>
      <c r="T18" s="215"/>
      <c r="U18" s="215"/>
      <c r="V18" s="215"/>
      <c r="W18" s="215"/>
      <c r="X18" s="215"/>
    </row>
    <row r="19" spans="1:24" x14ac:dyDescent="0.3">
      <c r="A19" s="4"/>
      <c r="B19" s="1"/>
      <c r="C19" s="1"/>
      <c r="D19" s="1"/>
      <c r="E19" s="1"/>
      <c r="F19" s="1"/>
      <c r="G19" s="1"/>
      <c r="H19" s="1"/>
      <c r="I19" s="1"/>
      <c r="J19" s="1"/>
      <c r="K19" s="1"/>
      <c r="L19" s="1"/>
      <c r="M19" s="1"/>
      <c r="N19" s="1"/>
      <c r="O19" s="1"/>
      <c r="P19" s="1"/>
      <c r="Q19" s="1"/>
      <c r="R19" s="1"/>
      <c r="S19" s="1"/>
      <c r="T19" s="1"/>
    </row>
    <row r="20" spans="1:24" x14ac:dyDescent="0.3">
      <c r="A20" s="4"/>
      <c r="B20" s="1"/>
      <c r="C20" s="1" t="s">
        <v>375</v>
      </c>
      <c r="D20" s="41">
        <v>10</v>
      </c>
      <c r="E20" s="41">
        <v>20</v>
      </c>
      <c r="F20" s="41">
        <v>30</v>
      </c>
      <c r="G20" s="41">
        <v>40</v>
      </c>
      <c r="H20" s="41">
        <v>50</v>
      </c>
      <c r="I20" s="41">
        <v>60</v>
      </c>
      <c r="J20" s="41">
        <v>70</v>
      </c>
      <c r="K20" s="41">
        <v>80</v>
      </c>
      <c r="L20" s="41">
        <v>90</v>
      </c>
      <c r="M20" s="41">
        <v>100</v>
      </c>
      <c r="N20" s="1"/>
      <c r="O20" s="1"/>
      <c r="P20" s="1"/>
      <c r="Q20" s="1"/>
      <c r="R20" s="1"/>
      <c r="S20" s="1"/>
      <c r="T20" s="1"/>
    </row>
    <row r="21" spans="1:24" x14ac:dyDescent="0.3">
      <c r="A21" s="4"/>
      <c r="B21" s="1"/>
      <c r="C21" s="1"/>
      <c r="D21" s="2"/>
      <c r="E21" s="2"/>
      <c r="F21" s="2"/>
      <c r="G21" s="2"/>
      <c r="H21" s="2"/>
      <c r="I21" s="2"/>
      <c r="J21" s="2"/>
      <c r="K21" s="2"/>
      <c r="L21" s="2"/>
      <c r="M21" s="2"/>
      <c r="N21" s="1"/>
      <c r="O21" s="1"/>
      <c r="P21" s="1"/>
      <c r="Q21" s="1"/>
      <c r="R21" s="1"/>
      <c r="S21" s="1"/>
      <c r="T21" s="1"/>
    </row>
    <row r="22" spans="1:24" x14ac:dyDescent="0.3">
      <c r="A22" s="4"/>
      <c r="B22" s="1"/>
      <c r="C22" s="10" t="s">
        <v>368</v>
      </c>
      <c r="D22" s="209" t="s">
        <v>369</v>
      </c>
      <c r="E22" s="210">
        <f>_xlfn.PERCENTILE.INC(D20:M20,0.5)</f>
        <v>55</v>
      </c>
      <c r="F22" s="210" t="s">
        <v>357</v>
      </c>
      <c r="G22" s="1"/>
      <c r="H22" s="1"/>
      <c r="I22" s="1"/>
      <c r="J22" s="1"/>
      <c r="K22" s="1"/>
      <c r="L22" s="1"/>
      <c r="M22" s="1"/>
      <c r="N22" s="1"/>
      <c r="O22" s="1"/>
      <c r="P22" s="1"/>
      <c r="Q22" s="1"/>
      <c r="R22" s="1"/>
      <c r="S22" s="1"/>
      <c r="T22" s="1"/>
    </row>
    <row r="23" spans="1:24" x14ac:dyDescent="0.3">
      <c r="A23" s="4"/>
      <c r="B23" s="1"/>
      <c r="C23" s="1"/>
      <c r="D23" s="1"/>
      <c r="E23" s="1"/>
      <c r="F23" s="1"/>
      <c r="G23" s="1"/>
      <c r="H23" s="1"/>
      <c r="I23" s="1"/>
      <c r="J23" s="1"/>
      <c r="K23" s="1"/>
      <c r="L23" s="1"/>
      <c r="M23" s="1"/>
      <c r="N23" s="1"/>
      <c r="O23" s="1"/>
      <c r="P23" s="1"/>
      <c r="Q23" s="1"/>
      <c r="R23" s="1"/>
      <c r="S23" s="1"/>
      <c r="T23" s="1"/>
    </row>
    <row r="24" spans="1:24" x14ac:dyDescent="0.3">
      <c r="A24" s="4"/>
      <c r="B24" s="1"/>
      <c r="C24" s="1"/>
      <c r="D24" s="1"/>
      <c r="E24" s="1"/>
      <c r="F24" s="1"/>
      <c r="G24" s="1"/>
      <c r="H24" s="1"/>
      <c r="I24" s="1"/>
      <c r="J24" s="1"/>
      <c r="K24" s="1"/>
      <c r="L24" s="1"/>
      <c r="M24" s="1"/>
      <c r="N24" s="1"/>
      <c r="O24" s="1"/>
      <c r="P24" s="1"/>
      <c r="Q24" s="1"/>
      <c r="R24" s="1"/>
      <c r="S24" s="1"/>
      <c r="T24" s="1"/>
    </row>
    <row r="25" spans="1:24" x14ac:dyDescent="0.3">
      <c r="A25" s="4"/>
      <c r="B25" s="1"/>
      <c r="C25" s="1"/>
      <c r="D25" s="1"/>
      <c r="E25" s="1"/>
      <c r="F25" s="1"/>
      <c r="G25" s="1"/>
      <c r="H25" s="1"/>
      <c r="I25" s="1"/>
      <c r="J25" s="1"/>
      <c r="K25" s="1"/>
      <c r="L25" s="1"/>
      <c r="M25" s="1"/>
      <c r="N25" s="1"/>
      <c r="O25" s="1"/>
      <c r="P25" s="1"/>
      <c r="Q25" s="1"/>
      <c r="R25" s="1"/>
      <c r="S25" s="1"/>
      <c r="T25" s="1"/>
    </row>
    <row r="26" spans="1:24" x14ac:dyDescent="0.3">
      <c r="A26" s="4"/>
      <c r="B26" s="1"/>
      <c r="C26" s="1"/>
      <c r="D26" s="1"/>
      <c r="E26" s="1"/>
      <c r="F26" s="1"/>
      <c r="G26" s="1"/>
      <c r="H26" s="1"/>
      <c r="I26" s="1"/>
      <c r="J26" s="1"/>
      <c r="K26" s="1"/>
      <c r="L26" s="1"/>
      <c r="M26" s="1"/>
      <c r="N26" s="1"/>
      <c r="O26" s="1"/>
      <c r="P26" s="1"/>
      <c r="Q26" s="1"/>
      <c r="R26" s="1"/>
      <c r="S26" s="1"/>
      <c r="T26" s="1"/>
    </row>
    <row r="27" spans="1:24" x14ac:dyDescent="0.3">
      <c r="A27" s="4"/>
      <c r="B27" s="1"/>
      <c r="C27" s="1"/>
      <c r="D27" s="1"/>
      <c r="E27" s="1"/>
      <c r="F27" s="1"/>
      <c r="G27" s="1"/>
      <c r="H27" s="1"/>
      <c r="I27" s="1"/>
      <c r="J27" s="1"/>
      <c r="K27" s="1"/>
      <c r="L27" s="1"/>
      <c r="M27" s="1"/>
      <c r="N27" s="1"/>
      <c r="O27" s="1"/>
      <c r="P27" s="1"/>
      <c r="Q27" s="1"/>
      <c r="R27" s="1"/>
      <c r="S27" s="1"/>
      <c r="T27" s="1"/>
    </row>
    <row r="28" spans="1:24" x14ac:dyDescent="0.3">
      <c r="A28" s="4"/>
      <c r="B28" s="1"/>
      <c r="C28" s="1"/>
      <c r="D28" s="1"/>
      <c r="E28" s="1"/>
      <c r="F28" s="1"/>
      <c r="G28" s="1"/>
      <c r="H28" s="1"/>
      <c r="I28" s="1"/>
      <c r="J28" s="1"/>
      <c r="K28" s="1"/>
      <c r="L28" s="1"/>
      <c r="M28" s="1"/>
      <c r="N28" s="1"/>
      <c r="O28" s="1"/>
      <c r="P28" s="1"/>
      <c r="Q28" s="1"/>
      <c r="R28" s="1"/>
      <c r="S28" s="1"/>
      <c r="T28" s="1"/>
    </row>
    <row r="29" spans="1:24" x14ac:dyDescent="0.3">
      <c r="A29" s="4"/>
      <c r="B29" s="1"/>
      <c r="C29" s="1"/>
      <c r="D29" s="1"/>
      <c r="E29" s="1"/>
      <c r="F29" s="1"/>
      <c r="G29" s="1"/>
      <c r="H29" s="1"/>
      <c r="I29" s="1"/>
      <c r="J29" s="1"/>
      <c r="K29" s="1"/>
      <c r="L29" s="1"/>
      <c r="M29" s="1"/>
      <c r="N29" s="1"/>
      <c r="O29" s="1"/>
      <c r="P29" s="1"/>
      <c r="Q29" s="1"/>
      <c r="R29" s="1"/>
      <c r="S29" s="1"/>
      <c r="T29" s="1"/>
    </row>
    <row r="30" spans="1:24" x14ac:dyDescent="0.3">
      <c r="A30" s="4"/>
      <c r="B30" s="1"/>
      <c r="C30" s="1"/>
      <c r="D30" s="1"/>
      <c r="E30" s="1"/>
      <c r="F30" s="1"/>
      <c r="G30" s="1"/>
      <c r="H30" s="1"/>
      <c r="I30" s="1"/>
      <c r="J30" s="1"/>
      <c r="K30" s="1"/>
      <c r="L30" s="1"/>
      <c r="M30" s="1"/>
      <c r="N30" s="1"/>
      <c r="O30" s="1"/>
      <c r="P30" s="1"/>
      <c r="Q30" s="1"/>
      <c r="R30" s="1"/>
      <c r="S30" s="1"/>
      <c r="T30" s="1"/>
    </row>
    <row r="31" spans="1:24" x14ac:dyDescent="0.3">
      <c r="A31" s="4"/>
      <c r="B31" s="1"/>
      <c r="C31" s="1"/>
      <c r="D31" s="1"/>
      <c r="E31" s="1"/>
      <c r="F31" s="1"/>
      <c r="G31" s="1"/>
      <c r="H31" s="1"/>
      <c r="I31" s="1"/>
      <c r="J31" s="1"/>
      <c r="K31" s="1"/>
      <c r="L31" s="1"/>
      <c r="M31" s="1"/>
      <c r="N31" s="1"/>
      <c r="O31" s="1"/>
      <c r="P31" s="1"/>
      <c r="Q31" s="1"/>
      <c r="R31" s="1"/>
      <c r="S31" s="1"/>
      <c r="T31" s="1"/>
    </row>
    <row r="32" spans="1:24" x14ac:dyDescent="0.3">
      <c r="A32" s="4"/>
      <c r="B32" s="1"/>
      <c r="C32" s="1"/>
      <c r="D32" s="1"/>
      <c r="E32" s="1"/>
      <c r="F32" s="1"/>
      <c r="G32" s="1"/>
      <c r="H32" s="1"/>
      <c r="I32" s="1"/>
      <c r="J32" s="1"/>
      <c r="K32" s="1"/>
      <c r="L32" s="1"/>
      <c r="M32" s="1"/>
      <c r="N32" s="1"/>
      <c r="O32" s="1"/>
      <c r="P32" s="1"/>
      <c r="Q32" s="1"/>
      <c r="R32" s="1"/>
      <c r="S32" s="1"/>
      <c r="T32" s="1"/>
    </row>
    <row r="33" spans="1:20" x14ac:dyDescent="0.3">
      <c r="A33" s="4"/>
      <c r="B33" s="1"/>
      <c r="C33" s="1"/>
      <c r="D33" s="1"/>
      <c r="E33" s="1"/>
      <c r="F33" s="1"/>
      <c r="G33" s="1"/>
      <c r="H33" s="1"/>
      <c r="I33" s="1"/>
      <c r="J33" s="1"/>
      <c r="K33" s="1"/>
      <c r="L33" s="1"/>
      <c r="M33" s="1"/>
      <c r="N33" s="1"/>
      <c r="O33" s="1"/>
      <c r="P33" s="1"/>
      <c r="Q33" s="1"/>
      <c r="R33" s="1"/>
      <c r="S33" s="1"/>
      <c r="T33" s="1"/>
    </row>
    <row r="34" spans="1:20" x14ac:dyDescent="0.3">
      <c r="A34" s="4"/>
      <c r="B34" s="1"/>
      <c r="C34" s="1"/>
      <c r="D34" s="1"/>
      <c r="E34" s="1"/>
      <c r="F34" s="1"/>
      <c r="G34" s="1"/>
      <c r="H34" s="1"/>
      <c r="I34" s="1"/>
      <c r="J34" s="1"/>
      <c r="K34" s="1"/>
      <c r="L34" s="1"/>
      <c r="M34" s="1"/>
      <c r="N34" s="1"/>
      <c r="O34" s="1"/>
      <c r="P34" s="1"/>
      <c r="Q34" s="1"/>
      <c r="R34" s="1"/>
      <c r="S34" s="1"/>
      <c r="T34" s="1"/>
    </row>
    <row r="35" spans="1:20" x14ac:dyDescent="0.3">
      <c r="A35" s="4"/>
      <c r="B35" s="1"/>
      <c r="C35" s="1"/>
      <c r="D35" s="1"/>
      <c r="E35" s="1"/>
      <c r="F35" s="1"/>
      <c r="G35" s="1"/>
      <c r="H35" s="1"/>
      <c r="I35" s="1"/>
      <c r="J35" s="1"/>
      <c r="K35" s="1"/>
      <c r="L35" s="1"/>
      <c r="M35" s="1"/>
      <c r="N35" s="1"/>
      <c r="O35" s="1"/>
      <c r="P35" s="1"/>
      <c r="Q35" s="1"/>
      <c r="R35" s="1"/>
      <c r="S35" s="1"/>
      <c r="T35" s="1"/>
    </row>
    <row r="36" spans="1:20" x14ac:dyDescent="0.3">
      <c r="A36" s="4"/>
      <c r="B36" s="1"/>
      <c r="C36" s="1"/>
      <c r="D36" s="1"/>
      <c r="E36" s="1"/>
      <c r="F36" s="1"/>
      <c r="G36" s="1"/>
      <c r="H36" s="1"/>
      <c r="I36" s="1"/>
      <c r="J36" s="1"/>
      <c r="K36" s="1"/>
      <c r="L36" s="1"/>
      <c r="M36" s="1"/>
      <c r="N36" s="1"/>
      <c r="O36" s="1"/>
      <c r="P36" s="1"/>
      <c r="Q36" s="1"/>
      <c r="R36" s="1"/>
      <c r="S36" s="1"/>
      <c r="T36" s="1"/>
    </row>
    <row r="37" spans="1:20" x14ac:dyDescent="0.3">
      <c r="A37" s="4"/>
      <c r="B37" s="1"/>
      <c r="C37" s="1"/>
      <c r="D37" s="1"/>
      <c r="E37" s="1"/>
      <c r="F37" s="1"/>
      <c r="G37" s="1"/>
      <c r="H37" s="1"/>
      <c r="I37" s="1"/>
      <c r="J37" s="1"/>
      <c r="K37" s="1"/>
      <c r="L37" s="1"/>
      <c r="M37" s="1"/>
      <c r="N37" s="1"/>
      <c r="O37" s="1"/>
      <c r="P37" s="1"/>
      <c r="Q37" s="1"/>
      <c r="R37" s="1"/>
      <c r="S37" s="1"/>
      <c r="T37" s="1"/>
    </row>
    <row r="38" spans="1:20" x14ac:dyDescent="0.3">
      <c r="A38" s="4"/>
      <c r="B38" s="1"/>
      <c r="C38" s="1"/>
      <c r="D38" s="1"/>
      <c r="E38" s="1"/>
      <c r="F38" s="1"/>
      <c r="G38" s="1"/>
      <c r="H38" s="1"/>
      <c r="I38" s="1"/>
      <c r="J38" s="1"/>
      <c r="K38" s="1"/>
      <c r="L38" s="1"/>
      <c r="M38" s="1"/>
      <c r="N38" s="1"/>
      <c r="O38" s="1"/>
      <c r="P38" s="1"/>
      <c r="Q38" s="1"/>
      <c r="R38" s="1"/>
      <c r="S38" s="1"/>
      <c r="T38" s="1"/>
    </row>
    <row r="39" spans="1:20" x14ac:dyDescent="0.3">
      <c r="A39" s="4"/>
      <c r="B39" s="1"/>
      <c r="C39" s="1"/>
      <c r="D39" s="1"/>
      <c r="E39" s="1"/>
      <c r="F39" s="1"/>
      <c r="G39" s="1"/>
      <c r="H39" s="1"/>
      <c r="I39" s="1"/>
      <c r="J39" s="1"/>
      <c r="K39" s="1"/>
      <c r="L39" s="1"/>
      <c r="M39" s="1"/>
      <c r="N39" s="1"/>
      <c r="O39" s="1"/>
      <c r="P39" s="1"/>
      <c r="Q39" s="1"/>
      <c r="R39" s="1"/>
      <c r="S39" s="1"/>
      <c r="T39" s="1"/>
    </row>
    <row r="40" spans="1:20" x14ac:dyDescent="0.3">
      <c r="A40" s="4"/>
      <c r="B40" s="1"/>
      <c r="C40" s="1"/>
      <c r="D40" s="1"/>
      <c r="E40" s="1"/>
      <c r="F40" s="1"/>
      <c r="G40" s="1"/>
      <c r="H40" s="1"/>
      <c r="I40" s="1"/>
      <c r="J40" s="1"/>
      <c r="K40" s="1"/>
      <c r="L40" s="1"/>
      <c r="M40" s="1"/>
      <c r="N40" s="1"/>
      <c r="O40" s="1"/>
      <c r="P40" s="1"/>
      <c r="Q40" s="1"/>
      <c r="R40" s="1"/>
      <c r="S40" s="1"/>
      <c r="T40" s="1"/>
    </row>
    <row r="41" spans="1:20" x14ac:dyDescent="0.3">
      <c r="A41" s="4"/>
      <c r="B41" s="1"/>
      <c r="C41" s="1"/>
      <c r="D41" s="1"/>
      <c r="E41" s="1"/>
      <c r="F41" s="1"/>
      <c r="G41" s="1"/>
      <c r="H41" s="1"/>
      <c r="I41" s="1"/>
      <c r="J41" s="1"/>
      <c r="K41" s="1"/>
      <c r="L41" s="1"/>
      <c r="M41" s="1"/>
      <c r="N41" s="1"/>
      <c r="O41" s="1"/>
      <c r="P41" s="1"/>
      <c r="Q41" s="1"/>
      <c r="R41" s="1"/>
      <c r="S41" s="1"/>
      <c r="T41" s="1"/>
    </row>
    <row r="42" spans="1:20" x14ac:dyDescent="0.3">
      <c r="A42" s="4"/>
      <c r="B42" s="1"/>
      <c r="C42" s="1"/>
      <c r="D42" s="1"/>
      <c r="E42" s="1"/>
      <c r="F42" s="1"/>
      <c r="G42" s="1"/>
      <c r="H42" s="1"/>
      <c r="I42" s="1"/>
      <c r="J42" s="1"/>
      <c r="K42" s="1"/>
      <c r="L42" s="1"/>
      <c r="M42" s="1"/>
      <c r="N42" s="1"/>
      <c r="O42" s="1"/>
      <c r="P42" s="1"/>
      <c r="Q42" s="1"/>
      <c r="R42" s="1"/>
      <c r="S42" s="1"/>
      <c r="T42" s="1"/>
    </row>
    <row r="43" spans="1:20" x14ac:dyDescent="0.3">
      <c r="A43" s="4"/>
      <c r="B43" s="1"/>
      <c r="C43" s="1"/>
      <c r="D43" s="1"/>
      <c r="E43" s="1"/>
      <c r="F43" s="1"/>
      <c r="G43" s="1"/>
      <c r="H43" s="1"/>
      <c r="I43" s="1"/>
      <c r="J43" s="1"/>
      <c r="K43" s="1"/>
      <c r="L43" s="1"/>
      <c r="M43" s="1"/>
      <c r="N43" s="1"/>
      <c r="O43" s="1"/>
      <c r="P43" s="1"/>
      <c r="Q43" s="1"/>
      <c r="R43" s="1"/>
      <c r="S43" s="1"/>
      <c r="T43" s="1"/>
    </row>
    <row r="44" spans="1:20" x14ac:dyDescent="0.3">
      <c r="A44" s="4"/>
      <c r="B44" s="1"/>
      <c r="C44" s="1"/>
      <c r="D44" s="1"/>
      <c r="E44" s="1"/>
      <c r="F44" s="1"/>
      <c r="G44" s="1"/>
      <c r="H44" s="1"/>
      <c r="I44" s="1"/>
      <c r="J44" s="1"/>
      <c r="K44" s="1"/>
      <c r="L44" s="1"/>
      <c r="M44" s="1"/>
      <c r="N44" s="1"/>
      <c r="O44" s="1"/>
      <c r="P44" s="1"/>
      <c r="Q44" s="1"/>
      <c r="R44" s="1"/>
      <c r="S44" s="1"/>
      <c r="T44" s="1"/>
    </row>
    <row r="45" spans="1:20" x14ac:dyDescent="0.3">
      <c r="A45" s="4"/>
      <c r="B45" s="1"/>
      <c r="C45" s="1"/>
      <c r="D45" s="1"/>
      <c r="E45" s="1"/>
      <c r="F45" s="1"/>
      <c r="G45" s="1"/>
      <c r="H45" s="1"/>
      <c r="I45" s="1"/>
      <c r="J45" s="1"/>
      <c r="K45" s="1"/>
      <c r="L45" s="1"/>
      <c r="M45" s="1"/>
      <c r="N45" s="1"/>
      <c r="O45" s="1"/>
      <c r="P45" s="1"/>
      <c r="Q45" s="1"/>
      <c r="R45" s="1"/>
      <c r="S45" s="1"/>
      <c r="T45" s="1"/>
    </row>
    <row r="46" spans="1:20" x14ac:dyDescent="0.3">
      <c r="A46" s="4"/>
      <c r="B46" s="1"/>
      <c r="C46" s="1"/>
      <c r="D46" s="1"/>
      <c r="E46" s="1"/>
      <c r="F46" s="1"/>
      <c r="G46" s="1"/>
      <c r="H46" s="1"/>
      <c r="I46" s="1"/>
      <c r="J46" s="1"/>
      <c r="K46" s="1"/>
      <c r="L46" s="1"/>
      <c r="M46" s="1"/>
      <c r="N46" s="1"/>
      <c r="O46" s="1"/>
      <c r="P46" s="1"/>
      <c r="Q46" s="1"/>
      <c r="R46" s="1"/>
      <c r="S46" s="1"/>
      <c r="T46" s="1"/>
    </row>
    <row r="47" spans="1:20" x14ac:dyDescent="0.3">
      <c r="A47" s="4"/>
      <c r="B47" s="1"/>
      <c r="C47" s="1"/>
      <c r="D47" s="1"/>
      <c r="E47" s="1"/>
      <c r="F47" s="1"/>
      <c r="G47" s="1"/>
      <c r="H47" s="1"/>
      <c r="I47" s="1"/>
      <c r="J47" s="1"/>
      <c r="K47" s="1"/>
      <c r="L47" s="1"/>
      <c r="M47" s="1"/>
      <c r="N47" s="1"/>
      <c r="O47" s="1"/>
      <c r="P47" s="1"/>
      <c r="Q47" s="1"/>
      <c r="R47" s="1"/>
      <c r="S47" s="1"/>
      <c r="T47" s="1"/>
    </row>
    <row r="48" spans="1:20" x14ac:dyDescent="0.3">
      <c r="A48" s="4"/>
      <c r="B48" s="1"/>
      <c r="C48" s="1"/>
      <c r="D48" s="1"/>
      <c r="E48" s="1"/>
      <c r="F48" s="1"/>
      <c r="G48" s="1"/>
      <c r="H48" s="1"/>
      <c r="I48" s="1"/>
      <c r="J48" s="1"/>
      <c r="K48" s="1"/>
      <c r="L48" s="1"/>
      <c r="M48" s="1"/>
      <c r="N48" s="1"/>
      <c r="O48" s="1"/>
      <c r="P48" s="1"/>
      <c r="Q48" s="1"/>
      <c r="R48" s="1"/>
      <c r="S48" s="1"/>
      <c r="T48" s="1"/>
    </row>
    <row r="49" spans="1:20" x14ac:dyDescent="0.3">
      <c r="A49" s="4"/>
      <c r="B49" s="1"/>
      <c r="C49" s="1"/>
      <c r="D49" s="1"/>
      <c r="E49" s="1"/>
      <c r="F49" s="1"/>
      <c r="G49" s="1"/>
      <c r="H49" s="1"/>
      <c r="I49" s="1"/>
      <c r="J49" s="1"/>
      <c r="K49" s="1"/>
      <c r="L49" s="1"/>
      <c r="M49" s="1"/>
      <c r="N49" s="1"/>
      <c r="O49" s="1"/>
      <c r="P49" s="1"/>
      <c r="Q49" s="1"/>
      <c r="R49" s="1"/>
      <c r="S49" s="1"/>
      <c r="T49" s="1"/>
    </row>
    <row r="50" spans="1:20" x14ac:dyDescent="0.3">
      <c r="A50" s="4"/>
      <c r="B50" s="1"/>
      <c r="C50" s="1"/>
      <c r="D50" s="1"/>
      <c r="E50" s="1"/>
      <c r="F50" s="1"/>
      <c r="G50" s="1"/>
      <c r="H50" s="1"/>
      <c r="I50" s="1"/>
      <c r="J50" s="1"/>
      <c r="K50" s="1"/>
      <c r="L50" s="1"/>
      <c r="M50" s="1"/>
      <c r="N50" s="1"/>
      <c r="O50" s="1"/>
      <c r="P50" s="1"/>
      <c r="Q50" s="1"/>
      <c r="R50" s="1"/>
      <c r="S50" s="1"/>
      <c r="T50" s="1"/>
    </row>
    <row r="51" spans="1:20" x14ac:dyDescent="0.3">
      <c r="A51" s="4"/>
      <c r="B51" s="1"/>
      <c r="C51" s="1"/>
      <c r="D51" s="1"/>
      <c r="E51" s="1"/>
      <c r="F51" s="1"/>
      <c r="G51" s="1"/>
      <c r="H51" s="1"/>
      <c r="I51" s="1"/>
      <c r="J51" s="1"/>
      <c r="K51" s="1"/>
      <c r="L51" s="1"/>
      <c r="M51" s="1"/>
      <c r="N51" s="1"/>
      <c r="O51" s="1"/>
      <c r="P51" s="1"/>
      <c r="Q51" s="1"/>
      <c r="R51" s="1"/>
      <c r="S51" s="1"/>
      <c r="T51" s="1"/>
    </row>
    <row r="52" spans="1:20" x14ac:dyDescent="0.3">
      <c r="A52" s="4"/>
      <c r="B52" s="1"/>
      <c r="C52" s="1"/>
      <c r="D52" s="1"/>
      <c r="E52" s="1"/>
      <c r="F52" s="1"/>
      <c r="G52" s="1"/>
      <c r="H52" s="1"/>
      <c r="I52" s="1"/>
      <c r="J52" s="1"/>
      <c r="K52" s="1"/>
      <c r="L52" s="1"/>
      <c r="M52" s="1"/>
      <c r="N52" s="1"/>
      <c r="O52" s="1"/>
      <c r="P52" s="1"/>
      <c r="Q52" s="1"/>
      <c r="R52" s="1"/>
      <c r="S52" s="1"/>
      <c r="T52" s="1"/>
    </row>
    <row r="53" spans="1:20" x14ac:dyDescent="0.3">
      <c r="A53" s="4"/>
      <c r="B53" s="1"/>
      <c r="C53" s="1"/>
      <c r="D53" s="1"/>
      <c r="E53" s="1"/>
      <c r="F53" s="1"/>
      <c r="G53" s="1"/>
      <c r="H53" s="1"/>
      <c r="I53" s="1"/>
      <c r="J53" s="1"/>
      <c r="K53" s="1"/>
      <c r="L53" s="1"/>
      <c r="M53" s="1"/>
      <c r="N53" s="1"/>
      <c r="O53" s="1"/>
      <c r="P53" s="1"/>
      <c r="Q53" s="1"/>
      <c r="R53" s="1"/>
      <c r="S53" s="1"/>
      <c r="T53" s="1"/>
    </row>
    <row r="54" spans="1:20" x14ac:dyDescent="0.3">
      <c r="A54" s="4"/>
      <c r="B54" s="1"/>
      <c r="C54" s="1"/>
      <c r="D54" s="1"/>
      <c r="E54" s="1"/>
      <c r="F54" s="1"/>
      <c r="G54" s="1"/>
      <c r="H54" s="1"/>
      <c r="I54" s="1"/>
      <c r="J54" s="1"/>
      <c r="K54" s="1"/>
      <c r="L54" s="1"/>
      <c r="M54" s="1"/>
      <c r="N54" s="1"/>
      <c r="O54" s="1"/>
      <c r="P54" s="1"/>
      <c r="Q54" s="1"/>
      <c r="R54" s="1"/>
      <c r="S54" s="1"/>
      <c r="T54" s="1"/>
    </row>
    <row r="55" spans="1:20" x14ac:dyDescent="0.3">
      <c r="A55" s="4"/>
      <c r="B55" s="1"/>
      <c r="C55" s="1"/>
      <c r="D55" s="1"/>
      <c r="E55" s="1"/>
      <c r="F55" s="1"/>
      <c r="G55" s="1"/>
      <c r="H55" s="1"/>
      <c r="I55" s="1"/>
      <c r="J55" s="1"/>
      <c r="K55" s="1"/>
      <c r="L55" s="1"/>
      <c r="M55" s="1"/>
      <c r="N55" s="1"/>
      <c r="O55" s="1"/>
      <c r="P55" s="1"/>
      <c r="Q55" s="1"/>
      <c r="R55" s="1"/>
      <c r="S55" s="1"/>
      <c r="T55" s="1"/>
    </row>
    <row r="56" spans="1:20" x14ac:dyDescent="0.3">
      <c r="A56" s="4"/>
      <c r="B56" s="1"/>
      <c r="C56" s="1"/>
      <c r="D56" s="1"/>
      <c r="E56" s="1"/>
      <c r="F56" s="1"/>
      <c r="G56" s="1"/>
      <c r="H56" s="1"/>
      <c r="I56" s="1"/>
      <c r="J56" s="1"/>
      <c r="K56" s="1"/>
      <c r="L56" s="1"/>
      <c r="M56" s="1"/>
      <c r="N56" s="1"/>
      <c r="O56" s="1"/>
      <c r="P56" s="1"/>
      <c r="Q56" s="1"/>
      <c r="R56" s="1"/>
      <c r="S56" s="1"/>
      <c r="T56" s="1"/>
    </row>
    <row r="57" spans="1:20" x14ac:dyDescent="0.3">
      <c r="A57" s="4"/>
      <c r="B57" s="1"/>
      <c r="C57" s="1"/>
      <c r="D57" s="1"/>
      <c r="E57" s="1"/>
      <c r="F57" s="1"/>
      <c r="G57" s="1"/>
      <c r="H57" s="1"/>
      <c r="I57" s="1"/>
      <c r="J57" s="1"/>
      <c r="K57" s="1"/>
      <c r="L57" s="1"/>
      <c r="M57" s="1"/>
      <c r="N57" s="1"/>
      <c r="O57" s="1"/>
      <c r="P57" s="1"/>
      <c r="Q57" s="1"/>
      <c r="R57" s="1"/>
      <c r="S57" s="1"/>
      <c r="T57" s="1"/>
    </row>
    <row r="58" spans="1:20" x14ac:dyDescent="0.3">
      <c r="A58" s="4"/>
      <c r="B58" s="1"/>
      <c r="C58" s="1"/>
      <c r="D58" s="1"/>
      <c r="E58" s="1"/>
      <c r="F58" s="1"/>
      <c r="G58" s="1"/>
      <c r="H58" s="1"/>
      <c r="I58" s="1"/>
      <c r="J58" s="1"/>
      <c r="K58" s="1"/>
      <c r="L58" s="1"/>
      <c r="M58" s="1"/>
      <c r="N58" s="1"/>
      <c r="O58" s="1"/>
      <c r="P58" s="1"/>
      <c r="Q58" s="1"/>
      <c r="R58" s="1"/>
      <c r="S58" s="1"/>
      <c r="T58" s="1"/>
    </row>
    <row r="59" spans="1:20" x14ac:dyDescent="0.3">
      <c r="A59" s="4"/>
      <c r="B59" s="1"/>
      <c r="C59" s="1"/>
      <c r="D59" s="1"/>
      <c r="E59" s="1"/>
      <c r="F59" s="1"/>
      <c r="G59" s="1"/>
      <c r="H59" s="1"/>
      <c r="I59" s="1"/>
      <c r="J59" s="1"/>
      <c r="K59" s="1"/>
      <c r="L59" s="1"/>
      <c r="M59" s="1"/>
      <c r="N59" s="1"/>
      <c r="O59" s="1"/>
      <c r="P59" s="1"/>
      <c r="Q59" s="1"/>
      <c r="R59" s="1"/>
      <c r="S59" s="1"/>
      <c r="T59" s="1"/>
    </row>
    <row r="60" spans="1:20" x14ac:dyDescent="0.3">
      <c r="A60" s="4"/>
      <c r="B60" s="1"/>
      <c r="C60" s="1"/>
      <c r="D60" s="1"/>
      <c r="E60" s="1"/>
      <c r="F60" s="1"/>
      <c r="G60" s="1"/>
      <c r="H60" s="1"/>
      <c r="I60" s="1"/>
      <c r="J60" s="1"/>
      <c r="K60" s="1"/>
      <c r="L60" s="1"/>
      <c r="M60" s="1"/>
      <c r="N60" s="1"/>
      <c r="O60" s="1"/>
      <c r="P60" s="1"/>
      <c r="Q60" s="1"/>
      <c r="R60" s="1"/>
      <c r="S60" s="1"/>
      <c r="T60" s="1"/>
    </row>
    <row r="61" spans="1:20" x14ac:dyDescent="0.3">
      <c r="A61" s="4"/>
      <c r="B61" s="1"/>
      <c r="C61" s="1"/>
      <c r="D61" s="1"/>
      <c r="E61" s="1"/>
      <c r="F61" s="1"/>
      <c r="G61" s="1"/>
      <c r="H61" s="1"/>
      <c r="I61" s="1"/>
      <c r="J61" s="1"/>
      <c r="K61" s="1"/>
      <c r="L61" s="1"/>
      <c r="M61" s="1"/>
      <c r="N61" s="1"/>
      <c r="O61" s="1"/>
      <c r="P61" s="1"/>
      <c r="Q61" s="1"/>
      <c r="R61" s="1"/>
      <c r="S61" s="1"/>
      <c r="T61" s="1"/>
    </row>
    <row r="62" spans="1:20" x14ac:dyDescent="0.3">
      <c r="A62" s="4"/>
      <c r="B62" s="1"/>
      <c r="C62" s="1"/>
      <c r="D62" s="1"/>
      <c r="E62" s="1"/>
      <c r="F62" s="1"/>
      <c r="G62" s="1"/>
      <c r="H62" s="1"/>
      <c r="I62" s="1"/>
      <c r="J62" s="1"/>
      <c r="K62" s="1"/>
      <c r="L62" s="1"/>
      <c r="M62" s="1"/>
      <c r="N62" s="1"/>
      <c r="O62" s="1"/>
      <c r="P62" s="1"/>
      <c r="Q62" s="1"/>
      <c r="R62" s="1"/>
      <c r="S62" s="1"/>
      <c r="T62" s="1"/>
    </row>
    <row r="63" spans="1:20" x14ac:dyDescent="0.3">
      <c r="A63" s="4"/>
      <c r="B63" s="1"/>
      <c r="C63" s="1"/>
      <c r="D63" s="1"/>
      <c r="E63" s="1"/>
      <c r="F63" s="1"/>
      <c r="G63" s="1"/>
      <c r="H63" s="1"/>
      <c r="I63" s="1"/>
      <c r="J63" s="1"/>
      <c r="K63" s="1"/>
      <c r="L63" s="1"/>
      <c r="M63" s="1"/>
      <c r="N63" s="1"/>
      <c r="O63" s="1"/>
      <c r="P63" s="1"/>
      <c r="Q63" s="1"/>
      <c r="R63" s="1"/>
      <c r="S63" s="1"/>
      <c r="T63" s="1"/>
    </row>
    <row r="64" spans="1:20" x14ac:dyDescent="0.3">
      <c r="A64" s="4"/>
    </row>
    <row r="65" spans="1:1" x14ac:dyDescent="0.3">
      <c r="A65" s="4"/>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sheetData>
  <mergeCells count="4">
    <mergeCell ref="C3:M3"/>
    <mergeCell ref="C10:M10"/>
    <mergeCell ref="C18:M18"/>
    <mergeCell ref="N18:X18"/>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Menu</vt:lpstr>
      <vt:lpstr>Media</vt:lpstr>
      <vt:lpstr>Mediana</vt:lpstr>
      <vt:lpstr>Moda</vt:lpstr>
      <vt:lpstr>Datos agrupados</vt:lpstr>
      <vt:lpstr>agrupados Inter</vt:lpstr>
      <vt:lpstr>Cuartiles</vt:lpstr>
      <vt:lpstr>Deciles</vt:lpstr>
      <vt:lpstr>Percentiles</vt:lpstr>
      <vt:lpstr>Datos Agru</vt:lpstr>
      <vt:lpstr>Agrapados interval</vt:lpstr>
      <vt:lpstr>Tablas de Frecuencia</vt:lpstr>
      <vt:lpstr>Tablas de Frecuencia Simple</vt:lpstr>
      <vt:lpstr>Espacio Muestral</vt:lpstr>
      <vt:lpstr>Probabilidad de un Evento</vt:lpstr>
      <vt:lpstr>Distribuicion Hipergeometrica</vt:lpstr>
      <vt:lpstr>Distribuicion Binomial</vt:lpstr>
      <vt:lpstr>DISTRIBUCIÓN BINOMIAL NEGATIVA</vt:lpstr>
      <vt:lpstr>DISTRIBUCIÓN DE POISSON</vt:lpstr>
      <vt:lpstr>CHI-CUADRADA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1719426 - EDGAR EMILIO QUIEJ RAMIREZ</cp:lastModifiedBy>
  <dcterms:created xsi:type="dcterms:W3CDTF">2023-08-10T18:11:01Z</dcterms:created>
  <dcterms:modified xsi:type="dcterms:W3CDTF">2023-10-28T19:47:18Z</dcterms:modified>
</cp:coreProperties>
</file>