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726E5F35-7BA7-4085-8D96-7FE22E87BE34}" xr6:coauthVersionLast="47" xr6:coauthVersionMax="47" xr10:uidLastSave="{00000000-0000-0000-0000-000000000000}"/>
  <bookViews>
    <workbookView xWindow="-110" yWindow="-110" windowWidth="38620" windowHeight="21820" tabRatio="740" firstSheet="18" activeTab="23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74" l="1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I5" i="164"/>
  <c r="A5" i="164"/>
  <c r="I4" i="164"/>
  <c r="A4" i="164"/>
  <c r="I3" i="164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E66" i="156"/>
  <c r="C66" i="156"/>
  <c r="A66" i="156"/>
  <c r="C65" i="156"/>
  <c r="E65" i="156" s="1"/>
  <c r="A65" i="156"/>
  <c r="E64" i="156"/>
  <c r="C64" i="156"/>
  <c r="A64" i="156"/>
  <c r="C63" i="156"/>
  <c r="E63" i="156" s="1"/>
  <c r="A63" i="156"/>
  <c r="E62" i="156"/>
  <c r="C62" i="156"/>
  <c r="C61" i="156" s="1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I4" i="156"/>
  <c r="I5" i="156" s="1"/>
  <c r="A4" i="156"/>
  <c r="A3" i="156"/>
  <c r="I2" i="156"/>
  <c r="I3" i="156" s="1"/>
  <c r="A2" i="156"/>
  <c r="A67" i="155"/>
  <c r="F66" i="155"/>
  <c r="C66" i="155"/>
  <c r="E66" i="155" s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I2" i="155"/>
  <c r="I3" i="155" s="1"/>
  <c r="A2" i="155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I3" i="152"/>
  <c r="I4" i="152" s="1"/>
  <c r="I5" i="152" s="1"/>
  <c r="A3" i="152"/>
  <c r="I2" i="152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E66" i="150"/>
  <c r="C66" i="150"/>
  <c r="A66" i="150"/>
  <c r="E65" i="150"/>
  <c r="C65" i="150"/>
  <c r="C64" i="150" s="1"/>
  <c r="E64" i="150" s="1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I20" i="150"/>
  <c r="I21" i="150" s="1"/>
  <c r="A20" i="150"/>
  <c r="A19" i="150"/>
  <c r="I18" i="150"/>
  <c r="I19" i="150" s="1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A66" i="149"/>
  <c r="E65" i="149"/>
  <c r="C65" i="149"/>
  <c r="C64" i="149" s="1"/>
  <c r="A65" i="149"/>
  <c r="E64" i="149"/>
  <c r="A64" i="149"/>
  <c r="C63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I4" i="149"/>
  <c r="A4" i="149"/>
  <c r="I3" i="149"/>
  <c r="A3" i="149"/>
  <c r="I2" i="149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E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I4" i="145"/>
  <c r="I5" i="145" s="1"/>
  <c r="I6" i="145" s="1"/>
  <c r="I7" i="145" s="1"/>
  <c r="A4" i="145"/>
  <c r="I3" i="145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I5" i="142"/>
  <c r="A5" i="142"/>
  <c r="A4" i="142"/>
  <c r="A3" i="142"/>
  <c r="I2" i="142"/>
  <c r="I3" i="142" s="1"/>
  <c r="I4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I4" i="139"/>
  <c r="A4" i="139"/>
  <c r="I3" i="139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A66" i="137"/>
  <c r="E65" i="137"/>
  <c r="C65" i="137"/>
  <c r="C64" i="137" s="1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I4" i="135"/>
  <c r="I5" i="135" s="1"/>
  <c r="A4" i="135"/>
  <c r="I3" i="135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I6" i="134"/>
  <c r="I7" i="134" s="1"/>
  <c r="A6" i="134"/>
  <c r="I5" i="134"/>
  <c r="A5" i="134"/>
  <c r="A4" i="134"/>
  <c r="A3" i="134"/>
  <c r="I2" i="134"/>
  <c r="I3" i="134" s="1"/>
  <c r="I4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I7" i="133"/>
  <c r="A7" i="133"/>
  <c r="A6" i="133"/>
  <c r="I5" i="133"/>
  <c r="I6" i="133" s="1"/>
  <c r="A5" i="133"/>
  <c r="I4" i="133"/>
  <c r="A4" i="133"/>
  <c r="I3" i="133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E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I3" i="131"/>
  <c r="A3" i="131"/>
  <c r="I2" i="131"/>
  <c r="A2" i="131"/>
  <c r="A67" i="130"/>
  <c r="F66" i="130"/>
  <c r="C66" i="130"/>
  <c r="E66" i="130" s="1"/>
  <c r="A66" i="130"/>
  <c r="C65" i="130"/>
  <c r="C64" i="130" s="1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E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I5" i="117"/>
  <c r="A5" i="117"/>
  <c r="A4" i="117"/>
  <c r="I3" i="117"/>
  <c r="I4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I4" i="113"/>
  <c r="A4" i="113"/>
  <c r="A3" i="113"/>
  <c r="I2" i="113"/>
  <c r="I3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I4" i="107"/>
  <c r="I5" i="107" s="1"/>
  <c r="A4" i="107"/>
  <c r="I3" i="107"/>
  <c r="A3" i="107"/>
  <c r="I2" i="107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E66" i="103"/>
  <c r="C66" i="103"/>
  <c r="A66" i="103"/>
  <c r="E65" i="103"/>
  <c r="C65" i="103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C66" i="101"/>
  <c r="A66" i="101"/>
  <c r="C65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I5" i="101"/>
  <c r="A5" i="101"/>
  <c r="I4" i="101"/>
  <c r="A4" i="101"/>
  <c r="A3" i="101"/>
  <c r="I2" i="101"/>
  <c r="I3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E65" i="98"/>
  <c r="C65" i="98"/>
  <c r="C64" i="98" s="1"/>
  <c r="C63" i="98" s="1"/>
  <c r="C62" i="98" s="1"/>
  <c r="C61" i="98" s="1"/>
  <c r="A65" i="98"/>
  <c r="E64" i="98"/>
  <c r="A64" i="98"/>
  <c r="A63" i="98"/>
  <c r="E62" i="98"/>
  <c r="A62" i="98"/>
  <c r="E61" i="98"/>
  <c r="A61" i="98"/>
  <c r="C60" i="98"/>
  <c r="E60" i="98" s="1"/>
  <c r="A60" i="98"/>
  <c r="C59" i="98"/>
  <c r="E59" i="98" s="1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I4" i="98"/>
  <c r="I5" i="98" s="1"/>
  <c r="A4" i="98"/>
  <c r="A3" i="98"/>
  <c r="I2" i="98"/>
  <c r="I3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I4" i="93"/>
  <c r="A4" i="93"/>
  <c r="A3" i="93"/>
  <c r="I2" i="93"/>
  <c r="I3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I4" i="89"/>
  <c r="I5" i="89" s="1"/>
  <c r="A4" i="89"/>
  <c r="I3" i="89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I4" i="83"/>
  <c r="A4" i="83"/>
  <c r="A3" i="83"/>
  <c r="I2" i="83"/>
  <c r="I3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I5" i="82"/>
  <c r="I6" i="82" s="1"/>
  <c r="A5" i="82"/>
  <c r="I4" i="82"/>
  <c r="A4" i="82"/>
  <c r="I3" i="82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I4" i="79"/>
  <c r="I5" i="79" s="1"/>
  <c r="I6" i="79" s="1"/>
  <c r="A4" i="79"/>
  <c r="I3" i="79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I4" i="75"/>
  <c r="I5" i="75" s="1"/>
  <c r="I6" i="75" s="1"/>
  <c r="I7" i="75" s="1"/>
  <c r="A4" i="75"/>
  <c r="I3" i="75"/>
  <c r="A3" i="75"/>
  <c r="I2" i="75"/>
  <c r="A2" i="75"/>
  <c r="A67" i="74"/>
  <c r="F66" i="74"/>
  <c r="C66" i="74"/>
  <c r="E66" i="74" s="1"/>
  <c r="A66" i="74"/>
  <c r="E65" i="74"/>
  <c r="C65" i="74"/>
  <c r="A65" i="74"/>
  <c r="C64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I5" i="74"/>
  <c r="I6" i="74" s="1"/>
  <c r="I7" i="74" s="1"/>
  <c r="A5" i="74"/>
  <c r="A4" i="74"/>
  <c r="A3" i="74"/>
  <c r="I2" i="74"/>
  <c r="I3" i="74" s="1"/>
  <c r="I4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I4" i="72"/>
  <c r="A4" i="72"/>
  <c r="I3" i="72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I5" i="71"/>
  <c r="I6" i="71" s="1"/>
  <c r="A5" i="71"/>
  <c r="A4" i="71"/>
  <c r="I3" i="71"/>
  <c r="I4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I2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A66" i="61"/>
  <c r="C65" i="61"/>
  <c r="E65" i="61" s="1"/>
  <c r="A65" i="61"/>
  <c r="E64" i="61"/>
  <c r="C64" i="61"/>
  <c r="C63" i="61" s="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I5" i="61"/>
  <c r="I6" i="61" s="1"/>
  <c r="I7" i="61" s="1"/>
  <c r="A5" i="61"/>
  <c r="I4" i="61"/>
  <c r="A4" i="61"/>
  <c r="I3" i="61"/>
  <c r="A3" i="61"/>
  <c r="I2" i="6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I4" i="60"/>
  <c r="A4" i="60"/>
  <c r="A3" i="60"/>
  <c r="I2" i="60"/>
  <c r="I3" i="60" s="1"/>
  <c r="A2" i="60"/>
  <c r="A67" i="59"/>
  <c r="F66" i="59"/>
  <c r="C66" i="59"/>
  <c r="E66" i="59" s="1"/>
  <c r="A66" i="59"/>
  <c r="E65" i="59"/>
  <c r="C65" i="59"/>
  <c r="A65" i="59"/>
  <c r="E64" i="59"/>
  <c r="C64" i="59"/>
  <c r="C63" i="59" s="1"/>
  <c r="C62" i="59" s="1"/>
  <c r="A64" i="59"/>
  <c r="E63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I5" i="59"/>
  <c r="I6" i="59" s="1"/>
  <c r="A5" i="59"/>
  <c r="I4" i="59"/>
  <c r="A4" i="59"/>
  <c r="I3" i="59"/>
  <c r="A3" i="59"/>
  <c r="I2" i="59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I4" i="51"/>
  <c r="I5" i="51" s="1"/>
  <c r="A4" i="51"/>
  <c r="I3" i="5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E66" i="44"/>
  <c r="C66" i="44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I3" i="44"/>
  <c r="I4" i="44" s="1"/>
  <c r="A3" i="44"/>
  <c r="I2" i="44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I5" i="42"/>
  <c r="I6" i="42" s="1"/>
  <c r="A5" i="42"/>
  <c r="I4" i="42"/>
  <c r="A4" i="42"/>
  <c r="I3" i="42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I4" i="41"/>
  <c r="A4" i="41"/>
  <c r="A3" i="41"/>
  <c r="I2" i="41"/>
  <c r="I3" i="41" s="1"/>
  <c r="A2" i="41"/>
  <c r="A67" i="40"/>
  <c r="C66" i="40"/>
  <c r="C65" i="40" s="1"/>
  <c r="C64" i="40" s="1"/>
  <c r="E64" i="40" s="1"/>
  <c r="A66" i="40"/>
  <c r="E65" i="40"/>
  <c r="A65" i="40"/>
  <c r="A64" i="40"/>
  <c r="C63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3" i="40"/>
  <c r="I2" i="40"/>
  <c r="A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I4" i="32"/>
  <c r="I5" i="32" s="1"/>
  <c r="I6" i="32" s="1"/>
  <c r="A4" i="32"/>
  <c r="I3" i="32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I4" i="29"/>
  <c r="I5" i="29" s="1"/>
  <c r="A4" i="29"/>
  <c r="A3" i="29"/>
  <c r="I2" i="29"/>
  <c r="I3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I4" i="26"/>
  <c r="I5" i="26" s="1"/>
  <c r="A4" i="26"/>
  <c r="I3" i="26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I6" i="22"/>
  <c r="A6" i="22"/>
  <c r="A5" i="22"/>
  <c r="I4" i="22"/>
  <c r="I5" i="22" s="1"/>
  <c r="A4" i="22"/>
  <c r="I3" i="22"/>
  <c r="A3" i="22"/>
  <c r="I2" i="22"/>
  <c r="A2" i="22"/>
  <c r="A67" i="21"/>
  <c r="E66" i="21"/>
  <c r="C66" i="2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I3" i="18"/>
  <c r="I4" i="18" s="1"/>
  <c r="A3" i="18"/>
  <c r="I2" i="18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I4" i="16"/>
  <c r="I5" i="16" s="1"/>
  <c r="A4" i="16"/>
  <c r="I3" i="16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I5" i="15"/>
  <c r="I6" i="15" s="1"/>
  <c r="I7" i="15" s="1"/>
  <c r="A5" i="15"/>
  <c r="A4" i="15"/>
  <c r="I3" i="15"/>
  <c r="I4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I5" i="12"/>
  <c r="I6" i="12" s="1"/>
  <c r="I7" i="12" s="1"/>
  <c r="A5" i="12"/>
  <c r="A4" i="12"/>
  <c r="A3" i="12"/>
  <c r="I2" i="12"/>
  <c r="I3" i="12" s="1"/>
  <c r="I4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I4" i="9"/>
  <c r="I5" i="9" s="1"/>
  <c r="A4" i="9"/>
  <c r="I3" i="9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I7" i="7"/>
  <c r="A7" i="7"/>
  <c r="I6" i="7"/>
  <c r="A6" i="7"/>
  <c r="I5" i="7"/>
  <c r="A5" i="7"/>
  <c r="A4" i="7"/>
  <c r="I3" i="7"/>
  <c r="I4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L66" i="2" s="1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K66" i="2"/>
  <c r="IJ66" i="2"/>
  <c r="IH66" i="2"/>
  <c r="HY66" i="2"/>
  <c r="HW66" i="2"/>
  <c r="HN66" i="2"/>
  <c r="HL66" i="2"/>
  <c r="HD66" i="2"/>
  <c r="HC66" i="2"/>
  <c r="HA66" i="2"/>
  <c r="GS66" i="2"/>
  <c r="GR66" i="2"/>
  <c r="GP66" i="2"/>
  <c r="GE66" i="2"/>
  <c r="FV66" i="2"/>
  <c r="FW66" i="2" s="1"/>
  <c r="FT66" i="2"/>
  <c r="FK66" i="2"/>
  <c r="FI66" i="2"/>
  <c r="EZ66" i="2"/>
  <c r="FA66" i="2" s="1"/>
  <c r="EX66" i="2"/>
  <c r="EM66" i="2"/>
  <c r="ED66" i="2"/>
  <c r="EB66" i="2"/>
  <c r="DS66" i="2"/>
  <c r="DT65" i="2" s="1"/>
  <c r="DQ66" i="2"/>
  <c r="DH66" i="2"/>
  <c r="DI66" i="2" s="1"/>
  <c r="DF66" i="2"/>
  <c r="CW66" i="2"/>
  <c r="CU66" i="2"/>
  <c r="CL66" i="2"/>
  <c r="CJ66" i="2"/>
  <c r="CA66" i="2"/>
  <c r="BY66" i="2"/>
  <c r="BQ66" i="2"/>
  <c r="BP66" i="2"/>
  <c r="BN66" i="2"/>
  <c r="BE66" i="2"/>
  <c r="BC66" i="2"/>
  <c r="AT66" i="2"/>
  <c r="AR66" i="2"/>
  <c r="AJ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Z65" i="2"/>
  <c r="EX65" i="2"/>
  <c r="EM65" i="2"/>
  <c r="EB65" i="2"/>
  <c r="DS65" i="2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T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P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I4" i="4" l="1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CM66" i="2"/>
  <c r="HO66" i="2"/>
  <c r="HZ66" i="2"/>
  <c r="FA65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E63" i="40"/>
  <c r="C62" i="40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E63" i="61"/>
  <c r="C62" i="61"/>
  <c r="I4" i="53"/>
  <c r="C61" i="59"/>
  <c r="E62" i="59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C63" i="74"/>
  <c r="E64" i="74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58" i="98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C63" i="130"/>
  <c r="E64" i="130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I22" i="150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E63" i="149"/>
  <c r="C62" i="149"/>
  <c r="C64" i="142"/>
  <c r="E61" i="146"/>
  <c r="C60" i="146"/>
  <c r="E62" i="146"/>
  <c r="I4" i="151"/>
  <c r="I3" i="146"/>
  <c r="C64" i="147"/>
  <c r="E65" i="147"/>
  <c r="I6" i="150"/>
  <c r="I6" i="152"/>
  <c r="I4" i="153"/>
  <c r="C63" i="150"/>
  <c r="E64" i="148"/>
  <c r="C63" i="148"/>
  <c r="C64" i="151"/>
  <c r="E65" i="151"/>
  <c r="I6" i="156"/>
  <c r="C64" i="153"/>
  <c r="I5" i="159"/>
  <c r="I5" i="157"/>
  <c r="C64" i="154"/>
  <c r="E65" i="154"/>
  <c r="E61" i="156"/>
  <c r="C60" i="156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C64" i="109" l="1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C59" i="156"/>
  <c r="E60" i="156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C61" i="149"/>
  <c r="E62" i="149"/>
  <c r="E65" i="107"/>
  <c r="C64" i="107"/>
  <c r="I6" i="93"/>
  <c r="E63" i="74"/>
  <c r="C62" i="74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C62" i="130"/>
  <c r="E63" i="130"/>
  <c r="I5" i="111"/>
  <c r="I8" i="94"/>
  <c r="C60" i="43"/>
  <c r="E61" i="43"/>
  <c r="C62" i="25"/>
  <c r="E63" i="25"/>
  <c r="I23" i="150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C57" i="98"/>
  <c r="E58" i="98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IU64" i="2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1" i="59"/>
  <c r="C60" i="59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E63" i="150"/>
  <c r="C62" i="150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61"/>
  <c r="E62" i="61"/>
  <c r="C61" i="39"/>
  <c r="E62" i="39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BE64" i="2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FL64" i="2" l="1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E57" i="98"/>
  <c r="C56" i="98"/>
  <c r="DI64" i="2"/>
  <c r="E62" i="128"/>
  <c r="C61" i="128"/>
  <c r="I5" i="125"/>
  <c r="E64" i="170"/>
  <c r="C63" i="170"/>
  <c r="I6" i="144"/>
  <c r="E61" i="61"/>
  <c r="C60" i="61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1" i="74"/>
  <c r="E62" i="74"/>
  <c r="C61" i="150"/>
  <c r="E62" i="150"/>
  <c r="C62" i="145"/>
  <c r="E63" i="145"/>
  <c r="I5" i="91"/>
  <c r="I7" i="139"/>
  <c r="I7" i="60"/>
  <c r="I7" i="41"/>
  <c r="C58" i="156"/>
  <c r="E59" i="156"/>
  <c r="I6" i="73"/>
  <c r="I10" i="12"/>
  <c r="E62" i="65"/>
  <c r="C61" i="65"/>
  <c r="E60" i="102"/>
  <c r="C59" i="102"/>
  <c r="C59" i="59"/>
  <c r="E60" i="59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1" i="149"/>
  <c r="C60" i="149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I24" i="150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C61" i="130"/>
  <c r="E62" i="130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AJ63" i="2" l="1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E61" i="150"/>
  <c r="C60" i="150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I25" i="150"/>
  <c r="E63" i="91"/>
  <c r="C62" i="91"/>
  <c r="I8" i="25"/>
  <c r="E62" i="31"/>
  <c r="C61" i="31"/>
  <c r="E62" i="97"/>
  <c r="C61" i="97"/>
  <c r="E61" i="74"/>
  <c r="C60" i="74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59" i="59"/>
  <c r="C58" i="5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E60" i="61"/>
  <c r="C59" i="61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C60" i="130"/>
  <c r="E61" i="130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E58" i="156"/>
  <c r="C57" i="156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56" i="98"/>
  <c r="C55" i="98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E60" i="149"/>
  <c r="C59" i="149"/>
  <c r="FK63" i="2"/>
  <c r="C62" i="14"/>
  <c r="E63" i="14"/>
  <c r="GR63" i="2"/>
  <c r="I7" i="5"/>
  <c r="I6" i="91"/>
  <c r="C57" i="138"/>
  <c r="E58" i="138"/>
  <c r="C61" i="23"/>
  <c r="E62" i="23"/>
  <c r="AJ62" i="2" l="1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E59" i="61"/>
  <c r="C58" i="61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E60" i="74"/>
  <c r="C59" i="74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4" i="98"/>
  <c r="E55" i="98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C56" i="156"/>
  <c r="E57" i="156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IU61" i="2"/>
  <c r="E62" i="6"/>
  <c r="C61" i="6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C59" i="150"/>
  <c r="E60" i="150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M61" i="2"/>
  <c r="I8" i="84"/>
  <c r="N63" i="1"/>
  <c r="C61" i="158"/>
  <c r="E62" i="158"/>
  <c r="I8" i="20"/>
  <c r="E59" i="62"/>
  <c r="C58" i="62"/>
  <c r="BE62" i="2"/>
  <c r="I7" i="95"/>
  <c r="IK63" i="2"/>
  <c r="C61" i="155"/>
  <c r="E62" i="155"/>
  <c r="I26" i="150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C58" i="149"/>
  <c r="E59" i="149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E60" i="130"/>
  <c r="C59" i="130"/>
  <c r="C57" i="59"/>
  <c r="E58" i="59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IK61" i="2" l="1"/>
  <c r="HZ61" i="2"/>
  <c r="CX60" i="2"/>
  <c r="I9" i="76"/>
  <c r="I27" i="150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8" i="74"/>
  <c r="E59" i="7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6" i="59"/>
  <c r="E57" i="5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C58" i="130"/>
  <c r="E59" i="130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E58" i="149"/>
  <c r="C57" i="149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E54" i="98"/>
  <c r="C53" i="98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E58" i="61"/>
  <c r="C57" i="61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59" i="150"/>
  <c r="C58" i="150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E56" i="156"/>
  <c r="C55" i="156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CX59" i="2" l="1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7" i="61"/>
  <c r="C56" i="61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59" i="10"/>
  <c r="C58" i="10"/>
  <c r="E55" i="32"/>
  <c r="C54" i="32"/>
  <c r="I11" i="60"/>
  <c r="I14" i="7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50"/>
  <c r="C57" i="15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C55" i="59"/>
  <c r="E56" i="59"/>
  <c r="FK60" i="2"/>
  <c r="E60" i="6"/>
  <c r="C59" i="6"/>
  <c r="CA60" i="1"/>
  <c r="IU60" i="2"/>
  <c r="E57" i="69"/>
  <c r="C56" i="69"/>
  <c r="E60" i="172"/>
  <c r="C59" i="172"/>
  <c r="HN60" i="2"/>
  <c r="E58" i="74"/>
  <c r="C57" i="74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M59" i="2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8" i="130"/>
  <c r="C57" i="130"/>
  <c r="E59" i="23"/>
  <c r="C58" i="23"/>
  <c r="C58" i="114"/>
  <c r="E59" i="114"/>
  <c r="E59" i="13"/>
  <c r="C58" i="13"/>
  <c r="IU59" i="2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28" i="15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C54" i="156"/>
  <c r="E55" i="156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E57" i="149"/>
  <c r="C56" i="149"/>
  <c r="I12" i="132"/>
  <c r="I9" i="163"/>
  <c r="E53" i="98"/>
  <c r="C52" i="98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FL59" i="2" l="1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C56" i="150"/>
  <c r="E57" i="150"/>
  <c r="E54" i="32"/>
  <c r="C53" i="32"/>
  <c r="I12" i="165"/>
  <c r="I11" i="116"/>
  <c r="I12" i="30"/>
  <c r="I15" i="46"/>
  <c r="C58" i="50"/>
  <c r="E59" i="50"/>
  <c r="AT59" i="2"/>
  <c r="I12" i="23"/>
  <c r="E59" i="6"/>
  <c r="C58" i="6"/>
  <c r="CA59" i="1"/>
  <c r="E58" i="96"/>
  <c r="C57" i="96"/>
  <c r="I12" i="99"/>
  <c r="I12" i="167"/>
  <c r="I11" i="170"/>
  <c r="I29" i="15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I14" i="14"/>
  <c r="E59" i="52"/>
  <c r="C58" i="52"/>
  <c r="BP59" i="2"/>
  <c r="C57" i="89"/>
  <c r="E58" i="89"/>
  <c r="E55" i="59"/>
  <c r="C54" i="5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2" i="98"/>
  <c r="C51" i="98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IU58" i="2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E56" i="149"/>
  <c r="C55" i="149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E57" i="130"/>
  <c r="C56" i="13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M58" i="2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AI58" i="2" s="1"/>
  <c r="E59" i="121"/>
  <c r="I10" i="141"/>
  <c r="E57" i="74"/>
  <c r="C56" i="74"/>
  <c r="I13" i="62"/>
  <c r="C58" i="152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C55" i="61"/>
  <c r="E56" i="6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4" i="156"/>
  <c r="C53" i="156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EP58" i="2" l="1"/>
  <c r="Y58" i="1"/>
  <c r="AJ58" i="2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I30" i="150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E53" i="156"/>
  <c r="C52" i="156"/>
  <c r="I12" i="119"/>
  <c r="I11" i="17"/>
  <c r="I11" i="38"/>
  <c r="I12" i="86"/>
  <c r="I12" i="111"/>
  <c r="E57" i="132"/>
  <c r="C56" i="132"/>
  <c r="E56" i="161"/>
  <c r="C55" i="161"/>
  <c r="I14" i="78"/>
  <c r="E54" i="59"/>
  <c r="C53" i="59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C55" i="130"/>
  <c r="E56" i="13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AI57" i="2" s="1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50" i="82"/>
  <c r="E51" i="82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E51" i="98"/>
  <c r="C50" i="98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E55" i="149"/>
  <c r="C54" i="149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C55" i="74"/>
  <c r="E56" i="74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C54" i="61"/>
  <c r="E55" i="61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5" i="150"/>
  <c r="E56" i="150"/>
  <c r="C57" i="12"/>
  <c r="E58" i="12"/>
  <c r="M58" i="1"/>
  <c r="X58" i="2"/>
  <c r="EP57" i="2" l="1"/>
  <c r="N57" i="2"/>
  <c r="GS57" i="2"/>
  <c r="AJ57" i="2"/>
  <c r="C53" i="61"/>
  <c r="E54" i="61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2" i="156"/>
  <c r="C51" i="156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C54" i="130"/>
  <c r="E55" i="130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C52" i="59"/>
  <c r="E53" i="59"/>
  <c r="IK57" i="2"/>
  <c r="E54" i="168"/>
  <c r="C53" i="168"/>
  <c r="I13" i="31"/>
  <c r="I14" i="113"/>
  <c r="C54" i="74"/>
  <c r="E55" i="74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C54" i="150"/>
  <c r="E55" i="150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E50" i="98"/>
  <c r="C49" i="98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BE56" i="2" s="1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E54" i="149"/>
  <c r="C53" i="149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31" i="150"/>
  <c r="I13" i="80"/>
  <c r="E56" i="13"/>
  <c r="C55" i="13"/>
  <c r="IU56" i="2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EP56" i="2" l="1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32" i="150"/>
  <c r="C52" i="149"/>
  <c r="E53" i="149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C53" i="150"/>
  <c r="E54" i="150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E56" i="49"/>
  <c r="E56" i="93"/>
  <c r="C55" i="93"/>
  <c r="I15" i="173"/>
  <c r="AU57" i="1"/>
  <c r="E56" i="152"/>
  <c r="C55" i="152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E54" i="74"/>
  <c r="C53" i="74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C52" i="61"/>
  <c r="E53" i="61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C48" i="98"/>
  <c r="E49" i="98"/>
  <c r="I14" i="169"/>
  <c r="I18" i="133"/>
  <c r="I15" i="118"/>
  <c r="C50" i="156"/>
  <c r="E51" i="156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3" i="64"/>
  <c r="I14" i="19"/>
  <c r="I16" i="136"/>
  <c r="E55" i="142"/>
  <c r="C54" i="142"/>
  <c r="C54" i="78"/>
  <c r="E55" i="78"/>
  <c r="C54" i="154"/>
  <c r="E55" i="154"/>
  <c r="IJ55" i="2"/>
  <c r="C51" i="59"/>
  <c r="E52" i="59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M55" i="2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4" i="130"/>
  <c r="C53" i="130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AI55" i="2"/>
  <c r="HN56" i="2"/>
  <c r="I16" i="156"/>
  <c r="I15" i="37"/>
  <c r="I13" i="58"/>
  <c r="I13" i="11"/>
  <c r="I15" i="44"/>
  <c r="I15" i="23"/>
  <c r="C53" i="15" l="1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1" i="61"/>
  <c r="E52" i="61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E50" i="156"/>
  <c r="C49" i="156"/>
  <c r="I16" i="10"/>
  <c r="C50" i="59"/>
  <c r="E51" i="59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2" i="74"/>
  <c r="E53" i="74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E53" i="130"/>
  <c r="C52" i="130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1" i="149"/>
  <c r="E52" i="149"/>
  <c r="C52" i="17"/>
  <c r="E53" i="17"/>
  <c r="I15" i="86"/>
  <c r="I15" i="103"/>
  <c r="E48" i="98"/>
  <c r="C47" i="98"/>
  <c r="I15" i="4"/>
  <c r="CB55" i="2"/>
  <c r="I14" i="40"/>
  <c r="E50" i="138"/>
  <c r="C49" i="138"/>
  <c r="E51" i="45"/>
  <c r="C50" i="45"/>
  <c r="E53" i="150"/>
  <c r="C52" i="150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IU54" i="2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IK54" i="2" l="1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61"/>
  <c r="C50" i="61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0" i="59"/>
  <c r="C49" i="59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E52" i="130"/>
  <c r="C51" i="130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C46" i="98"/>
  <c r="E47" i="98"/>
  <c r="E53" i="162"/>
  <c r="C52" i="162"/>
  <c r="I18" i="9"/>
  <c r="GS54" i="2"/>
  <c r="C48" i="156"/>
  <c r="E49" i="156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E52" i="74"/>
  <c r="C51" i="74"/>
  <c r="C52" i="36"/>
  <c r="E53" i="36"/>
  <c r="I17" i="30"/>
  <c r="I15" i="36"/>
  <c r="I18" i="152"/>
  <c r="I17" i="149"/>
  <c r="C53" i="121"/>
  <c r="E54" i="121"/>
  <c r="I16" i="84"/>
  <c r="C50" i="149"/>
  <c r="E51" i="149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BE53" i="2" s="1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50"/>
  <c r="C51" i="150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FL53" i="2" l="1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E46" i="98"/>
  <c r="C45" i="98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C50" i="130"/>
  <c r="E51" i="130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0" i="149"/>
  <c r="C49" i="149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E50" i="61"/>
  <c r="C49" i="61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48" i="156"/>
  <c r="C47" i="15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E51" i="74"/>
  <c r="C50" i="74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C50" i="150"/>
  <c r="E51" i="150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C48" i="59"/>
  <c r="E49" i="59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CM52" i="2" l="1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C49" i="130"/>
  <c r="E50" i="130"/>
  <c r="I17" i="141"/>
  <c r="I18" i="3"/>
  <c r="E52" i="109"/>
  <c r="C51" i="109"/>
  <c r="ED52" i="2"/>
  <c r="E50" i="74"/>
  <c r="C49" i="74"/>
  <c r="C51" i="6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E50" i="150"/>
  <c r="C49" i="150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E45" i="98"/>
  <c r="C44" i="98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E49" i="61"/>
  <c r="C48" i="61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C48" i="149"/>
  <c r="E49" i="149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C46" i="156"/>
  <c r="E47" i="156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E48" i="59"/>
  <c r="C47" i="59"/>
  <c r="I22" i="75"/>
  <c r="E48" i="45"/>
  <c r="C47" i="45"/>
  <c r="E51" i="36"/>
  <c r="C50" i="36"/>
  <c r="I18" i="73"/>
  <c r="CA52" i="2"/>
  <c r="E51" i="33"/>
  <c r="C50" i="33"/>
  <c r="M51" i="2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U51" i="2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BE51" i="2" s="1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CB51" i="2" l="1"/>
  <c r="EP51" i="2"/>
  <c r="BF51" i="2"/>
  <c r="FL51" i="2"/>
  <c r="E48" i="171"/>
  <c r="C47" i="171"/>
  <c r="I19" i="123"/>
  <c r="I18" i="171"/>
  <c r="I21" i="127"/>
  <c r="C49" i="20"/>
  <c r="E50" i="20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8" i="61"/>
  <c r="C47" i="61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E48" i="149"/>
  <c r="C47" i="149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44" i="98"/>
  <c r="C43" i="98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C48" i="74"/>
  <c r="E49" i="7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E46" i="156"/>
  <c r="C45" i="156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E49" i="150"/>
  <c r="C48" i="150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C48" i="130"/>
  <c r="E49" i="130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E47" i="59"/>
  <c r="C46" i="59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GS50" i="2" l="1"/>
  <c r="CX49" i="2"/>
  <c r="FL50" i="2"/>
  <c r="AJ50" i="2"/>
  <c r="GS51" i="2"/>
  <c r="I20" i="155"/>
  <c r="C49" i="8"/>
  <c r="E50" i="8"/>
  <c r="HC50" i="2"/>
  <c r="BP50" i="1"/>
  <c r="I20" i="126"/>
  <c r="C48" i="125"/>
  <c r="E49" i="125"/>
  <c r="C42" i="98"/>
  <c r="E43" i="98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U49" i="2"/>
  <c r="I19" i="130"/>
  <c r="C49" i="14"/>
  <c r="E50" i="14"/>
  <c r="I24" i="75"/>
  <c r="I23" i="27"/>
  <c r="C49" i="12"/>
  <c r="E50" i="12"/>
  <c r="M50" i="1"/>
  <c r="X50" i="2"/>
  <c r="C45" i="59"/>
  <c r="E46" i="59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C47" i="150"/>
  <c r="E48" i="150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C46" i="149"/>
  <c r="E47" i="149"/>
  <c r="I19" i="147"/>
  <c r="I20" i="53"/>
  <c r="I22" i="156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C47" i="74"/>
  <c r="E48" i="74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BE49" i="2" s="1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AI49" i="1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X49" i="1" s="1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E45" i="156"/>
  <c r="C44" i="156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E48" i="130"/>
  <c r="C47" i="130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C46" i="61"/>
  <c r="E47" i="61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B49" i="2" l="1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I21" i="20"/>
  <c r="E46" i="61"/>
  <c r="C45" i="61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C48" i="49"/>
  <c r="E49" i="49"/>
  <c r="I23" i="89"/>
  <c r="C47" i="15"/>
  <c r="E48" i="15"/>
  <c r="E42" i="98"/>
  <c r="C41" i="98"/>
  <c r="AJ49" i="1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E46" i="149"/>
  <c r="C45" i="149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C46" i="150"/>
  <c r="E47" i="15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C44" i="59"/>
  <c r="E45" i="59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M48" i="2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4" i="156"/>
  <c r="C43" i="156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E47" i="130"/>
  <c r="C46" i="130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E47" i="74"/>
  <c r="C46" i="74"/>
  <c r="I24" i="22"/>
  <c r="C46" i="66"/>
  <c r="E47" i="66"/>
  <c r="E49" i="50"/>
  <c r="C48" i="50"/>
  <c r="AT49" i="2"/>
  <c r="EP48" i="2" l="1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5" i="61"/>
  <c r="C44" i="61"/>
  <c r="E47" i="96"/>
  <c r="C46" i="96"/>
  <c r="C47" i="55"/>
  <c r="E48" i="55"/>
  <c r="I22" i="54"/>
  <c r="C46" i="21"/>
  <c r="E47" i="21"/>
  <c r="I22" i="70"/>
  <c r="I22" i="170"/>
  <c r="C44" i="106"/>
  <c r="E45" i="106"/>
  <c r="C45" i="150"/>
  <c r="E46" i="150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E46" i="130"/>
  <c r="C45" i="130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E44" i="59"/>
  <c r="C43" i="59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BE47" i="2"/>
  <c r="C45" i="19"/>
  <c r="E46" i="19"/>
  <c r="C44" i="171"/>
  <c r="E45" i="171"/>
  <c r="I22" i="138"/>
  <c r="I25" i="22"/>
  <c r="I23" i="165"/>
  <c r="EE49" i="2"/>
  <c r="E46" i="74"/>
  <c r="C45" i="74"/>
  <c r="N49" i="1"/>
  <c r="C42" i="156"/>
  <c r="E43" i="156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M47" i="2"/>
  <c r="E45" i="149"/>
  <c r="C44" i="149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E41" i="98"/>
  <c r="C40" i="98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CB47" i="2" l="1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E45" i="130"/>
  <c r="C44" i="130"/>
  <c r="I22" i="166"/>
  <c r="I22" i="96"/>
  <c r="FW48" i="2"/>
  <c r="I27" i="75"/>
  <c r="E44" i="149"/>
  <c r="C43" i="149"/>
  <c r="C44" i="64"/>
  <c r="E45" i="64"/>
  <c r="E42" i="87"/>
  <c r="C41" i="87"/>
  <c r="E40" i="98"/>
  <c r="C39" i="98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E43" i="59"/>
  <c r="C42" i="59"/>
  <c r="I22" i="47"/>
  <c r="I24" i="28"/>
  <c r="E46" i="78"/>
  <c r="C45" i="78"/>
  <c r="I25" i="135"/>
  <c r="C44" i="116"/>
  <c r="E45" i="116"/>
  <c r="C44" i="150"/>
  <c r="E45" i="150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E42" i="156"/>
  <c r="C41" i="156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E45" i="74"/>
  <c r="C44" i="74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E44" i="61"/>
  <c r="C43" i="61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AJ46" i="2" l="1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C40" i="156"/>
  <c r="E41" i="156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U45" i="2"/>
  <c r="I25" i="72"/>
  <c r="C45" i="152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M45" i="2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E39" i="98"/>
  <c r="C38" i="98"/>
  <c r="C41" i="102"/>
  <c r="E42" i="102"/>
  <c r="E44" i="65"/>
  <c r="C43" i="65"/>
  <c r="E45" i="140"/>
  <c r="C44" i="140"/>
  <c r="E46" i="143"/>
  <c r="C45" i="143"/>
  <c r="C45" i="93"/>
  <c r="E46" i="93"/>
  <c r="C45" i="90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4" i="150"/>
  <c r="C43" i="150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E46" i="6"/>
  <c r="CA46" i="1"/>
  <c r="IU46" i="2"/>
  <c r="C45" i="91"/>
  <c r="E46" i="91"/>
  <c r="I26" i="135"/>
  <c r="C42" i="149"/>
  <c r="E43" i="149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CL45" i="2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E42" i="59"/>
  <c r="C41" i="59"/>
  <c r="I23" i="166"/>
  <c r="E46" i="107"/>
  <c r="C45" i="107"/>
  <c r="C41" i="34"/>
  <c r="E42" i="34"/>
  <c r="E44" i="103"/>
  <c r="C43" i="103"/>
  <c r="I27" i="14"/>
  <c r="I25" i="83"/>
  <c r="E43" i="61"/>
  <c r="C42" i="61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C43" i="130"/>
  <c r="E44" i="130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C43" i="74"/>
  <c r="E44" i="74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X45" i="1" s="1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CX44" i="2" l="1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C42" i="74"/>
  <c r="E43" i="74"/>
  <c r="BF46" i="2"/>
  <c r="C42" i="130"/>
  <c r="E43" i="130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38" i="98"/>
  <c r="C37" i="98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0" i="156"/>
  <c r="C39" i="156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E42" i="61"/>
  <c r="C41" i="61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E42" i="149"/>
  <c r="C41" i="149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CL44" i="2" s="1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E43" i="150"/>
  <c r="C42" i="150"/>
  <c r="J42" i="150" s="1"/>
  <c r="I29" i="134"/>
  <c r="E45" i="174"/>
  <c r="C44" i="174"/>
  <c r="C44" i="170"/>
  <c r="AI44" i="2" s="1"/>
  <c r="E45" i="170"/>
  <c r="I28" i="59"/>
  <c r="E44" i="101"/>
  <c r="C43" i="101"/>
  <c r="I25" i="155"/>
  <c r="E42" i="168"/>
  <c r="C41" i="168"/>
  <c r="I24" i="143"/>
  <c r="IV46" i="2"/>
  <c r="E45" i="90"/>
  <c r="C44" i="90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AI44" i="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C40" i="59"/>
  <c r="E41" i="59"/>
  <c r="I24" i="47"/>
  <c r="I25" i="19"/>
  <c r="E44" i="164"/>
  <c r="C43" i="164"/>
  <c r="E42" i="124"/>
  <c r="C41" i="124"/>
  <c r="I24" i="8"/>
  <c r="GR44" i="2"/>
  <c r="HO44" i="2" l="1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E41" i="61"/>
  <c r="C40" i="61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E42" i="74"/>
  <c r="C41" i="74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C40" i="149"/>
  <c r="E41" i="149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C38" i="156"/>
  <c r="E39" i="156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C36" i="98"/>
  <c r="E37" i="98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U43" i="2"/>
  <c r="I26" i="76"/>
  <c r="I26" i="54"/>
  <c r="E40" i="59"/>
  <c r="C39" i="59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C41" i="150"/>
  <c r="E42" i="150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CL43" i="2" s="1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2" i="130"/>
  <c r="C41" i="130"/>
  <c r="FL43" i="2" l="1"/>
  <c r="CM43" i="2"/>
  <c r="E42" i="70"/>
  <c r="C41" i="70"/>
  <c r="C35" i="98"/>
  <c r="E36" i="98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E41" i="150"/>
  <c r="C40" i="150"/>
  <c r="J41" i="150"/>
  <c r="K41" i="150" s="1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C39" i="149"/>
  <c r="E40" i="149"/>
  <c r="I26" i="171"/>
  <c r="I26" i="81"/>
  <c r="I27" i="67"/>
  <c r="I30" i="14"/>
  <c r="E40" i="85"/>
  <c r="C39" i="85"/>
  <c r="E43" i="27"/>
  <c r="C42" i="27"/>
  <c r="HZ43" i="2"/>
  <c r="E41" i="130"/>
  <c r="C40" i="130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E41" i="74"/>
  <c r="C40" i="74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39" i="59"/>
  <c r="C38" i="59"/>
  <c r="E42" i="154"/>
  <c r="C41" i="154"/>
  <c r="IJ42" i="2"/>
  <c r="C41" i="122"/>
  <c r="E42" i="122"/>
  <c r="C42" i="107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C37" i="156"/>
  <c r="E38" i="156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C39" i="61"/>
  <c r="E40" i="6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BE42" i="2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K42" i="150"/>
  <c r="EP42" i="2" l="1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E37" i="156"/>
  <c r="C36" i="1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E40" i="130"/>
  <c r="C39" i="130"/>
  <c r="N43" i="1"/>
  <c r="I29" i="159"/>
  <c r="I46" i="150"/>
  <c r="J45" i="150"/>
  <c r="I27" i="109"/>
  <c r="E42" i="152"/>
  <c r="C41" i="152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C39" i="150"/>
  <c r="E40" i="150"/>
  <c r="J40" i="150"/>
  <c r="K40" i="150" s="1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E40" i="74"/>
  <c r="C39" i="74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39" i="61"/>
  <c r="C38" i="61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C38" i="149"/>
  <c r="E39" i="149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CL41" i="2" s="1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38" i="59"/>
  <c r="C37" i="59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E35" i="98"/>
  <c r="C34" i="98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M41" i="2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P41" i="2" l="1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E36" i="156"/>
  <c r="C35" i="156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C38" i="130"/>
  <c r="E39" i="130"/>
  <c r="E40" i="44"/>
  <c r="C39" i="44"/>
  <c r="C38" i="103"/>
  <c r="E39" i="103"/>
  <c r="I32" i="42"/>
  <c r="E39" i="74"/>
  <c r="C38" i="74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8" i="150"/>
  <c r="E39" i="150"/>
  <c r="J39" i="150"/>
  <c r="K39" i="150" s="1"/>
  <c r="C39" i="20"/>
  <c r="E40" i="20"/>
  <c r="C40" i="121"/>
  <c r="AI40" i="2" s="1"/>
  <c r="E41" i="121"/>
  <c r="C38" i="126"/>
  <c r="E39" i="126"/>
  <c r="E41" i="92"/>
  <c r="C40" i="92"/>
  <c r="I33" i="75"/>
  <c r="I29" i="21"/>
  <c r="E37" i="59"/>
  <c r="C36" i="59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E38" i="149"/>
  <c r="C37" i="149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34" i="98"/>
  <c r="C33" i="98"/>
  <c r="E40" i="33"/>
  <c r="C39" i="33"/>
  <c r="I31" i="156"/>
  <c r="C40" i="7"/>
  <c r="E41" i="7"/>
  <c r="AT41" i="1"/>
  <c r="IK41" i="2"/>
  <c r="C38" i="139"/>
  <c r="E39" i="139"/>
  <c r="E38" i="61"/>
  <c r="C37" i="61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AJ40" i="1" l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C37" i="74"/>
  <c r="E38" i="74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C34" i="156"/>
  <c r="E35" i="156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E33" i="98"/>
  <c r="C32" i="98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M39" i="2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I30" i="76"/>
  <c r="DI40" i="2"/>
  <c r="I29" i="38"/>
  <c r="I30" i="73"/>
  <c r="I32" i="152"/>
  <c r="E36" i="34"/>
  <c r="C35" i="34"/>
  <c r="I33" i="71"/>
  <c r="I30" i="5"/>
  <c r="I30" i="85"/>
  <c r="E38" i="130"/>
  <c r="C37" i="130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C35" i="59"/>
  <c r="E36" i="59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C36" i="61"/>
  <c r="E37" i="61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C36" i="149"/>
  <c r="E37" i="149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8" i="150"/>
  <c r="C37" i="150"/>
  <c r="J38" i="150"/>
  <c r="K38" i="150" s="1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CX38" i="2" l="1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6" i="149"/>
  <c r="C35" i="149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E34" i="156"/>
  <c r="C33" i="15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E35" i="59"/>
  <c r="C34" i="59"/>
  <c r="C38" i="152"/>
  <c r="M38" i="2" s="1"/>
  <c r="E39" i="152"/>
  <c r="I32" i="23"/>
  <c r="E38" i="44"/>
  <c r="C37" i="44"/>
  <c r="HD40" i="2"/>
  <c r="E32" i="98"/>
  <c r="C31" i="98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AI38" i="2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E37" i="150"/>
  <c r="C36" i="150"/>
  <c r="J37" i="150"/>
  <c r="K37" i="150" s="1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J32" i="98"/>
  <c r="E34" i="166"/>
  <c r="C33" i="166"/>
  <c r="E37" i="74"/>
  <c r="C36" i="74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C35" i="61"/>
  <c r="E36" i="61"/>
  <c r="I31" i="162"/>
  <c r="E37" i="75"/>
  <c r="C36" i="75"/>
  <c r="I31" i="138"/>
  <c r="E37" i="130"/>
  <c r="C36" i="130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BE38" i="2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N38" i="2" l="1"/>
  <c r="CX37" i="2"/>
  <c r="J33" i="156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34" i="59"/>
  <c r="C33" i="59"/>
  <c r="EE39" i="2"/>
  <c r="E35" i="61"/>
  <c r="C34" i="61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E36" i="128"/>
  <c r="C35" i="128"/>
  <c r="I31" i="102"/>
  <c r="I31" i="65"/>
  <c r="I35" i="71"/>
  <c r="C35" i="113"/>
  <c r="E36" i="113"/>
  <c r="E37" i="122"/>
  <c r="C36" i="122"/>
  <c r="E36" i="150"/>
  <c r="C35" i="150"/>
  <c r="J36" i="150"/>
  <c r="K36" i="150" s="1"/>
  <c r="E38" i="92"/>
  <c r="C37" i="92"/>
  <c r="I36" i="145"/>
  <c r="C33" i="160"/>
  <c r="E34" i="160"/>
  <c r="E38" i="12"/>
  <c r="C37" i="12"/>
  <c r="M38" i="1"/>
  <c r="X38" i="2"/>
  <c r="I36" i="12"/>
  <c r="K48" i="150"/>
  <c r="C36" i="95"/>
  <c r="E37" i="95"/>
  <c r="I31" i="171"/>
  <c r="I31" i="146"/>
  <c r="E35" i="47"/>
  <c r="C34" i="47"/>
  <c r="E37" i="97"/>
  <c r="C36" i="97"/>
  <c r="I34" i="127"/>
  <c r="E36" i="74"/>
  <c r="C35" i="74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C34" i="149"/>
  <c r="E35" i="149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J35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J35" i="61"/>
  <c r="I36" i="61"/>
  <c r="I35" i="22"/>
  <c r="E34" i="131"/>
  <c r="C33" i="131"/>
  <c r="E36" i="60"/>
  <c r="C35" i="60"/>
  <c r="E36" i="130"/>
  <c r="C35" i="13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J34" i="59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C32" i="156"/>
  <c r="E33" i="156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C30" i="98"/>
  <c r="E31" i="98"/>
  <c r="J31" i="98"/>
  <c r="K31" i="98" s="1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N37" i="2" l="1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K35" i="74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C29" i="98"/>
  <c r="E30" i="98"/>
  <c r="J30" i="98"/>
  <c r="K30" i="98" s="1"/>
  <c r="J36" i="74"/>
  <c r="I37" i="74"/>
  <c r="E34" i="149"/>
  <c r="C33" i="149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K35" i="61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J33" i="149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C33" i="61"/>
  <c r="E34" i="61"/>
  <c r="J34" i="61"/>
  <c r="K34" i="61" s="1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E33" i="59"/>
  <c r="C32" i="59"/>
  <c r="J33" i="59"/>
  <c r="K33" i="59" s="1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C34" i="150"/>
  <c r="E35" i="150"/>
  <c r="J35" i="150"/>
  <c r="K35" i="150" s="1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BE36" i="2"/>
  <c r="E35" i="129"/>
  <c r="C34" i="129"/>
  <c r="DS35" i="2"/>
  <c r="I32" i="112"/>
  <c r="I32" i="91"/>
  <c r="I34" i="124"/>
  <c r="E35" i="74"/>
  <c r="C34" i="74"/>
  <c r="E36" i="122"/>
  <c r="C35" i="122"/>
  <c r="I33" i="53"/>
  <c r="I33" i="3"/>
  <c r="J34" i="156"/>
  <c r="K33" i="156" s="1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C34" i="130"/>
  <c r="E35" i="130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C31" i="156"/>
  <c r="E32" i="156"/>
  <c r="J32" i="156"/>
  <c r="K32" i="156" s="1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K32" i="157" s="1"/>
  <c r="I32" i="55"/>
  <c r="I34" i="37"/>
  <c r="J33" i="37"/>
  <c r="K32" i="98"/>
  <c r="C34" i="144"/>
  <c r="E35" i="144"/>
  <c r="I32" i="65"/>
  <c r="C35" i="132"/>
  <c r="E36" i="132"/>
  <c r="GR37" i="2"/>
  <c r="IK36" i="2" l="1"/>
  <c r="I38" i="133"/>
  <c r="J37" i="133"/>
  <c r="I33" i="109"/>
  <c r="E34" i="144"/>
  <c r="C33" i="144"/>
  <c r="I33" i="141"/>
  <c r="I34" i="108"/>
  <c r="E34" i="130"/>
  <c r="C33" i="130"/>
  <c r="J35" i="128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E32" i="59"/>
  <c r="C31" i="59"/>
  <c r="J32" i="59"/>
  <c r="K32" i="59" s="1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K34" i="5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IU35" i="2"/>
  <c r="C33" i="128"/>
  <c r="E34" i="128"/>
  <c r="E36" i="53"/>
  <c r="C35" i="53"/>
  <c r="I33" i="40"/>
  <c r="J32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J33" i="126"/>
  <c r="I34" i="126"/>
  <c r="K35" i="59"/>
  <c r="C35" i="174"/>
  <c r="E36" i="174"/>
  <c r="K35" i="79"/>
  <c r="I34" i="119"/>
  <c r="I36" i="62"/>
  <c r="J35" i="62"/>
  <c r="J34" i="157"/>
  <c r="I35" i="157"/>
  <c r="E35" i="96"/>
  <c r="C34" i="96"/>
  <c r="I34" i="114"/>
  <c r="I34" i="154"/>
  <c r="I38" i="46"/>
  <c r="J37" i="46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E33" i="149"/>
  <c r="C32" i="149"/>
  <c r="K35" i="22"/>
  <c r="C30" i="32"/>
  <c r="E31" i="32"/>
  <c r="J31" i="32"/>
  <c r="K31" i="32" s="1"/>
  <c r="J33" i="138"/>
  <c r="I34" i="138"/>
  <c r="C33" i="139"/>
  <c r="E34" i="139"/>
  <c r="K35" i="82"/>
  <c r="Y37" i="2"/>
  <c r="E35" i="20"/>
  <c r="C34" i="20"/>
  <c r="I35" i="28"/>
  <c r="J31" i="166"/>
  <c r="I37" i="22"/>
  <c r="J36" i="22"/>
  <c r="I34" i="162"/>
  <c r="CB37" i="1"/>
  <c r="E31" i="156"/>
  <c r="C30" i="156"/>
  <c r="J31" i="156"/>
  <c r="K31" i="156" s="1"/>
  <c r="E34" i="74"/>
  <c r="C33" i="74"/>
  <c r="J34" i="74"/>
  <c r="K34" i="74" s="1"/>
  <c r="J35" i="142"/>
  <c r="I36" i="142"/>
  <c r="E34" i="135"/>
  <c r="C33" i="135"/>
  <c r="I37" i="82"/>
  <c r="J36" i="82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K34" i="59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CL35" i="2" s="1"/>
  <c r="E36" i="155"/>
  <c r="C34" i="70"/>
  <c r="E35" i="70"/>
  <c r="I36" i="26"/>
  <c r="J35" i="26"/>
  <c r="K34" i="98"/>
  <c r="K36" i="75"/>
  <c r="C33" i="150"/>
  <c r="E34" i="150"/>
  <c r="J34" i="150"/>
  <c r="K34" i="150" s="1"/>
  <c r="E34" i="64"/>
  <c r="C33" i="64"/>
  <c r="BQ37" i="1"/>
  <c r="E36" i="90"/>
  <c r="C35" i="90"/>
  <c r="I33" i="148"/>
  <c r="BQ37" i="2"/>
  <c r="I35" i="124"/>
  <c r="J34" i="124"/>
  <c r="I36" i="127"/>
  <c r="J35" i="127"/>
  <c r="C33" i="110"/>
  <c r="E34" i="110"/>
  <c r="Y37" i="1"/>
  <c r="C35" i="28"/>
  <c r="E36" i="28"/>
  <c r="FA36" i="2"/>
  <c r="E29" i="98"/>
  <c r="C28" i="98"/>
  <c r="J29" i="98"/>
  <c r="K29" i="98" s="1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K34" i="127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3" i="61"/>
  <c r="C32" i="61"/>
  <c r="J33" i="61"/>
  <c r="K33" i="61" s="1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K34" i="156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K35" i="71" s="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I34" i="5"/>
  <c r="J33" i="5"/>
  <c r="J34" i="16"/>
  <c r="I33" i="64"/>
  <c r="I34" i="123"/>
  <c r="J33" i="123"/>
  <c r="I33" i="47"/>
  <c r="J32" i="47"/>
  <c r="K32" i="131"/>
  <c r="K36" i="46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K34" i="128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X34" i="2" l="1"/>
  <c r="K32" i="171"/>
  <c r="CB35" i="2"/>
  <c r="FL35" i="2"/>
  <c r="CM35" i="2"/>
  <c r="Y35" i="1"/>
  <c r="I37" i="172"/>
  <c r="J36" i="172"/>
  <c r="E35" i="50"/>
  <c r="C34" i="50"/>
  <c r="AT35" i="2"/>
  <c r="E33" i="67"/>
  <c r="C32" i="67"/>
  <c r="E35" i="158"/>
  <c r="C34" i="158"/>
  <c r="I35" i="56"/>
  <c r="K31" i="166"/>
  <c r="I39" i="75"/>
  <c r="J38" i="75"/>
  <c r="J36" i="117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K36" i="94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I34" i="130"/>
  <c r="J33" i="130"/>
  <c r="C32" i="103"/>
  <c r="E33" i="103"/>
  <c r="J34" i="31"/>
  <c r="I35" i="31"/>
  <c r="K32" i="105"/>
  <c r="E34" i="20"/>
  <c r="C33" i="20"/>
  <c r="I36" i="18"/>
  <c r="J35" i="18"/>
  <c r="I35" i="73"/>
  <c r="J34" i="73"/>
  <c r="J33" i="171"/>
  <c r="I34" i="171"/>
  <c r="K37" i="7"/>
  <c r="J35" i="115"/>
  <c r="I36" i="115"/>
  <c r="E34" i="147"/>
  <c r="C33" i="147"/>
  <c r="E34" i="35"/>
  <c r="C33" i="35"/>
  <c r="GS36" i="2"/>
  <c r="K34" i="118"/>
  <c r="I36" i="118"/>
  <c r="J35" i="118"/>
  <c r="E33" i="25"/>
  <c r="C32" i="25"/>
  <c r="J33" i="25"/>
  <c r="K33" i="25" s="1"/>
  <c r="K37" i="15"/>
  <c r="IK35" i="2"/>
  <c r="I35" i="87"/>
  <c r="J34" i="87"/>
  <c r="C34" i="14"/>
  <c r="E35" i="14"/>
  <c r="J35" i="14"/>
  <c r="K35" i="14" s="1"/>
  <c r="GR35" i="2"/>
  <c r="BQ36" i="1"/>
  <c r="K34" i="25"/>
  <c r="E34" i="77"/>
  <c r="C33" i="77"/>
  <c r="J34" i="77"/>
  <c r="K34" i="77" s="1"/>
  <c r="I34" i="105"/>
  <c r="J33" i="105"/>
  <c r="I35" i="97"/>
  <c r="J34" i="97"/>
  <c r="K33" i="73"/>
  <c r="E32" i="85"/>
  <c r="C31" i="85"/>
  <c r="J32" i="85"/>
  <c r="K32" i="85" s="1"/>
  <c r="I39" i="7"/>
  <c r="J38" i="7"/>
  <c r="K34" i="115"/>
  <c r="I37" i="78"/>
  <c r="J36" i="78"/>
  <c r="K35" i="78" s="1"/>
  <c r="HD36" i="2"/>
  <c r="J35" i="25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E31" i="59"/>
  <c r="C30" i="59"/>
  <c r="J31" i="59"/>
  <c r="K31" i="59" s="1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K33" i="103"/>
  <c r="I35" i="53"/>
  <c r="I36" i="99"/>
  <c r="J35" i="99"/>
  <c r="K34" i="99" s="1"/>
  <c r="E33" i="150"/>
  <c r="C32" i="150"/>
  <c r="J33" i="150"/>
  <c r="K33" i="150" s="1"/>
  <c r="C32" i="139"/>
  <c r="E33" i="139"/>
  <c r="J33" i="139"/>
  <c r="K33" i="139" s="1"/>
  <c r="I36" i="72"/>
  <c r="J35" i="72"/>
  <c r="CB36" i="1"/>
  <c r="K33" i="173"/>
  <c r="I37" i="128"/>
  <c r="J36" i="128"/>
  <c r="E35" i="93"/>
  <c r="C34" i="93"/>
  <c r="K36" i="27"/>
  <c r="I38" i="27"/>
  <c r="J37" i="27"/>
  <c r="I35" i="76"/>
  <c r="J34" i="76"/>
  <c r="AJ36" i="1"/>
  <c r="K32" i="69"/>
  <c r="I35" i="49"/>
  <c r="I35" i="138"/>
  <c r="J34" i="138"/>
  <c r="I37" i="13"/>
  <c r="J36" i="13"/>
  <c r="E30" i="157"/>
  <c r="C29" i="157"/>
  <c r="J30" i="157"/>
  <c r="K30" i="157" s="1"/>
  <c r="K34" i="72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E32" i="61"/>
  <c r="C31" i="61"/>
  <c r="J32" i="61"/>
  <c r="K32" i="61" s="1"/>
  <c r="I34" i="69"/>
  <c r="J33" i="69"/>
  <c r="C31" i="171"/>
  <c r="E32" i="171"/>
  <c r="I36" i="83"/>
  <c r="J35" i="83"/>
  <c r="C34" i="49"/>
  <c r="E35" i="49"/>
  <c r="K33" i="138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E35" i="6"/>
  <c r="CA35" i="1"/>
  <c r="I36" i="93"/>
  <c r="J35" i="93"/>
  <c r="E33" i="130"/>
  <c r="C32" i="130"/>
  <c r="I36" i="66"/>
  <c r="J35" i="66"/>
  <c r="I35" i="131"/>
  <c r="J34" i="131"/>
  <c r="E33" i="137"/>
  <c r="C32" i="137"/>
  <c r="I35" i="154"/>
  <c r="J34" i="154"/>
  <c r="J35" i="107"/>
  <c r="K35" i="107" s="1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CL34" i="2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C27" i="98"/>
  <c r="E28" i="98"/>
  <c r="J28" i="98"/>
  <c r="K28" i="98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K34" i="30"/>
  <c r="J34" i="23"/>
  <c r="K34" i="23" s="1"/>
  <c r="I37" i="98"/>
  <c r="J36" i="98"/>
  <c r="I35" i="155"/>
  <c r="J34" i="155"/>
  <c r="I36" i="165"/>
  <c r="J35" i="165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2" i="149"/>
  <c r="C31" i="149"/>
  <c r="J32" i="149"/>
  <c r="K32" i="149" s="1"/>
  <c r="E34" i="96"/>
  <c r="C33" i="96"/>
  <c r="K36" i="79"/>
  <c r="J35" i="30"/>
  <c r="I36" i="30"/>
  <c r="C32" i="18"/>
  <c r="E33" i="18"/>
  <c r="J33" i="18"/>
  <c r="K33" i="18" s="1"/>
  <c r="I36" i="23"/>
  <c r="J35" i="23"/>
  <c r="K34" i="26"/>
  <c r="K34" i="165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5" i="29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I38" i="71"/>
  <c r="K33" i="54"/>
  <c r="C34" i="28"/>
  <c r="E35" i="28"/>
  <c r="C29" i="30"/>
  <c r="E30" i="30"/>
  <c r="J30" i="30"/>
  <c r="K30" i="30" s="1"/>
  <c r="N36" i="1"/>
  <c r="K34" i="157"/>
  <c r="E33" i="112"/>
  <c r="C32" i="112"/>
  <c r="E34" i="76"/>
  <c r="C33" i="76"/>
  <c r="FW36" i="2"/>
  <c r="K32" i="47"/>
  <c r="E34" i="133"/>
  <c r="C33" i="133"/>
  <c r="J34" i="133"/>
  <c r="K34" i="133" s="1"/>
  <c r="DH34" i="2"/>
  <c r="K36" i="71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K37" i="61"/>
  <c r="E33" i="74"/>
  <c r="C32" i="74"/>
  <c r="J33" i="74"/>
  <c r="K33" i="74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C31" i="168"/>
  <c r="E32" i="168"/>
  <c r="J32" i="168"/>
  <c r="K32" i="168" s="1"/>
  <c r="J34" i="4"/>
  <c r="I35" i="4"/>
  <c r="I34" i="91"/>
  <c r="I39" i="61"/>
  <c r="J38" i="6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IU34" i="2"/>
  <c r="E35" i="58"/>
  <c r="C34" i="58"/>
  <c r="CA34" i="2" s="1"/>
  <c r="HZ35" i="2"/>
  <c r="E32" i="163"/>
  <c r="C31" i="163"/>
  <c r="E33" i="110"/>
  <c r="C32" i="110"/>
  <c r="I34" i="36"/>
  <c r="K33" i="161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E30" i="156"/>
  <c r="C29" i="156"/>
  <c r="J30" i="156"/>
  <c r="K30" i="156" s="1"/>
  <c r="I35" i="161"/>
  <c r="J34" i="16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K35" i="48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3" i="149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K37" i="12"/>
  <c r="E35" i="109"/>
  <c r="C34" i="109"/>
  <c r="ED35" i="2"/>
  <c r="C33" i="154"/>
  <c r="E34" i="154"/>
  <c r="K33" i="4"/>
  <c r="AI35" i="2"/>
  <c r="E34" i="140"/>
  <c r="C33" i="140"/>
  <c r="AI34" i="2"/>
  <c r="I34" i="147"/>
  <c r="J33" i="147"/>
  <c r="I36" i="124"/>
  <c r="J35" i="124"/>
  <c r="K34" i="60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4" i="135"/>
  <c r="I37" i="135"/>
  <c r="J36" i="135"/>
  <c r="K35" i="135" s="1"/>
  <c r="FA35" i="2"/>
  <c r="I34" i="125"/>
  <c r="I36" i="60"/>
  <c r="J35" i="60"/>
  <c r="J32" i="163"/>
  <c r="K32" i="163" s="1"/>
  <c r="J33" i="81"/>
  <c r="I34" i="81"/>
  <c r="C32" i="94"/>
  <c r="E33" i="94"/>
  <c r="J33" i="94"/>
  <c r="K33" i="94" s="1"/>
  <c r="J35" i="152"/>
  <c r="C32" i="126"/>
  <c r="E33" i="126"/>
  <c r="K35" i="51"/>
  <c r="I34" i="65"/>
  <c r="J33" i="65"/>
  <c r="K33" i="5"/>
  <c r="E35" i="27"/>
  <c r="C34" i="27"/>
  <c r="J35" i="27"/>
  <c r="K35" i="27" s="1"/>
  <c r="E35" i="172"/>
  <c r="C34" i="172"/>
  <c r="I34" i="143"/>
  <c r="I35" i="106"/>
  <c r="J34" i="106"/>
  <c r="J34" i="5"/>
  <c r="I35" i="5"/>
  <c r="K37" i="145"/>
  <c r="K33" i="106"/>
  <c r="J36" i="10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I37" i="51"/>
  <c r="I34" i="47"/>
  <c r="J33" i="47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K34" i="66"/>
  <c r="I38" i="24"/>
  <c r="K35" i="101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K35" i="172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I38" i="59"/>
  <c r="J37" i="59"/>
  <c r="K37" i="75"/>
  <c r="E34" i="162"/>
  <c r="C33" i="162"/>
  <c r="K35" i="117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CB34" i="2" l="1"/>
  <c r="EP34" i="2"/>
  <c r="FL34" i="2"/>
  <c r="C33" i="27"/>
  <c r="E34" i="27"/>
  <c r="J34" i="27"/>
  <c r="K34" i="27" s="1"/>
  <c r="I35" i="160"/>
  <c r="J34" i="160"/>
  <c r="K33" i="160" s="1"/>
  <c r="J34" i="163"/>
  <c r="I35" i="163"/>
  <c r="I36" i="4"/>
  <c r="J35" i="4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K34" i="4"/>
  <c r="J38" i="59"/>
  <c r="I39" i="59"/>
  <c r="E31" i="69"/>
  <c r="C30" i="69"/>
  <c r="J31" i="69"/>
  <c r="K31" i="69" s="1"/>
  <c r="J35" i="39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E32" i="150"/>
  <c r="C31" i="150"/>
  <c r="J32" i="150"/>
  <c r="K32" i="150" s="1"/>
  <c r="J35" i="20"/>
  <c r="K34" i="20" s="1"/>
  <c r="I36" i="20"/>
  <c r="K35" i="167"/>
  <c r="I37" i="92"/>
  <c r="J36" i="92"/>
  <c r="GS35" i="2"/>
  <c r="K34" i="139"/>
  <c r="J37" i="9"/>
  <c r="I38" i="9"/>
  <c r="K34" i="10"/>
  <c r="K36" i="48"/>
  <c r="E33" i="133"/>
  <c r="C32" i="133"/>
  <c r="J33" i="133"/>
  <c r="K33" i="133" s="1"/>
  <c r="DH33" i="2"/>
  <c r="I36" i="121"/>
  <c r="J35" i="121"/>
  <c r="J34" i="102"/>
  <c r="I35" i="102"/>
  <c r="K34" i="37"/>
  <c r="I37" i="167"/>
  <c r="J36" i="167"/>
  <c r="J35" i="3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C31" i="74"/>
  <c r="E32" i="74"/>
  <c r="J32" i="74"/>
  <c r="K32" i="74" s="1"/>
  <c r="I35" i="96"/>
  <c r="J34" i="96"/>
  <c r="I38" i="48"/>
  <c r="J37" i="48"/>
  <c r="K34" i="121"/>
  <c r="K33" i="102"/>
  <c r="HD35" i="2"/>
  <c r="E33" i="119"/>
  <c r="C32" i="119"/>
  <c r="J33" i="119"/>
  <c r="K33" i="119" s="1"/>
  <c r="I35" i="43"/>
  <c r="J34" i="43"/>
  <c r="K35" i="99"/>
  <c r="K34" i="31"/>
  <c r="I37" i="158"/>
  <c r="J36" i="158"/>
  <c r="K35" i="158" s="1"/>
  <c r="C32" i="125"/>
  <c r="E33" i="125"/>
  <c r="J37" i="152"/>
  <c r="I38" i="152"/>
  <c r="K35" i="124"/>
  <c r="K34" i="144"/>
  <c r="E33" i="79"/>
  <c r="C32" i="79"/>
  <c r="J33" i="79"/>
  <c r="K33" i="79" s="1"/>
  <c r="K36" i="77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52"/>
  <c r="E31" i="124"/>
  <c r="C30" i="124"/>
  <c r="J31" i="124"/>
  <c r="K31" i="124" s="1"/>
  <c r="I38" i="77"/>
  <c r="J37" i="77"/>
  <c r="C31" i="116"/>
  <c r="E32" i="116"/>
  <c r="J32" i="116"/>
  <c r="K32" i="116" s="1"/>
  <c r="K35" i="132"/>
  <c r="K34" i="80"/>
  <c r="K34" i="114"/>
  <c r="K34" i="154"/>
  <c r="K35" i="83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K35" i="23"/>
  <c r="K35" i="165"/>
  <c r="I36" i="80"/>
  <c r="J35" i="80"/>
  <c r="I36" i="114"/>
  <c r="J35" i="114"/>
  <c r="I35" i="90"/>
  <c r="J34" i="90"/>
  <c r="I36" i="154"/>
  <c r="J35" i="154"/>
  <c r="I37" i="83"/>
  <c r="J36" i="83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I37" i="165"/>
  <c r="J36" i="165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K33" i="130" s="1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C31" i="94"/>
  <c r="E32" i="94"/>
  <c r="J32" i="94"/>
  <c r="K32" i="94" s="1"/>
  <c r="E33" i="140"/>
  <c r="C32" i="140"/>
  <c r="I36" i="85"/>
  <c r="J35" i="85"/>
  <c r="J35" i="151"/>
  <c r="I36" i="151"/>
  <c r="K34" i="155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K38" i="133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K36" i="172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K33" i="11"/>
  <c r="K36" i="78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I35" i="35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E32" i="130"/>
  <c r="C31" i="130"/>
  <c r="J32" i="130"/>
  <c r="K32" i="130" s="1"/>
  <c r="C30" i="61"/>
  <c r="E31" i="61"/>
  <c r="J31" i="61"/>
  <c r="K31" i="61" s="1"/>
  <c r="J34" i="11"/>
  <c r="I35" i="11"/>
  <c r="J35" i="86"/>
  <c r="I36" i="86"/>
  <c r="C32" i="21"/>
  <c r="E33" i="21"/>
  <c r="J33" i="21"/>
  <c r="K33" i="21" s="1"/>
  <c r="J37" i="78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K34" i="76"/>
  <c r="C33" i="53"/>
  <c r="E34" i="53"/>
  <c r="K34" i="86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I39" i="14"/>
  <c r="I38" i="101"/>
  <c r="J37" i="101"/>
  <c r="J33" i="125"/>
  <c r="C32" i="95"/>
  <c r="E33" i="95"/>
  <c r="I39" i="79"/>
  <c r="J38" i="79"/>
  <c r="E33" i="96"/>
  <c r="C32" i="96"/>
  <c r="E27" i="98"/>
  <c r="C26" i="98"/>
  <c r="J27" i="98"/>
  <c r="K27" i="98" s="1"/>
  <c r="K36" i="82"/>
  <c r="K35" i="93"/>
  <c r="I36" i="88"/>
  <c r="J35" i="88"/>
  <c r="J35" i="76"/>
  <c r="I36" i="76"/>
  <c r="K38" i="7"/>
  <c r="E32" i="11"/>
  <c r="C31" i="11"/>
  <c r="J32" i="11"/>
  <c r="K32" i="11" s="1"/>
  <c r="K34" i="41"/>
  <c r="AJ34" i="2"/>
  <c r="K33" i="35"/>
  <c r="K34" i="111"/>
  <c r="E32" i="161"/>
  <c r="C31" i="161"/>
  <c r="J32" i="161"/>
  <c r="K32" i="161" s="1"/>
  <c r="K37" i="14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K38" i="145"/>
  <c r="K36" i="101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I37" i="93"/>
  <c r="K34" i="88"/>
  <c r="K37" i="27"/>
  <c r="E33" i="114"/>
  <c r="C32" i="114"/>
  <c r="J33" i="114"/>
  <c r="K33" i="114" s="1"/>
  <c r="I40" i="7"/>
  <c r="J39" i="7"/>
  <c r="K34" i="151"/>
  <c r="J39" i="145"/>
  <c r="I40" i="145"/>
  <c r="N35" i="2"/>
  <c r="K34" i="57"/>
  <c r="J35" i="153"/>
  <c r="K34" i="153" s="1"/>
  <c r="I36" i="153"/>
  <c r="FW35" i="2"/>
  <c r="GR33" i="2"/>
  <c r="I38" i="26"/>
  <c r="J37" i="26"/>
  <c r="CB35" i="1"/>
  <c r="J38" i="27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J35" i="3"/>
  <c r="K34" i="3" s="1"/>
  <c r="I36" i="3"/>
  <c r="K35" i="157"/>
  <c r="C33" i="155"/>
  <c r="CL33" i="2" s="1"/>
  <c r="E34" i="155"/>
  <c r="C30" i="149"/>
  <c r="E31" i="149"/>
  <c r="J31" i="149"/>
  <c r="K31" i="149" s="1"/>
  <c r="C31" i="135"/>
  <c r="E32" i="135"/>
  <c r="J32" i="135"/>
  <c r="K32" i="135" s="1"/>
  <c r="K36" i="26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I37" i="149"/>
  <c r="K33" i="166"/>
  <c r="C32" i="80"/>
  <c r="E33" i="80"/>
  <c r="J33" i="80"/>
  <c r="K33" i="80" s="1"/>
  <c r="K33" i="120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K33" i="146"/>
  <c r="E29" i="30"/>
  <c r="C28" i="30"/>
  <c r="J29" i="30"/>
  <c r="K29" i="30" s="1"/>
  <c r="C30" i="51"/>
  <c r="E31" i="51"/>
  <c r="J31" i="51"/>
  <c r="K31" i="51" s="1"/>
  <c r="K35" i="62"/>
  <c r="K33" i="144"/>
  <c r="K34" i="106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AI33" i="2" s="1"/>
  <c r="J34" i="28"/>
  <c r="K34" i="28" s="1"/>
  <c r="J34" i="166"/>
  <c r="I35" i="166"/>
  <c r="I35" i="120"/>
  <c r="J34" i="120"/>
  <c r="E31" i="39"/>
  <c r="C30" i="39"/>
  <c r="J31" i="39"/>
  <c r="K31" i="39" s="1"/>
  <c r="E33" i="71"/>
  <c r="C32" i="71"/>
  <c r="J33" i="71"/>
  <c r="K33" i="71" s="1"/>
  <c r="I54" i="150"/>
  <c r="J53" i="150"/>
  <c r="I36" i="67"/>
  <c r="J35" i="67"/>
  <c r="K34" i="67" s="1"/>
  <c r="K34" i="18"/>
  <c r="I37" i="28"/>
  <c r="J36" i="28"/>
  <c r="I35" i="146"/>
  <c r="J34" i="146"/>
  <c r="C31" i="17"/>
  <c r="E32" i="17"/>
  <c r="J32" i="17"/>
  <c r="K32" i="17" s="1"/>
  <c r="C32" i="33"/>
  <c r="E33" i="33"/>
  <c r="J33" i="33"/>
  <c r="K33" i="33" s="1"/>
  <c r="HO34" i="2"/>
  <c r="K35" i="149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K52" i="150"/>
  <c r="I37" i="115"/>
  <c r="J36" i="115"/>
  <c r="J38" i="94"/>
  <c r="I39" i="94"/>
  <c r="K35" i="28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C32" i="151"/>
  <c r="E33" i="151"/>
  <c r="J33" i="151"/>
  <c r="K33" i="151" s="1"/>
  <c r="J35" i="16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I37" i="173"/>
  <c r="K37" i="74"/>
  <c r="K36" i="89"/>
  <c r="K34" i="39"/>
  <c r="I37" i="129"/>
  <c r="J36" i="129"/>
  <c r="K35" i="129" s="1"/>
  <c r="K34" i="162"/>
  <c r="E32" i="81"/>
  <c r="C31" i="81"/>
  <c r="J32" i="81"/>
  <c r="K32" i="81" s="1"/>
  <c r="K34" i="16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K35" i="173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29" i="156"/>
  <c r="C28" i="156"/>
  <c r="J29" i="156"/>
  <c r="K29" i="156" s="1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3" i="17"/>
  <c r="K35" i="72"/>
  <c r="K33" i="40"/>
  <c r="C29" i="59"/>
  <c r="E30" i="59"/>
  <c r="J30" i="59"/>
  <c r="K30" i="59" s="1"/>
  <c r="K33" i="171"/>
  <c r="E34" i="90"/>
  <c r="C33" i="90"/>
  <c r="J37" i="117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K35" i="68"/>
  <c r="K36" i="107"/>
  <c r="J36" i="72"/>
  <c r="I37" i="72"/>
  <c r="J34" i="40"/>
  <c r="I35" i="40"/>
  <c r="E33" i="77"/>
  <c r="C32" i="77"/>
  <c r="J33" i="77"/>
  <c r="K33" i="77" s="1"/>
  <c r="C33" i="121"/>
  <c r="E34" i="121"/>
  <c r="K36" i="117"/>
  <c r="X34" i="1"/>
  <c r="I38" i="51"/>
  <c r="J37" i="51"/>
  <c r="K36" i="51" s="1"/>
  <c r="K33" i="163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AJ33" i="1" l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E26" i="98"/>
  <c r="C25" i="98"/>
  <c r="J26" i="98"/>
  <c r="K26" i="98" s="1"/>
  <c r="I38" i="118"/>
  <c r="J37" i="118"/>
  <c r="J36" i="86"/>
  <c r="I37" i="86"/>
  <c r="C28" i="43"/>
  <c r="E29" i="43"/>
  <c r="J29" i="43"/>
  <c r="K29" i="43" s="1"/>
  <c r="I37" i="49"/>
  <c r="J36" i="49"/>
  <c r="J36" i="121"/>
  <c r="I37" i="121"/>
  <c r="I36" i="143"/>
  <c r="J35" i="143"/>
  <c r="J36" i="67"/>
  <c r="I37" i="67"/>
  <c r="K36" i="68"/>
  <c r="J35" i="171"/>
  <c r="K34" i="171" s="1"/>
  <c r="I36" i="171"/>
  <c r="I38" i="173"/>
  <c r="J37" i="173"/>
  <c r="HZ33" i="2"/>
  <c r="C30" i="57"/>
  <c r="E31" i="57"/>
  <c r="J31" i="57"/>
  <c r="K31" i="57" s="1"/>
  <c r="K53" i="150"/>
  <c r="C29" i="51"/>
  <c r="E30" i="51"/>
  <c r="J30" i="51"/>
  <c r="K30" i="51" s="1"/>
  <c r="I36" i="140"/>
  <c r="J35" i="140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I38" i="72"/>
  <c r="J37" i="72"/>
  <c r="I36" i="105"/>
  <c r="J35" i="105"/>
  <c r="E31" i="128"/>
  <c r="C30" i="128"/>
  <c r="J31" i="128"/>
  <c r="K31" i="128" s="1"/>
  <c r="C31" i="169"/>
  <c r="E32" i="169"/>
  <c r="J32" i="169"/>
  <c r="K32" i="169" s="1"/>
  <c r="J54" i="150"/>
  <c r="I55" i="150"/>
  <c r="K34" i="140"/>
  <c r="E30" i="120"/>
  <c r="C29" i="120"/>
  <c r="J30" i="120"/>
  <c r="K30" i="120" s="1"/>
  <c r="I36" i="11"/>
  <c r="J35" i="1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K36" i="72"/>
  <c r="K34" i="105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K34" i="1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E29" i="59"/>
  <c r="C28" i="59"/>
  <c r="J29" i="59"/>
  <c r="K29" i="59" s="1"/>
  <c r="J36" i="97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K35" i="15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K37" i="29"/>
  <c r="E32" i="154"/>
  <c r="C31" i="154"/>
  <c r="J32" i="154"/>
  <c r="K32" i="154" s="1"/>
  <c r="J39" i="79"/>
  <c r="I40" i="79"/>
  <c r="C29" i="61"/>
  <c r="E30" i="61"/>
  <c r="J30" i="61"/>
  <c r="K30" i="61" s="1"/>
  <c r="C32" i="46"/>
  <c r="E33" i="46"/>
  <c r="J33" i="46"/>
  <c r="K33" i="46" s="1"/>
  <c r="E31" i="112"/>
  <c r="C30" i="112"/>
  <c r="J31" i="112"/>
  <c r="K31" i="112" s="1"/>
  <c r="K35" i="85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I39" i="29"/>
  <c r="E30" i="86"/>
  <c r="C29" i="86"/>
  <c r="J30" i="86"/>
  <c r="K30" i="86" s="1"/>
  <c r="C29" i="106"/>
  <c r="E30" i="106"/>
  <c r="J30" i="106"/>
  <c r="K30" i="106" s="1"/>
  <c r="I37" i="85"/>
  <c r="J36" i="85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7" i="107"/>
  <c r="K38" i="94"/>
  <c r="E32" i="122"/>
  <c r="C31" i="122"/>
  <c r="J32" i="122"/>
  <c r="K32" i="122" s="1"/>
  <c r="C31" i="95"/>
  <c r="E32" i="95"/>
  <c r="J32" i="95"/>
  <c r="K32" i="95" s="1"/>
  <c r="C30" i="130"/>
  <c r="E31" i="130"/>
  <c r="J31" i="130"/>
  <c r="K31" i="130" s="1"/>
  <c r="C29" i="40"/>
  <c r="E30" i="40"/>
  <c r="J30" i="40"/>
  <c r="K30" i="40" s="1"/>
  <c r="K33" i="96"/>
  <c r="E31" i="74"/>
  <c r="C30" i="74"/>
  <c r="J31" i="74"/>
  <c r="K31" i="74" s="1"/>
  <c r="J37" i="18"/>
  <c r="K36" i="18" s="1"/>
  <c r="I38" i="18"/>
  <c r="K35" i="4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4" i="17"/>
  <c r="K36" i="115"/>
  <c r="C31" i="147"/>
  <c r="E32" i="147"/>
  <c r="J32" i="147"/>
  <c r="K32" i="147" s="1"/>
  <c r="K38" i="32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E32" i="140"/>
  <c r="C31" i="140"/>
  <c r="J32" i="140"/>
  <c r="K32" i="140" s="1"/>
  <c r="I37" i="137"/>
  <c r="J36" i="137"/>
  <c r="J35" i="141"/>
  <c r="I36" i="141"/>
  <c r="BE33" i="2"/>
  <c r="J36" i="4"/>
  <c r="I37" i="4"/>
  <c r="AU34" i="1"/>
  <c r="E33" i="7"/>
  <c r="C32" i="7"/>
  <c r="AT33" i="1"/>
  <c r="J33" i="7"/>
  <c r="K33" i="7" s="1"/>
  <c r="K36" i="63"/>
  <c r="K35" i="54"/>
  <c r="K37" i="71"/>
  <c r="I38" i="115"/>
  <c r="J37" i="115"/>
  <c r="I41" i="12"/>
  <c r="J40" i="12"/>
  <c r="E33" i="93"/>
  <c r="C32" i="93"/>
  <c r="J33" i="93"/>
  <c r="K33" i="93" s="1"/>
  <c r="I39" i="16"/>
  <c r="J38" i="16"/>
  <c r="I40" i="32"/>
  <c r="J39" i="32"/>
  <c r="K38" i="82"/>
  <c r="K39" i="133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C27" i="156"/>
  <c r="E28" i="156"/>
  <c r="J28" i="156"/>
  <c r="K28" i="156" s="1"/>
  <c r="I36" i="17"/>
  <c r="J35" i="17"/>
  <c r="K34" i="120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K36" i="23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E31" i="9"/>
  <c r="C30" i="9"/>
  <c r="J31" i="9"/>
  <c r="K31" i="9" s="1"/>
  <c r="K36" i="66"/>
  <c r="I38" i="23"/>
  <c r="J37" i="23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K38" i="14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K35" i="97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K35" i="126"/>
  <c r="E33" i="14"/>
  <c r="C32" i="14"/>
  <c r="J33" i="14"/>
  <c r="K33" i="14" s="1"/>
  <c r="K34" i="137"/>
  <c r="E31" i="150"/>
  <c r="C30" i="150"/>
  <c r="J31" i="150"/>
  <c r="K31" i="150" s="1"/>
  <c r="J38" i="62"/>
  <c r="K37" i="62" s="1"/>
  <c r="I39" i="62"/>
  <c r="K36" i="62"/>
  <c r="BQ34" i="2"/>
  <c r="K36" i="159"/>
  <c r="K35" i="70"/>
  <c r="J36" i="50"/>
  <c r="I37" i="50"/>
  <c r="I37" i="123"/>
  <c r="J36" i="123"/>
  <c r="I37" i="169"/>
  <c r="J36" i="169"/>
  <c r="M33" i="2"/>
  <c r="I37" i="119"/>
  <c r="J36" i="119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K35" i="87"/>
  <c r="J36" i="126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I38" i="159"/>
  <c r="E31" i="148"/>
  <c r="C30" i="148"/>
  <c r="J31" i="148"/>
  <c r="K31" i="148" s="1"/>
  <c r="I37" i="70"/>
  <c r="J36" i="70"/>
  <c r="K35" i="50"/>
  <c r="K34" i="50"/>
  <c r="K35" i="123"/>
  <c r="K35" i="169"/>
  <c r="K35" i="119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7" i="128"/>
  <c r="K36" i="149"/>
  <c r="FW34" i="2"/>
  <c r="E30" i="149"/>
  <c r="C29" i="149"/>
  <c r="J30" i="149"/>
  <c r="K30" i="149" s="1"/>
  <c r="I37" i="21"/>
  <c r="J36" i="21"/>
  <c r="K35" i="21" s="1"/>
  <c r="K36" i="60"/>
  <c r="I40" i="22"/>
  <c r="J39" i="22"/>
  <c r="K38" i="22" s="1"/>
  <c r="K35" i="53"/>
  <c r="I36" i="148"/>
  <c r="J35" i="148"/>
  <c r="K35" i="3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K35" i="84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I38" i="25"/>
  <c r="J37" i="25"/>
  <c r="K36" i="25" s="1"/>
  <c r="J36" i="53"/>
  <c r="I37" i="53"/>
  <c r="K34" i="148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31" i="15"/>
  <c r="E32" i="15"/>
  <c r="J32" i="15"/>
  <c r="K32" i="15" s="1"/>
  <c r="K34" i="138"/>
  <c r="K36" i="167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K36" i="83"/>
  <c r="J36" i="144"/>
  <c r="I37" i="144"/>
  <c r="K33" i="64"/>
  <c r="K34" i="43"/>
  <c r="I38" i="167"/>
  <c r="J37" i="167"/>
  <c r="J38" i="132"/>
  <c r="K37" i="132" s="1"/>
  <c r="I39" i="132"/>
  <c r="E32" i="96"/>
  <c r="C31" i="96"/>
  <c r="J32" i="96"/>
  <c r="K32" i="96" s="1"/>
  <c r="K37" i="51"/>
  <c r="K34" i="47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K36" i="157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J37" i="83"/>
  <c r="I38" i="83"/>
  <c r="K33" i="147"/>
  <c r="J37" i="99"/>
  <c r="I38" i="99"/>
  <c r="J35" i="43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I38" i="28"/>
  <c r="J37" i="28"/>
  <c r="K36" i="28" s="1"/>
  <c r="C31" i="89"/>
  <c r="E32" i="89"/>
  <c r="J32" i="89"/>
  <c r="K32" i="89" s="1"/>
  <c r="HN32" i="2"/>
  <c r="J37" i="157"/>
  <c r="I38" i="157"/>
  <c r="K35" i="3"/>
  <c r="I37" i="88"/>
  <c r="J36" i="88"/>
  <c r="K34" i="69"/>
  <c r="J36" i="155"/>
  <c r="I37" i="155"/>
  <c r="K34" i="130"/>
  <c r="K37" i="13"/>
  <c r="I36" i="102"/>
  <c r="J35" i="102"/>
  <c r="C29" i="69"/>
  <c r="E30" i="69"/>
  <c r="J30" i="69"/>
  <c r="K30" i="69" s="1"/>
  <c r="Y34" i="2"/>
  <c r="I37" i="84"/>
  <c r="J36" i="84"/>
  <c r="J38" i="117"/>
  <c r="I39" i="117"/>
  <c r="J37" i="113"/>
  <c r="I38" i="113"/>
  <c r="K33" i="105"/>
  <c r="I38" i="129"/>
  <c r="J37" i="129"/>
  <c r="K37" i="135"/>
  <c r="I36" i="34"/>
  <c r="J35" i="34"/>
  <c r="K37" i="94"/>
  <c r="K35" i="57"/>
  <c r="K37" i="172"/>
  <c r="J35" i="69"/>
  <c r="I36" i="69"/>
  <c r="K35" i="52"/>
  <c r="I37" i="154"/>
  <c r="J36" i="154"/>
  <c r="K35" i="154" s="1"/>
  <c r="K34" i="126"/>
  <c r="J38" i="13"/>
  <c r="I39" i="13"/>
  <c r="E32" i="119"/>
  <c r="C31" i="119"/>
  <c r="J32" i="119"/>
  <c r="K32" i="119" s="1"/>
  <c r="K34" i="102"/>
  <c r="K35" i="44"/>
  <c r="E33" i="12"/>
  <c r="C32" i="12"/>
  <c r="M33" i="1"/>
  <c r="X33" i="2"/>
  <c r="J33" i="12"/>
  <c r="K33" i="12" s="1"/>
  <c r="K37" i="117"/>
  <c r="K37" i="127"/>
  <c r="K35" i="5"/>
  <c r="K34" i="34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C30" i="64"/>
  <c r="E31" i="64"/>
  <c r="J31" i="64"/>
  <c r="K31" i="64" s="1"/>
  <c r="C30" i="67"/>
  <c r="E31" i="67"/>
  <c r="J31" i="67"/>
  <c r="K31" i="67" s="1"/>
  <c r="K36" i="124"/>
  <c r="C32" i="49"/>
  <c r="E33" i="49"/>
  <c r="J33" i="49"/>
  <c r="K33" i="49" s="1"/>
  <c r="K36" i="9"/>
  <c r="E31" i="139"/>
  <c r="C30" i="139"/>
  <c r="J31" i="139"/>
  <c r="K31" i="139" s="1"/>
  <c r="J39" i="59"/>
  <c r="I40" i="59"/>
  <c r="I37" i="108"/>
  <c r="J36" i="108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K35" i="49"/>
  <c r="I36" i="90"/>
  <c r="J35" i="90"/>
  <c r="I38" i="124"/>
  <c r="J37" i="124"/>
  <c r="K35" i="121"/>
  <c r="J36" i="56"/>
  <c r="K35" i="56" s="1"/>
  <c r="I37" i="56"/>
  <c r="K35" i="108"/>
  <c r="K34" i="52"/>
  <c r="CB32" i="2" l="1"/>
  <c r="BF32" i="2"/>
  <c r="C29" i="22"/>
  <c r="E30" i="22"/>
  <c r="J30" i="22"/>
  <c r="K30" i="22" s="1"/>
  <c r="I39" i="149"/>
  <c r="J38" i="149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E29" i="61"/>
  <c r="C28" i="61"/>
  <c r="J29" i="61"/>
  <c r="K29" i="61" s="1"/>
  <c r="C29" i="54"/>
  <c r="E30" i="54"/>
  <c r="J30" i="54"/>
  <c r="K30" i="54" s="1"/>
  <c r="K36" i="138"/>
  <c r="I38" i="86"/>
  <c r="J37" i="86"/>
  <c r="K36" i="153"/>
  <c r="K39" i="71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I38" i="138"/>
  <c r="J37" i="138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BQ33" i="2"/>
  <c r="I41" i="71"/>
  <c r="J40" i="7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I37" i="100"/>
  <c r="J36" i="100"/>
  <c r="K39" i="79"/>
  <c r="E28" i="111"/>
  <c r="C27" i="111"/>
  <c r="J28" i="111"/>
  <c r="K28" i="111" s="1"/>
  <c r="K35" i="174"/>
  <c r="K35" i="112"/>
  <c r="K37" i="118"/>
  <c r="I40" i="132"/>
  <c r="J39" i="132"/>
  <c r="J37" i="106"/>
  <c r="I38" i="106"/>
  <c r="I40" i="164"/>
  <c r="J39" i="164"/>
  <c r="K38" i="164" s="1"/>
  <c r="J41" i="46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K36" i="54"/>
  <c r="K35" i="100"/>
  <c r="IJ32" i="2"/>
  <c r="J36" i="174"/>
  <c r="I37" i="174"/>
  <c r="J36" i="112"/>
  <c r="I37" i="112"/>
  <c r="I39" i="44"/>
  <c r="J38" i="44"/>
  <c r="I39" i="118"/>
  <c r="J38" i="118"/>
  <c r="J39" i="172"/>
  <c r="K38" i="172" s="1"/>
  <c r="I40" i="172"/>
  <c r="K36" i="106"/>
  <c r="K40" i="46"/>
  <c r="K35" i="109"/>
  <c r="E32" i="52"/>
  <c r="C31" i="52"/>
  <c r="BP32" i="2"/>
  <c r="J32" i="52"/>
  <c r="K32" i="52" s="1"/>
  <c r="I37" i="160"/>
  <c r="J36" i="160"/>
  <c r="J39" i="128"/>
  <c r="K38" i="128" s="1"/>
  <c r="I40" i="128"/>
  <c r="K39" i="14"/>
  <c r="K35" i="64"/>
  <c r="I39" i="165"/>
  <c r="J38" i="165"/>
  <c r="K37" i="165" s="1"/>
  <c r="K39" i="94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4" i="95"/>
  <c r="I40" i="62"/>
  <c r="J39" i="62"/>
  <c r="K38" i="62" s="1"/>
  <c r="J40" i="14"/>
  <c r="I41" i="14"/>
  <c r="J40" i="94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C24" i="98"/>
  <c r="E25" i="98"/>
  <c r="J25" i="98"/>
  <c r="K25" i="98" s="1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K36" i="20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I42" i="7"/>
  <c r="J38" i="157"/>
  <c r="I39" i="157"/>
  <c r="K35" i="144"/>
  <c r="K36" i="73"/>
  <c r="I37" i="8"/>
  <c r="J36" i="8"/>
  <c r="K39" i="46"/>
  <c r="K34" i="65"/>
  <c r="J41" i="134"/>
  <c r="I42" i="134"/>
  <c r="K35" i="20"/>
  <c r="I38" i="20"/>
  <c r="J37" i="20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K37" i="68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I39" i="68"/>
  <c r="E30" i="57"/>
  <c r="C29" i="57"/>
  <c r="J30" i="57"/>
  <c r="K30" i="57" s="1"/>
  <c r="K38" i="132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K40" i="7"/>
  <c r="K35" i="34"/>
  <c r="K37" i="157"/>
  <c r="E31" i="15"/>
  <c r="C30" i="15"/>
  <c r="J31" i="15"/>
  <c r="K31" i="15" s="1"/>
  <c r="N32" i="2"/>
  <c r="I37" i="34"/>
  <c r="J36" i="34"/>
  <c r="HO32" i="2"/>
  <c r="I42" i="145"/>
  <c r="J41" i="145"/>
  <c r="K39" i="15"/>
  <c r="K35" i="148"/>
  <c r="E29" i="47"/>
  <c r="C28" i="47"/>
  <c r="J29" i="47"/>
  <c r="K29" i="47" s="1"/>
  <c r="E30" i="60"/>
  <c r="C29" i="60"/>
  <c r="J30" i="60"/>
  <c r="K30" i="60" s="1"/>
  <c r="I38" i="126"/>
  <c r="J37" i="126"/>
  <c r="E30" i="150"/>
  <c r="C29" i="150"/>
  <c r="J30" i="150"/>
  <c r="K30" i="150" s="1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C30" i="33"/>
  <c r="E31" i="33"/>
  <c r="M31" i="2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C28" i="124"/>
  <c r="E29" i="124"/>
  <c r="J29" i="124"/>
  <c r="K29" i="124" s="1"/>
  <c r="J37" i="111"/>
  <c r="I38" i="111"/>
  <c r="I38" i="103"/>
  <c r="J37" i="103"/>
  <c r="I38" i="161"/>
  <c r="J37" i="161"/>
  <c r="K37" i="152"/>
  <c r="I40" i="101"/>
  <c r="J39" i="101"/>
  <c r="J38" i="18"/>
  <c r="I39" i="18"/>
  <c r="I38" i="116"/>
  <c r="J37" i="116"/>
  <c r="K36" i="80"/>
  <c r="K35" i="168"/>
  <c r="K38" i="122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E32" i="152"/>
  <c r="J32" i="152"/>
  <c r="K32" i="152" s="1"/>
  <c r="E32" i="170"/>
  <c r="C31" i="170"/>
  <c r="J32" i="170"/>
  <c r="K32" i="170" s="1"/>
  <c r="K34" i="141"/>
  <c r="I37" i="171"/>
  <c r="J36" i="171"/>
  <c r="K36" i="103"/>
  <c r="K37" i="28"/>
  <c r="E30" i="139"/>
  <c r="C29" i="139"/>
  <c r="J30" i="139"/>
  <c r="K30" i="139" s="1"/>
  <c r="I39" i="113"/>
  <c r="J38" i="113"/>
  <c r="I39" i="28"/>
  <c r="J38" i="28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E30" i="74"/>
  <c r="C29" i="74"/>
  <c r="J30" i="74"/>
  <c r="K30" i="74" s="1"/>
  <c r="FK32" i="2"/>
  <c r="K35" i="116"/>
  <c r="I40" i="89"/>
  <c r="J39" i="89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I40" i="9"/>
  <c r="E32" i="174"/>
  <c r="C31" i="174"/>
  <c r="J32" i="174"/>
  <c r="K32" i="174" s="1"/>
  <c r="K38" i="89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7" i="113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K38" i="9"/>
  <c r="I38" i="97"/>
  <c r="J37" i="97"/>
  <c r="E30" i="68"/>
  <c r="C29" i="68"/>
  <c r="J30" i="68"/>
  <c r="K30" i="68" s="1"/>
  <c r="E30" i="126"/>
  <c r="C29" i="126"/>
  <c r="J30" i="126"/>
  <c r="K30" i="126" s="1"/>
  <c r="J40" i="59"/>
  <c r="K39" i="59" s="1"/>
  <c r="I41" i="59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6" i="5"/>
  <c r="K39" i="61"/>
  <c r="I38" i="5"/>
  <c r="J37" i="5"/>
  <c r="K36" i="113"/>
  <c r="K35" i="106"/>
  <c r="K36" i="76"/>
  <c r="J38" i="60"/>
  <c r="I39" i="60"/>
  <c r="C28" i="149"/>
  <c r="E29" i="149"/>
  <c r="J29" i="149"/>
  <c r="K29" i="149" s="1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25"/>
  <c r="K35" i="137"/>
  <c r="J36" i="96"/>
  <c r="K35" i="96" s="1"/>
  <c r="I37" i="96"/>
  <c r="E32" i="3"/>
  <c r="C31" i="3"/>
  <c r="J32" i="3"/>
  <c r="K32" i="3" s="1"/>
  <c r="K36" i="97"/>
  <c r="I38" i="67"/>
  <c r="J37" i="67"/>
  <c r="K35" i="146"/>
  <c r="Y33" i="2"/>
  <c r="K36" i="84"/>
  <c r="I37" i="35"/>
  <c r="J36" i="35"/>
  <c r="K35" i="35" s="1"/>
  <c r="K35" i="39"/>
  <c r="K34" i="8"/>
  <c r="K37" i="149"/>
  <c r="K35" i="36"/>
  <c r="K36" i="10"/>
  <c r="J38" i="10"/>
  <c r="I39" i="10"/>
  <c r="J38" i="115"/>
  <c r="K37" i="115" s="1"/>
  <c r="I39" i="115"/>
  <c r="J36" i="125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K36" i="67"/>
  <c r="E32" i="121"/>
  <c r="C31" i="121"/>
  <c r="J32" i="121"/>
  <c r="K32" i="121" s="1"/>
  <c r="K38" i="136"/>
  <c r="C27" i="59"/>
  <c r="E28" i="59"/>
  <c r="J28" i="59"/>
  <c r="K28" i="59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I41" i="27"/>
  <c r="J40" i="27"/>
  <c r="K39" i="27" s="1"/>
  <c r="C26" i="156"/>
  <c r="E27" i="156"/>
  <c r="J27" i="156"/>
  <c r="K27" i="156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I40" i="142"/>
  <c r="J38" i="167"/>
  <c r="I39" i="167"/>
  <c r="K35" i="19"/>
  <c r="EP32" i="2"/>
  <c r="K36" i="70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I39" i="30"/>
  <c r="J38" i="30"/>
  <c r="K37" i="30" s="1"/>
  <c r="K38" i="142"/>
  <c r="K37" i="136"/>
  <c r="C30" i="97"/>
  <c r="E31" i="97"/>
  <c r="EO31" i="2"/>
  <c r="J31" i="97"/>
  <c r="K31" i="97" s="1"/>
  <c r="I38" i="70"/>
  <c r="J37" i="70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6" i="12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K35" i="120"/>
  <c r="C31" i="7"/>
  <c r="E32" i="7"/>
  <c r="AT32" i="1"/>
  <c r="J32" i="7"/>
  <c r="K32" i="7" s="1"/>
  <c r="E30" i="130"/>
  <c r="C29" i="130"/>
  <c r="J30" i="130"/>
  <c r="K30" i="130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K35" i="102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I37" i="120"/>
  <c r="E31" i="147"/>
  <c r="C30" i="147"/>
  <c r="J31" i="147"/>
  <c r="K31" i="147" s="1"/>
  <c r="J39" i="29"/>
  <c r="I40" i="29"/>
  <c r="K34" i="174"/>
  <c r="I40" i="48"/>
  <c r="J39" i="48"/>
  <c r="K38" i="48" s="1"/>
  <c r="K35" i="114"/>
  <c r="I37" i="102"/>
  <c r="J36" i="102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K38" i="29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K37" i="158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K36" i="151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K35" i="47"/>
  <c r="J39" i="77"/>
  <c r="I40" i="77"/>
  <c r="C31" i="172"/>
  <c r="E32" i="172"/>
  <c r="J32" i="172"/>
  <c r="K32" i="172" s="1"/>
  <c r="K36" i="50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AJ31" i="1" l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I41" i="135"/>
  <c r="E28" i="127"/>
  <c r="C27" i="127"/>
  <c r="J28" i="127"/>
  <c r="K28" i="127" s="1"/>
  <c r="C28" i="139"/>
  <c r="E29" i="139"/>
  <c r="J29" i="139"/>
  <c r="K29" i="139" s="1"/>
  <c r="N32" i="1"/>
  <c r="J37" i="112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K39" i="135"/>
  <c r="Y32" i="2"/>
  <c r="E30" i="89"/>
  <c r="C29" i="89"/>
  <c r="J30" i="89"/>
  <c r="K30" i="89" s="1"/>
  <c r="I38" i="130"/>
  <c r="J37" i="130"/>
  <c r="K40" i="82"/>
  <c r="C30" i="143"/>
  <c r="E31" i="143"/>
  <c r="J31" i="143"/>
  <c r="K31" i="143" s="1"/>
  <c r="J42" i="134"/>
  <c r="I43" i="134"/>
  <c r="AJ32" i="2"/>
  <c r="I42" i="94"/>
  <c r="J41" i="94"/>
  <c r="I38" i="105"/>
  <c r="J37" i="105"/>
  <c r="K36" i="112"/>
  <c r="J40" i="132"/>
  <c r="I41" i="132"/>
  <c r="K36" i="110"/>
  <c r="I41" i="117"/>
  <c r="J40" i="117"/>
  <c r="I42" i="82"/>
  <c r="J41" i="82"/>
  <c r="K41" i="134"/>
  <c r="K36" i="105"/>
  <c r="I38" i="174"/>
  <c r="J37" i="174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7" i="67"/>
  <c r="K37" i="97"/>
  <c r="J37" i="166"/>
  <c r="I38" i="166"/>
  <c r="K39" i="117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K36" i="174"/>
  <c r="J38" i="49"/>
  <c r="I39" i="49"/>
  <c r="J37" i="95"/>
  <c r="K36" i="95" s="1"/>
  <c r="I38" i="95"/>
  <c r="K40" i="42"/>
  <c r="K37" i="144"/>
  <c r="C29" i="145"/>
  <c r="E30" i="145"/>
  <c r="J30" i="145"/>
  <c r="K30" i="145" s="1"/>
  <c r="K55" i="150"/>
  <c r="E30" i="169"/>
  <c r="C29" i="169"/>
  <c r="J30" i="169"/>
  <c r="K30" i="169" s="1"/>
  <c r="K36" i="143"/>
  <c r="E31" i="121"/>
  <c r="C30" i="121"/>
  <c r="J31" i="121"/>
  <c r="K31" i="121" s="1"/>
  <c r="I39" i="67"/>
  <c r="J38" i="67"/>
  <c r="I39" i="97"/>
  <c r="J38" i="97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28" i="130"/>
  <c r="E29" i="130"/>
  <c r="J29" i="130"/>
  <c r="K29" i="130" s="1"/>
  <c r="CW30" i="2"/>
  <c r="BQ32" i="1"/>
  <c r="C27" i="149"/>
  <c r="E28" i="149"/>
  <c r="J28" i="149"/>
  <c r="K28" i="149" s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HD32" i="2"/>
  <c r="I40" i="60"/>
  <c r="J39" i="60"/>
  <c r="I43" i="12"/>
  <c r="J42" i="12"/>
  <c r="I38" i="171"/>
  <c r="J37" i="171"/>
  <c r="E29" i="161"/>
  <c r="C28" i="161"/>
  <c r="J29" i="161"/>
  <c r="K29" i="161" s="1"/>
  <c r="K36" i="8"/>
  <c r="E27" i="111"/>
  <c r="C26" i="111"/>
  <c r="J27" i="111"/>
  <c r="K27" i="111" s="1"/>
  <c r="C29" i="79"/>
  <c r="E30" i="79"/>
  <c r="J30" i="79"/>
  <c r="K30" i="79" s="1"/>
  <c r="K36" i="47"/>
  <c r="E31" i="172"/>
  <c r="C30" i="172"/>
  <c r="J31" i="172"/>
  <c r="K31" i="172" s="1"/>
  <c r="I39" i="151"/>
  <c r="J38" i="15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I41" i="152"/>
  <c r="I38" i="8"/>
  <c r="J37" i="8"/>
  <c r="I41" i="62"/>
  <c r="J40" i="62"/>
  <c r="I39" i="137"/>
  <c r="J38" i="137"/>
  <c r="J42" i="15"/>
  <c r="I43" i="15"/>
  <c r="K37" i="39"/>
  <c r="AU32" i="1"/>
  <c r="E31" i="8"/>
  <c r="C30" i="8"/>
  <c r="HC31" i="2"/>
  <c r="BP31" i="1"/>
  <c r="J31" i="8"/>
  <c r="K31" i="8" s="1"/>
  <c r="K36" i="45"/>
  <c r="E28" i="171"/>
  <c r="C27" i="171"/>
  <c r="J28" i="171"/>
  <c r="K28" i="171" s="1"/>
  <c r="J39" i="37"/>
  <c r="I40" i="37"/>
  <c r="J40" i="122"/>
  <c r="I41" i="122"/>
  <c r="J38" i="108"/>
  <c r="I39" i="108"/>
  <c r="K39" i="152"/>
  <c r="E26" i="32"/>
  <c r="C25" i="32"/>
  <c r="J26" i="32"/>
  <c r="K26" i="32" s="1"/>
  <c r="J39" i="165"/>
  <c r="K38" i="165" s="1"/>
  <c r="I40" i="165"/>
  <c r="K37" i="137"/>
  <c r="I43" i="74"/>
  <c r="J42" i="74"/>
  <c r="I39" i="39"/>
  <c r="J38" i="39"/>
  <c r="IV31" i="2"/>
  <c r="K37" i="49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K36" i="16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C28" i="150"/>
  <c r="E29" i="150"/>
  <c r="J29" i="150"/>
  <c r="K29" i="150" s="1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8" i="124"/>
  <c r="E29" i="137"/>
  <c r="C28" i="137"/>
  <c r="J29" i="137"/>
  <c r="K29" i="137" s="1"/>
  <c r="C28" i="74"/>
  <c r="E29" i="74"/>
  <c r="J29" i="74"/>
  <c r="K29" i="74" s="1"/>
  <c r="E31" i="152"/>
  <c r="C30" i="152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K37" i="154"/>
  <c r="K37" i="151"/>
  <c r="E29" i="110"/>
  <c r="C28" i="110"/>
  <c r="J29" i="110"/>
  <c r="K29" i="110" s="1"/>
  <c r="E26" i="156"/>
  <c r="C25" i="156"/>
  <c r="J26" i="156"/>
  <c r="K26" i="156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K38" i="115"/>
  <c r="E29" i="99"/>
  <c r="C28" i="99"/>
  <c r="J29" i="99"/>
  <c r="K29" i="99" s="1"/>
  <c r="J38" i="162"/>
  <c r="I39" i="162"/>
  <c r="K37" i="161"/>
  <c r="E24" i="98"/>
  <c r="C23" i="98"/>
  <c r="J24" i="98"/>
  <c r="K24" i="98" s="1"/>
  <c r="E30" i="20"/>
  <c r="C29" i="20"/>
  <c r="J30" i="20"/>
  <c r="K30" i="20" s="1"/>
  <c r="AU32" i="2"/>
  <c r="E29" i="5"/>
  <c r="C28" i="5"/>
  <c r="J29" i="5"/>
  <c r="K29" i="5" s="1"/>
  <c r="I39" i="84"/>
  <c r="J38" i="84"/>
  <c r="E28" i="61"/>
  <c r="C27" i="61"/>
  <c r="J28" i="61"/>
  <c r="K28" i="61" s="1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K36" i="90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I40" i="10"/>
  <c r="J39" i="10"/>
  <c r="K38" i="10" s="1"/>
  <c r="I39" i="21"/>
  <c r="J38" i="21"/>
  <c r="K37" i="21" s="1"/>
  <c r="I41" i="16"/>
  <c r="J40" i="16"/>
  <c r="K39" i="16" s="1"/>
  <c r="I39" i="161"/>
  <c r="J38" i="16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7" i="84"/>
  <c r="I41" i="13"/>
  <c r="J40" i="13"/>
  <c r="K39" i="13" s="1"/>
  <c r="E29" i="94"/>
  <c r="C28" i="94"/>
  <c r="J29" i="94"/>
  <c r="K29" i="94" s="1"/>
  <c r="J38" i="70"/>
  <c r="K37" i="70" s="1"/>
  <c r="I39" i="70"/>
  <c r="K41" i="75"/>
  <c r="J37" i="90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K38" i="72"/>
  <c r="K37" i="33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K38" i="25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I43" i="46"/>
  <c r="J42" i="46"/>
  <c r="K36" i="140"/>
  <c r="C29" i="48"/>
  <c r="E30" i="48"/>
  <c r="J30" i="48"/>
  <c r="K30" i="48" s="1"/>
  <c r="I40" i="149"/>
  <c r="J39" i="149"/>
  <c r="J40" i="98"/>
  <c r="I41" i="98"/>
  <c r="K38" i="159"/>
  <c r="K37" i="169"/>
  <c r="I41" i="26"/>
  <c r="J40" i="26"/>
  <c r="C29" i="97"/>
  <c r="E30" i="97"/>
  <c r="EO30" i="2"/>
  <c r="J30" i="97"/>
  <c r="K30" i="97" s="1"/>
  <c r="K35" i="143"/>
  <c r="I40" i="25"/>
  <c r="J39" i="25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6" i="126"/>
  <c r="E30" i="70"/>
  <c r="C29" i="70"/>
  <c r="J30" i="70"/>
  <c r="K30" i="70" s="1"/>
  <c r="AI31" i="2"/>
  <c r="K37" i="168"/>
  <c r="I41" i="172"/>
  <c r="J40" i="172"/>
  <c r="K41" i="46"/>
  <c r="J37" i="140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E31" i="58"/>
  <c r="C30" i="58"/>
  <c r="J31" i="58"/>
  <c r="K31" i="58" s="1"/>
  <c r="K37" i="114"/>
  <c r="C23" i="82"/>
  <c r="E24" i="82"/>
  <c r="J24" i="82"/>
  <c r="K24" i="82" s="1"/>
  <c r="E26" i="87"/>
  <c r="C25" i="87"/>
  <c r="J26" i="87"/>
  <c r="K26" i="87" s="1"/>
  <c r="K37" i="111"/>
  <c r="K37" i="93"/>
  <c r="K41" i="145"/>
  <c r="C29" i="140"/>
  <c r="E30" i="140"/>
  <c r="AI30" i="2"/>
  <c r="J30" i="140"/>
  <c r="K30" i="140" s="1"/>
  <c r="J38" i="168"/>
  <c r="I39" i="168"/>
  <c r="J38" i="131"/>
  <c r="I39" i="131"/>
  <c r="K39" i="172"/>
  <c r="K39" i="164"/>
  <c r="I42" i="71"/>
  <c r="J41" i="71"/>
  <c r="K40" i="71" s="1"/>
  <c r="K37" i="104"/>
  <c r="C28" i="17"/>
  <c r="E29" i="17"/>
  <c r="J29" i="17"/>
  <c r="K29" i="17" s="1"/>
  <c r="I39" i="114"/>
  <c r="J38" i="114"/>
  <c r="E27" i="34"/>
  <c r="C26" i="34"/>
  <c r="J27" i="34"/>
  <c r="K27" i="34" s="1"/>
  <c r="I42" i="59"/>
  <c r="J41" i="59"/>
  <c r="K36" i="81"/>
  <c r="K38" i="135"/>
  <c r="N31" i="2"/>
  <c r="J42" i="145"/>
  <c r="I43" i="145"/>
  <c r="IK31" i="2"/>
  <c r="K37" i="131"/>
  <c r="K36" i="19"/>
  <c r="J40" i="164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K38" i="99"/>
  <c r="K38" i="118"/>
  <c r="I39" i="106"/>
  <c r="J38" i="106"/>
  <c r="X31" i="1"/>
  <c r="I41" i="77"/>
  <c r="J40" i="77"/>
  <c r="IV32" i="2"/>
  <c r="E27" i="102"/>
  <c r="C26" i="102"/>
  <c r="J27" i="102"/>
  <c r="K27" i="102" s="1"/>
  <c r="K38" i="30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M30" i="2"/>
  <c r="J30" i="33"/>
  <c r="K30" i="33" s="1"/>
  <c r="C29" i="164"/>
  <c r="E30" i="164"/>
  <c r="J30" i="164"/>
  <c r="K30" i="164" s="1"/>
  <c r="J39" i="99"/>
  <c r="I40" i="99"/>
  <c r="I40" i="118"/>
  <c r="J39" i="118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K37" i="121"/>
  <c r="I41" i="142"/>
  <c r="J40" i="142"/>
  <c r="K39" i="78"/>
  <c r="K36" i="35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E31" i="53"/>
  <c r="C30" i="53"/>
  <c r="J31" i="53"/>
  <c r="K31" i="53" s="1"/>
  <c r="I39" i="121"/>
  <c r="J38" i="121"/>
  <c r="I41" i="78"/>
  <c r="J40" i="78"/>
  <c r="J37" i="35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K36" i="148"/>
  <c r="J39" i="63"/>
  <c r="I40" i="63"/>
  <c r="K36" i="34"/>
  <c r="K38" i="68"/>
  <c r="K37" i="20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K39" i="127"/>
  <c r="I39" i="19"/>
  <c r="J38" i="19"/>
  <c r="K37" i="19" s="1"/>
  <c r="E27" i="59"/>
  <c r="C26" i="59"/>
  <c r="J27" i="59"/>
  <c r="K27" i="59" s="1"/>
  <c r="HN31" i="2"/>
  <c r="K35" i="38"/>
  <c r="J37" i="148"/>
  <c r="I38" i="148"/>
  <c r="K40" i="133"/>
  <c r="I38" i="34"/>
  <c r="J37" i="34"/>
  <c r="J38" i="20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HZ30" i="2" l="1"/>
  <c r="I40" i="138"/>
  <c r="J39" i="138"/>
  <c r="C25" i="43"/>
  <c r="E26" i="43"/>
  <c r="J26" i="43"/>
  <c r="K26" i="43" s="1"/>
  <c r="E29" i="97"/>
  <c r="C28" i="97"/>
  <c r="J29" i="97"/>
  <c r="K29" i="97" s="1"/>
  <c r="Y31" i="1"/>
  <c r="K40" i="26"/>
  <c r="E30" i="56"/>
  <c r="C29" i="56"/>
  <c r="J30" i="56"/>
  <c r="K30" i="56" s="1"/>
  <c r="J38" i="58"/>
  <c r="I39" i="58"/>
  <c r="J39" i="87"/>
  <c r="I40" i="87"/>
  <c r="J39" i="86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J38" i="140"/>
  <c r="I39" i="140"/>
  <c r="J41" i="26"/>
  <c r="I42" i="26"/>
  <c r="C29" i="158"/>
  <c r="E30" i="158"/>
  <c r="J30" i="158"/>
  <c r="K30" i="158" s="1"/>
  <c r="K37" i="58"/>
  <c r="I40" i="162"/>
  <c r="J39" i="162"/>
  <c r="BQ31" i="2"/>
  <c r="E30" i="29"/>
  <c r="C29" i="29"/>
  <c r="J30" i="29"/>
  <c r="K30" i="29" s="1"/>
  <c r="E29" i="13"/>
  <c r="C28" i="13"/>
  <c r="J29" i="13"/>
  <c r="K29" i="13" s="1"/>
  <c r="I42" i="48"/>
  <c r="J41" i="48"/>
  <c r="K37" i="171"/>
  <c r="CX30" i="2"/>
  <c r="E27" i="173"/>
  <c r="C26" i="173"/>
  <c r="J27" i="173"/>
  <c r="K27" i="173" s="1"/>
  <c r="K40" i="132"/>
  <c r="E28" i="67"/>
  <c r="C27" i="67"/>
  <c r="J28" i="67"/>
  <c r="K28" i="67" s="1"/>
  <c r="K38" i="168"/>
  <c r="K37" i="140"/>
  <c r="E30" i="136"/>
  <c r="C29" i="136"/>
  <c r="J30" i="136"/>
  <c r="K30" i="136" s="1"/>
  <c r="GS31" i="2"/>
  <c r="K38" i="16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7" i="120"/>
  <c r="K38" i="88"/>
  <c r="I44" i="12"/>
  <c r="J43" i="12"/>
  <c r="K42" i="12" s="1"/>
  <c r="C27" i="130"/>
  <c r="E28" i="130"/>
  <c r="J28" i="130"/>
  <c r="K28" i="130" s="1"/>
  <c r="K37" i="166"/>
  <c r="J38" i="105"/>
  <c r="I39" i="105"/>
  <c r="K56" i="150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39" i="60"/>
  <c r="J38" i="102"/>
  <c r="I39" i="102"/>
  <c r="K41" i="94"/>
  <c r="I58" i="150"/>
  <c r="J57" i="150"/>
  <c r="C26" i="73"/>
  <c r="E27" i="73"/>
  <c r="J27" i="73"/>
  <c r="K27" i="73" s="1"/>
  <c r="K39" i="77"/>
  <c r="K42" i="15"/>
  <c r="CW29" i="2"/>
  <c r="I41" i="60"/>
  <c r="J40" i="60"/>
  <c r="K37" i="102"/>
  <c r="I43" i="94"/>
  <c r="J42" i="94"/>
  <c r="E27" i="127"/>
  <c r="C26" i="127"/>
  <c r="J27" i="127"/>
  <c r="K27" i="127" s="1"/>
  <c r="AJ30" i="2"/>
  <c r="I40" i="169"/>
  <c r="J39" i="169"/>
  <c r="K42" i="61"/>
  <c r="E28" i="103"/>
  <c r="C27" i="103"/>
  <c r="J28" i="103"/>
  <c r="K28" i="103" s="1"/>
  <c r="I40" i="73"/>
  <c r="J39" i="73"/>
  <c r="K42" i="7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E28" i="150"/>
  <c r="C27" i="150"/>
  <c r="J28" i="150"/>
  <c r="K28" i="150" s="1"/>
  <c r="I44" i="7"/>
  <c r="J43" i="7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K40" i="135"/>
  <c r="I43" i="22"/>
  <c r="J42" i="22"/>
  <c r="E29" i="38"/>
  <c r="C28" i="38"/>
  <c r="J29" i="38"/>
  <c r="K29" i="38" s="1"/>
  <c r="I40" i="123"/>
  <c r="J39" i="123"/>
  <c r="I44" i="145"/>
  <c r="J43" i="145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K40" i="62"/>
  <c r="J40" i="124"/>
  <c r="I41" i="124"/>
  <c r="I39" i="47"/>
  <c r="J38" i="47"/>
  <c r="FA30" i="2"/>
  <c r="K39" i="158"/>
  <c r="K38" i="123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K38" i="151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I40" i="151"/>
  <c r="E30" i="143"/>
  <c r="C29" i="143"/>
  <c r="J30" i="143"/>
  <c r="K30" i="143" s="1"/>
  <c r="I41" i="63"/>
  <c r="J40" i="63"/>
  <c r="I41" i="158"/>
  <c r="J40" i="158"/>
  <c r="J40" i="113"/>
  <c r="I41" i="113"/>
  <c r="IK30" i="2"/>
  <c r="K37" i="11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I40" i="111"/>
  <c r="K38" i="33"/>
  <c r="I40" i="21"/>
  <c r="J39" i="21"/>
  <c r="I39" i="64"/>
  <c r="J38" i="64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K39" i="10"/>
  <c r="E27" i="61"/>
  <c r="C26" i="61"/>
  <c r="J27" i="61"/>
  <c r="K27" i="61" s="1"/>
  <c r="E27" i="72"/>
  <c r="C26" i="72"/>
  <c r="J27" i="72"/>
  <c r="K27" i="72" s="1"/>
  <c r="K40" i="9"/>
  <c r="K37" i="64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K37" i="130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K38" i="170"/>
  <c r="J39" i="155"/>
  <c r="I40" i="155"/>
  <c r="FL30" i="2"/>
  <c r="K38" i="126"/>
  <c r="K40" i="78"/>
  <c r="J38" i="141"/>
  <c r="I39" i="141"/>
  <c r="E30" i="55"/>
  <c r="C29" i="55"/>
  <c r="J30" i="55"/>
  <c r="K30" i="55" s="1"/>
  <c r="I40" i="170"/>
  <c r="J39" i="170"/>
  <c r="I41" i="10"/>
  <c r="J40" i="10"/>
  <c r="I39" i="17"/>
  <c r="J38" i="17"/>
  <c r="K37" i="17" s="1"/>
  <c r="I40" i="126"/>
  <c r="J39" i="126"/>
  <c r="I42" i="9"/>
  <c r="J41" i="9"/>
  <c r="K38" i="5"/>
  <c r="E30" i="174"/>
  <c r="C29" i="174"/>
  <c r="HY29" i="2" s="1"/>
  <c r="J30" i="174"/>
  <c r="K30" i="174" s="1"/>
  <c r="J38" i="109"/>
  <c r="I39" i="109"/>
  <c r="I39" i="130"/>
  <c r="J38" i="130"/>
  <c r="E27" i="51"/>
  <c r="C26" i="51"/>
  <c r="J27" i="51"/>
  <c r="K27" i="51" s="1"/>
  <c r="K39" i="149"/>
  <c r="C27" i="126"/>
  <c r="E28" i="126"/>
  <c r="J28" i="126"/>
  <c r="K28" i="126" s="1"/>
  <c r="I42" i="78"/>
  <c r="J41" i="78"/>
  <c r="K37" i="138"/>
  <c r="K37" i="31"/>
  <c r="E28" i="135"/>
  <c r="C27" i="135"/>
  <c r="J28" i="135"/>
  <c r="K28" i="135" s="1"/>
  <c r="I43" i="59"/>
  <c r="J42" i="59"/>
  <c r="DI30" i="2"/>
  <c r="K38" i="149"/>
  <c r="K42" i="75"/>
  <c r="K38" i="84"/>
  <c r="E29" i="88"/>
  <c r="C28" i="88"/>
  <c r="FK29" i="2"/>
  <c r="J29" i="88"/>
  <c r="K29" i="88" s="1"/>
  <c r="K39" i="83"/>
  <c r="E28" i="74"/>
  <c r="C27" i="74"/>
  <c r="J28" i="74"/>
  <c r="K28" i="74" s="1"/>
  <c r="I40" i="5"/>
  <c r="J39" i="5"/>
  <c r="K37" i="5"/>
  <c r="K37" i="109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118"/>
  <c r="K37" i="40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K38" i="108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K42" i="145"/>
  <c r="K37" i="141"/>
  <c r="E26" i="59"/>
  <c r="C25" i="59"/>
  <c r="J26" i="59"/>
  <c r="K26" i="59" s="1"/>
  <c r="J39" i="153"/>
  <c r="I40" i="153"/>
  <c r="I41" i="118"/>
  <c r="J40" i="118"/>
  <c r="I40" i="103"/>
  <c r="J39" i="103"/>
  <c r="J39" i="70"/>
  <c r="I40" i="70"/>
  <c r="E29" i="114"/>
  <c r="C28" i="114"/>
  <c r="J29" i="114"/>
  <c r="K29" i="114" s="1"/>
  <c r="CB31" i="1"/>
  <c r="C28" i="95"/>
  <c r="E29" i="95"/>
  <c r="J29" i="95"/>
  <c r="K29" i="95" s="1"/>
  <c r="K39" i="101"/>
  <c r="K37" i="9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K38" i="21"/>
  <c r="K38" i="153"/>
  <c r="I41" i="99"/>
  <c r="J40" i="99"/>
  <c r="I39" i="81"/>
  <c r="J38" i="81"/>
  <c r="J39" i="114"/>
  <c r="I40" i="114"/>
  <c r="J40" i="159"/>
  <c r="I41" i="159"/>
  <c r="K38" i="103"/>
  <c r="K38" i="70"/>
  <c r="E27" i="69"/>
  <c r="C26" i="69"/>
  <c r="J27" i="69"/>
  <c r="K27" i="69" s="1"/>
  <c r="E28" i="66"/>
  <c r="C27" i="66"/>
  <c r="J28" i="66"/>
  <c r="K28" i="66" s="1"/>
  <c r="C24" i="156"/>
  <c r="E25" i="156"/>
  <c r="J25" i="156"/>
  <c r="K25" i="156" s="1"/>
  <c r="I39" i="91"/>
  <c r="J38" i="91"/>
  <c r="E27" i="40"/>
  <c r="C26" i="40"/>
  <c r="J27" i="40"/>
  <c r="K27" i="40" s="1"/>
  <c r="C26" i="37"/>
  <c r="E27" i="37"/>
  <c r="J27" i="37"/>
  <c r="K27" i="37" s="1"/>
  <c r="K36" i="64"/>
  <c r="I39" i="38"/>
  <c r="J38" i="38"/>
  <c r="BF30" i="2"/>
  <c r="K38" i="111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8" i="19"/>
  <c r="K39" i="99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37" i="38"/>
  <c r="K40" i="94"/>
  <c r="E29" i="33"/>
  <c r="C28" i="33"/>
  <c r="M29" i="2"/>
  <c r="J29" i="33"/>
  <c r="K29" i="33" s="1"/>
  <c r="J41" i="172"/>
  <c r="K40" i="172" s="1"/>
  <c r="I42" i="172"/>
  <c r="CL30" i="2"/>
  <c r="K38" i="44"/>
  <c r="K40" i="127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I40" i="19"/>
  <c r="I42" i="127"/>
  <c r="J41" i="127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K39" i="25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K41" i="82"/>
  <c r="E30" i="46"/>
  <c r="C29" i="46"/>
  <c r="J30" i="46"/>
  <c r="K30" i="46" s="1"/>
  <c r="AI30" i="1"/>
  <c r="J40" i="25"/>
  <c r="I41" i="25"/>
  <c r="E29" i="96"/>
  <c r="C28" i="96"/>
  <c r="J29" i="96"/>
  <c r="K29" i="96" s="1"/>
  <c r="K40" i="13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C24" i="157"/>
  <c r="E25" i="157"/>
  <c r="J25" i="157"/>
  <c r="K25" i="157" s="1"/>
  <c r="K37" i="123"/>
  <c r="I42" i="13"/>
  <c r="J41" i="13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40" i="117"/>
  <c r="K39" i="132"/>
  <c r="EP30" i="2"/>
  <c r="E23" i="98"/>
  <c r="C22" i="98"/>
  <c r="J23" i="98"/>
  <c r="K23" i="98" s="1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I39" i="110"/>
  <c r="J38" i="110"/>
  <c r="I39" i="112"/>
  <c r="J38" i="112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K37" i="45"/>
  <c r="E27" i="149"/>
  <c r="C26" i="149"/>
  <c r="J27" i="149"/>
  <c r="K27" i="149" s="1"/>
  <c r="I40" i="97"/>
  <c r="J39" i="97"/>
  <c r="K36" i="166"/>
  <c r="K37" i="110"/>
  <c r="K37" i="112"/>
  <c r="I42" i="77"/>
  <c r="J41" i="77"/>
  <c r="K40" i="77" s="1"/>
  <c r="I40" i="131"/>
  <c r="J39" i="131"/>
  <c r="K38" i="131" s="1"/>
  <c r="K38" i="87"/>
  <c r="K37" i="87"/>
  <c r="I40" i="85"/>
  <c r="J39" i="85"/>
  <c r="E29" i="31"/>
  <c r="C28" i="31"/>
  <c r="CA29" i="2"/>
  <c r="J29" i="31"/>
  <c r="K29" i="31" s="1"/>
  <c r="K38" i="86"/>
  <c r="I42" i="128"/>
  <c r="J41" i="128"/>
  <c r="K40" i="89"/>
  <c r="HD31" i="2"/>
  <c r="K37" i="57"/>
  <c r="K38" i="67"/>
  <c r="K36" i="130"/>
  <c r="IU30" i="2"/>
  <c r="HZ29" i="2" l="1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I40" i="163"/>
  <c r="C25" i="26"/>
  <c r="E26" i="26"/>
  <c r="J26" i="26"/>
  <c r="K26" i="26" s="1"/>
  <c r="J40" i="3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C27" i="154"/>
  <c r="E28" i="154"/>
  <c r="J28" i="154"/>
  <c r="K28" i="154" s="1"/>
  <c r="J39" i="43"/>
  <c r="I40" i="43"/>
  <c r="K39" i="161"/>
  <c r="E27" i="67"/>
  <c r="C26" i="67"/>
  <c r="J27" i="67"/>
  <c r="K27" i="67" s="1"/>
  <c r="K41" i="89"/>
  <c r="I43" i="29"/>
  <c r="J42" i="29"/>
  <c r="K38" i="147"/>
  <c r="CB30" i="1"/>
  <c r="E26" i="40"/>
  <c r="C25" i="40"/>
  <c r="J26" i="40"/>
  <c r="K26" i="40" s="1"/>
  <c r="I41" i="153"/>
  <c r="J40" i="153"/>
  <c r="J40" i="108"/>
  <c r="I41" i="108"/>
  <c r="J39" i="90"/>
  <c r="I40" i="90"/>
  <c r="E29" i="172"/>
  <c r="C28" i="172"/>
  <c r="J29" i="172"/>
  <c r="K29" i="172" s="1"/>
  <c r="K40" i="113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9" i="2"/>
  <c r="E27" i="5"/>
  <c r="C26" i="5"/>
  <c r="J27" i="5"/>
  <c r="K27" i="5" s="1"/>
  <c r="K39" i="108"/>
  <c r="K38" i="90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E27" i="126"/>
  <c r="C26" i="126"/>
  <c r="J27" i="126"/>
  <c r="K27" i="126" s="1"/>
  <c r="J41" i="158"/>
  <c r="K40" i="158" s="1"/>
  <c r="I42" i="158"/>
  <c r="K41" i="156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K39" i="86"/>
  <c r="Y30" i="2"/>
  <c r="E29" i="100"/>
  <c r="C28" i="100"/>
  <c r="J29" i="100"/>
  <c r="K29" i="100" s="1"/>
  <c r="C27" i="23"/>
  <c r="E28" i="23"/>
  <c r="J28" i="23"/>
  <c r="K28" i="23" s="1"/>
  <c r="E26" i="149"/>
  <c r="C25" i="149"/>
  <c r="J26" i="149"/>
  <c r="K26" i="149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C24" i="59"/>
  <c r="E25" i="59"/>
  <c r="J25" i="59"/>
  <c r="K25" i="59" s="1"/>
  <c r="HO30" i="2"/>
  <c r="AU30" i="1"/>
  <c r="J42" i="156"/>
  <c r="I43" i="156"/>
  <c r="J40" i="54"/>
  <c r="K39" i="54" s="1"/>
  <c r="I41" i="54"/>
  <c r="I41" i="87"/>
  <c r="J40" i="87"/>
  <c r="K38" i="95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K40" i="139"/>
  <c r="J42" i="172"/>
  <c r="K41" i="172" s="1"/>
  <c r="I43" i="172"/>
  <c r="I40" i="174"/>
  <c r="J39" i="174"/>
  <c r="E29" i="28"/>
  <c r="C28" i="28"/>
  <c r="AI28" i="2" s="1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E24" i="32"/>
  <c r="C23" i="32"/>
  <c r="J24" i="32"/>
  <c r="K24" i="32" s="1"/>
  <c r="K38" i="102"/>
  <c r="E27" i="139"/>
  <c r="C26" i="139"/>
  <c r="J27" i="139"/>
  <c r="K27" i="139" s="1"/>
  <c r="I40" i="58"/>
  <c r="J39" i="58"/>
  <c r="J41" i="139"/>
  <c r="I42" i="139"/>
  <c r="CM30" i="2"/>
  <c r="IV30" i="2"/>
  <c r="K38" i="97"/>
  <c r="E24" i="156"/>
  <c r="C23" i="156"/>
  <c r="J24" i="156"/>
  <c r="K24" i="156" s="1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K38" i="58"/>
  <c r="J39" i="146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K39" i="73"/>
  <c r="K43" i="15"/>
  <c r="E27" i="83"/>
  <c r="C26" i="83"/>
  <c r="J27" i="83"/>
  <c r="K27" i="83" s="1"/>
  <c r="E28" i="96"/>
  <c r="C27" i="96"/>
  <c r="J28" i="96"/>
  <c r="K28" i="96" s="1"/>
  <c r="I44" i="14"/>
  <c r="J43" i="14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J44" i="15"/>
  <c r="I45" i="15"/>
  <c r="I40" i="105"/>
  <c r="J39" i="105"/>
  <c r="J40" i="88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K38" i="105"/>
  <c r="K39" i="88"/>
  <c r="J39" i="160"/>
  <c r="I40" i="160"/>
  <c r="K41" i="48"/>
  <c r="AU30" i="2"/>
  <c r="K42" i="14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E26" i="69"/>
  <c r="C25" i="69"/>
  <c r="J26" i="69"/>
  <c r="K26" i="69" s="1"/>
  <c r="E28" i="142"/>
  <c r="C27" i="142"/>
  <c r="J28" i="142"/>
  <c r="K28" i="142" s="1"/>
  <c r="C26" i="74"/>
  <c r="E27" i="74"/>
  <c r="J27" i="74"/>
  <c r="K27" i="74" s="1"/>
  <c r="K38" i="109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2" i="22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IU28" i="2"/>
  <c r="C27" i="36"/>
  <c r="E28" i="36"/>
  <c r="J28" i="36"/>
  <c r="K28" i="36" s="1"/>
  <c r="C27" i="132"/>
  <c r="E28" i="132"/>
  <c r="J28" i="132"/>
  <c r="K28" i="132" s="1"/>
  <c r="I43" i="128"/>
  <c r="J42" i="128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K40" i="124"/>
  <c r="J43" i="22"/>
  <c r="I44" i="22"/>
  <c r="C24" i="131"/>
  <c r="E25" i="131"/>
  <c r="J25" i="131"/>
  <c r="K25" i="131" s="1"/>
  <c r="K39" i="169"/>
  <c r="C26" i="130"/>
  <c r="E27" i="130"/>
  <c r="J27" i="130"/>
  <c r="K27" i="130" s="1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C25" i="61"/>
  <c r="E26" i="61"/>
  <c r="J26" i="61"/>
  <c r="K26" i="61" s="1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K41" i="128"/>
  <c r="GS30" i="2"/>
  <c r="I44" i="82"/>
  <c r="J43" i="82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K39" i="106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57"/>
  <c r="K37" i="96"/>
  <c r="K39" i="33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K39" i="114"/>
  <c r="I41" i="121"/>
  <c r="J40" i="121"/>
  <c r="J40" i="4"/>
  <c r="I41" i="4"/>
  <c r="J40" i="33"/>
  <c r="I41" i="33"/>
  <c r="K39" i="126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K38" i="146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K42" i="82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K40" i="37"/>
  <c r="E28" i="108"/>
  <c r="C27" i="108"/>
  <c r="J28" i="108"/>
  <c r="K28" i="108" s="1"/>
  <c r="I42" i="72"/>
  <c r="J41" i="72"/>
  <c r="CL29" i="2"/>
  <c r="K38" i="52"/>
  <c r="I42" i="37"/>
  <c r="J41" i="37"/>
  <c r="I40" i="38"/>
  <c r="J39" i="38"/>
  <c r="J41" i="99"/>
  <c r="I42" i="99"/>
  <c r="I41" i="70"/>
  <c r="J40" i="70"/>
  <c r="HN29" i="2"/>
  <c r="K40" i="10"/>
  <c r="E28" i="10"/>
  <c r="C27" i="10"/>
  <c r="J28" i="10"/>
  <c r="K28" i="10" s="1"/>
  <c r="K40" i="68"/>
  <c r="C27" i="162"/>
  <c r="E28" i="162"/>
  <c r="J28" i="162"/>
  <c r="K28" i="162" s="1"/>
  <c r="J41" i="66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K39" i="138"/>
  <c r="E27" i="116"/>
  <c r="C26" i="116"/>
  <c r="J27" i="116"/>
  <c r="K27" i="116" s="1"/>
  <c r="J42" i="13"/>
  <c r="I43" i="13"/>
  <c r="K40" i="72"/>
  <c r="K39" i="72"/>
  <c r="K40" i="129"/>
  <c r="C27" i="125"/>
  <c r="E28" i="125"/>
  <c r="J28" i="125"/>
  <c r="K28" i="125" s="1"/>
  <c r="K42" i="59"/>
  <c r="J41" i="10"/>
  <c r="I42" i="10"/>
  <c r="I42" i="68"/>
  <c r="J41" i="68"/>
  <c r="K40" i="66"/>
  <c r="E26" i="62"/>
  <c r="C25" i="62"/>
  <c r="J26" i="62"/>
  <c r="K26" i="62" s="1"/>
  <c r="E27" i="167"/>
  <c r="C26" i="167"/>
  <c r="J27" i="167"/>
  <c r="K27" i="167" s="1"/>
  <c r="J42" i="98"/>
  <c r="I43" i="98"/>
  <c r="K38" i="120"/>
  <c r="C25" i="47"/>
  <c r="E26" i="47"/>
  <c r="J26" i="47"/>
  <c r="K26" i="47" s="1"/>
  <c r="E29" i="42"/>
  <c r="C28" i="42"/>
  <c r="J29" i="42"/>
  <c r="K29" i="42" s="1"/>
  <c r="FV29" i="2"/>
  <c r="J40" i="138"/>
  <c r="I41" i="138"/>
  <c r="K41" i="136"/>
  <c r="J42" i="107"/>
  <c r="K41" i="107" s="1"/>
  <c r="I43" i="107"/>
  <c r="I42" i="83"/>
  <c r="J41" i="83"/>
  <c r="I43" i="142"/>
  <c r="J42" i="142"/>
  <c r="I42" i="129"/>
  <c r="J41" i="129"/>
  <c r="E26" i="171"/>
  <c r="C25" i="171"/>
  <c r="J26" i="171"/>
  <c r="K26" i="171" s="1"/>
  <c r="K40" i="93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I44" i="59"/>
  <c r="J43" i="59"/>
  <c r="K39" i="66"/>
  <c r="E29" i="152"/>
  <c r="C28" i="152"/>
  <c r="J29" i="152"/>
  <c r="K29" i="152" s="1"/>
  <c r="K42" i="133"/>
  <c r="J44" i="7"/>
  <c r="I45" i="7"/>
  <c r="K42" i="79"/>
  <c r="K40" i="60"/>
  <c r="I40" i="120"/>
  <c r="J39" i="120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38" i="154"/>
  <c r="K40" i="122"/>
  <c r="K43" i="46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C28" i="49"/>
  <c r="E29" i="49"/>
  <c r="J29" i="49"/>
  <c r="K29" i="49" s="1"/>
  <c r="K39" i="139"/>
  <c r="K37" i="55"/>
  <c r="K39" i="70"/>
  <c r="I41" i="131"/>
  <c r="J40" i="131"/>
  <c r="I41" i="80"/>
  <c r="J40" i="80"/>
  <c r="C24" i="45"/>
  <c r="E25" i="45"/>
  <c r="J25" i="45"/>
  <c r="K25" i="45" s="1"/>
  <c r="I45" i="46"/>
  <c r="J44" i="46"/>
  <c r="K39" i="159"/>
  <c r="C26" i="137"/>
  <c r="E27" i="137"/>
  <c r="J27" i="137"/>
  <c r="K27" i="137" s="1"/>
  <c r="I40" i="40"/>
  <c r="J39" i="40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C26" i="150"/>
  <c r="E27" i="150"/>
  <c r="J27" i="150"/>
  <c r="K27" i="150" s="1"/>
  <c r="I41" i="144"/>
  <c r="J40" i="144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K38" i="40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BE28" i="2"/>
  <c r="J28" i="41"/>
  <c r="K28" i="41" s="1"/>
  <c r="K40" i="18"/>
  <c r="K39" i="144"/>
  <c r="E27" i="9"/>
  <c r="C26" i="9"/>
  <c r="J27" i="9"/>
  <c r="K27" i="9" s="1"/>
  <c r="E28" i="164"/>
  <c r="C27" i="164"/>
  <c r="J28" i="164"/>
  <c r="K28" i="164" s="1"/>
  <c r="I40" i="171"/>
  <c r="J39" i="171"/>
  <c r="I43" i="26"/>
  <c r="J42" i="26"/>
  <c r="K41" i="26" s="1"/>
  <c r="HD30" i="2"/>
  <c r="AI29" i="1"/>
  <c r="E22" i="98"/>
  <c r="C21" i="98"/>
  <c r="J22" i="98"/>
  <c r="K22" i="98" s="1"/>
  <c r="I40" i="125"/>
  <c r="J39" i="125"/>
  <c r="J39" i="112"/>
  <c r="K38" i="112" s="1"/>
  <c r="I40" i="112"/>
  <c r="J39" i="34"/>
  <c r="I40" i="34"/>
  <c r="K37" i="81"/>
  <c r="K40" i="142"/>
  <c r="I42" i="18"/>
  <c r="J41" i="18"/>
  <c r="K38" i="73"/>
  <c r="K37" i="143"/>
  <c r="K37" i="105"/>
  <c r="K38" i="171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41" i="77"/>
  <c r="K38" i="80"/>
  <c r="I43" i="127"/>
  <c r="J42" i="127"/>
  <c r="K41" i="127" s="1"/>
  <c r="J42" i="77"/>
  <c r="I43" i="77"/>
  <c r="I40" i="110"/>
  <c r="J39" i="110"/>
  <c r="K37" i="147"/>
  <c r="K39" i="19"/>
  <c r="K38" i="163"/>
  <c r="K41" i="27"/>
  <c r="C26" i="110"/>
  <c r="E27" i="110"/>
  <c r="J27" i="110"/>
  <c r="K27" i="110" s="1"/>
  <c r="I41" i="52"/>
  <c r="J40" i="52"/>
  <c r="K39" i="31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BG67" i="1" l="1"/>
  <c r="AJ28" i="2"/>
  <c r="IK28" i="2"/>
  <c r="I45" i="94"/>
  <c r="J44" i="94"/>
  <c r="I43" i="173"/>
  <c r="J42" i="173"/>
  <c r="C24" i="123"/>
  <c r="E25" i="123"/>
  <c r="J25" i="123"/>
  <c r="K25" i="123" s="1"/>
  <c r="C27" i="14"/>
  <c r="E28" i="14"/>
  <c r="J28" i="14"/>
  <c r="K28" i="14" s="1"/>
  <c r="GR28" i="2"/>
  <c r="J45" i="46"/>
  <c r="I46" i="46"/>
  <c r="K43" i="79"/>
  <c r="K39" i="120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I46" i="75"/>
  <c r="J43" i="127"/>
  <c r="I44" i="127"/>
  <c r="C26" i="151"/>
  <c r="E27" i="151"/>
  <c r="J27" i="151"/>
  <c r="K27" i="151" s="1"/>
  <c r="GS29" i="2"/>
  <c r="J44" i="79"/>
  <c r="I45" i="79"/>
  <c r="I41" i="120"/>
  <c r="J40" i="120"/>
  <c r="C25" i="99"/>
  <c r="E26" i="99"/>
  <c r="J26" i="99"/>
  <c r="K26" i="99" s="1"/>
  <c r="K40" i="106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K40" i="144"/>
  <c r="E27" i="10"/>
  <c r="C26" i="10"/>
  <c r="J27" i="10"/>
  <c r="K27" i="10" s="1"/>
  <c r="BQ29" i="1"/>
  <c r="I42" i="144"/>
  <c r="J41" i="144"/>
  <c r="E24" i="45"/>
  <c r="C23" i="45"/>
  <c r="J24" i="45"/>
  <c r="K24" i="45" s="1"/>
  <c r="I41" i="36"/>
  <c r="J40" i="36"/>
  <c r="K42" i="142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E25" i="61"/>
  <c r="C24" i="61"/>
  <c r="J25" i="61"/>
  <c r="K25" i="61" s="1"/>
  <c r="C25" i="130"/>
  <c r="E26" i="130"/>
  <c r="J26" i="130"/>
  <c r="K26" i="130" s="1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E26" i="150"/>
  <c r="C25" i="150"/>
  <c r="J26" i="150"/>
  <c r="K26" i="150" s="1"/>
  <c r="K42" i="62"/>
  <c r="I42" i="126"/>
  <c r="J41" i="126"/>
  <c r="E27" i="13"/>
  <c r="C26" i="13"/>
  <c r="J27" i="13"/>
  <c r="K27" i="13" s="1"/>
  <c r="I41" i="8"/>
  <c r="J40" i="8"/>
  <c r="K39" i="11"/>
  <c r="C22" i="32"/>
  <c r="E23" i="32"/>
  <c r="J23" i="32"/>
  <c r="K23" i="32" s="1"/>
  <c r="C23" i="59"/>
  <c r="E24" i="59"/>
  <c r="J24" i="59"/>
  <c r="K24" i="59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K40" i="70"/>
  <c r="I44" i="62"/>
  <c r="J43" i="62"/>
  <c r="K40" i="126"/>
  <c r="J41" i="33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I42" i="70"/>
  <c r="K40" i="33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J42" i="99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I45" i="22"/>
  <c r="J44" i="22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K40" i="121"/>
  <c r="K44" i="134"/>
  <c r="E25" i="85"/>
  <c r="C24" i="85"/>
  <c r="J25" i="85"/>
  <c r="K25" i="85" s="1"/>
  <c r="J41" i="3"/>
  <c r="I42" i="3"/>
  <c r="K43" i="22"/>
  <c r="E26" i="74"/>
  <c r="C25" i="74"/>
  <c r="J26" i="74"/>
  <c r="K26" i="74" s="1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I42" i="121"/>
  <c r="K40" i="3"/>
  <c r="K39" i="96"/>
  <c r="K38" i="130"/>
  <c r="K39" i="123"/>
  <c r="K43" i="27"/>
  <c r="K40" i="56"/>
  <c r="K39" i="97"/>
  <c r="E25" i="26"/>
  <c r="C24" i="26"/>
  <c r="J25" i="26"/>
  <c r="K25" i="26" s="1"/>
  <c r="K41" i="99"/>
  <c r="K39" i="20"/>
  <c r="C24" i="141"/>
  <c r="E25" i="141"/>
  <c r="J25" i="141"/>
  <c r="K25" i="141" s="1"/>
  <c r="J40" i="34"/>
  <c r="I41" i="34"/>
  <c r="EE29" i="2"/>
  <c r="J43" i="164"/>
  <c r="I44" i="164"/>
  <c r="I42" i="103"/>
  <c r="J41" i="103"/>
  <c r="J44" i="59"/>
  <c r="I45" i="59"/>
  <c r="J44" i="42"/>
  <c r="K43" i="42" s="1"/>
  <c r="I45" i="42"/>
  <c r="J44" i="82"/>
  <c r="I45" i="82"/>
  <c r="C26" i="142"/>
  <c r="E27" i="142"/>
  <c r="J27" i="142"/>
  <c r="K27" i="142" s="1"/>
  <c r="I41" i="96"/>
  <c r="J40" i="96"/>
  <c r="J41" i="5"/>
  <c r="I42" i="5"/>
  <c r="K39" i="5"/>
  <c r="I43" i="157"/>
  <c r="J42" i="157"/>
  <c r="K41" i="157" s="1"/>
  <c r="J44" i="27"/>
  <c r="I45" i="27"/>
  <c r="I41" i="163"/>
  <c r="J40" i="163"/>
  <c r="K43" i="32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K39" i="163"/>
  <c r="I42" i="170"/>
  <c r="J41" i="170"/>
  <c r="E23" i="146"/>
  <c r="C22" i="146"/>
  <c r="J23" i="146"/>
  <c r="K23" i="146" s="1"/>
  <c r="K44" i="74"/>
  <c r="K40" i="76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K41" i="124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80"/>
  <c r="K39" i="112"/>
  <c r="E26" i="135"/>
  <c r="C25" i="135"/>
  <c r="J26" i="135"/>
  <c r="K26" i="135" s="1"/>
  <c r="K42" i="136"/>
  <c r="K41" i="93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39" i="35"/>
  <c r="K41" i="159"/>
  <c r="E28" i="46"/>
  <c r="C27" i="46"/>
  <c r="J28" i="46"/>
  <c r="K28" i="46" s="1"/>
  <c r="J42" i="124"/>
  <c r="I43" i="124"/>
  <c r="AU29" i="2"/>
  <c r="K38" i="96"/>
  <c r="C27" i="28"/>
  <c r="AI27" i="2" s="1"/>
  <c r="E28" i="28"/>
  <c r="J28" i="28"/>
  <c r="K28" i="28" s="1"/>
  <c r="C23" i="160"/>
  <c r="E24" i="160"/>
  <c r="J24" i="160"/>
  <c r="K24" i="160" s="1"/>
  <c r="K39" i="125"/>
  <c r="C27" i="55"/>
  <c r="E28" i="55"/>
  <c r="J28" i="55"/>
  <c r="K28" i="55" s="1"/>
  <c r="J43" i="136"/>
  <c r="I44" i="136"/>
  <c r="I43" i="93"/>
  <c r="J42" i="93"/>
  <c r="HN28" i="2"/>
  <c r="C24" i="47"/>
  <c r="E25" i="47"/>
  <c r="J25" i="47"/>
  <c r="K25" i="47" s="1"/>
  <c r="K42" i="51"/>
  <c r="K41" i="72"/>
  <c r="I41" i="17"/>
  <c r="J40" i="17"/>
  <c r="J40" i="35"/>
  <c r="I41" i="35"/>
  <c r="FA28" i="2"/>
  <c r="K39" i="45"/>
  <c r="K38" i="55"/>
  <c r="C27" i="50"/>
  <c r="E28" i="50"/>
  <c r="AT28" i="2"/>
  <c r="J28" i="50"/>
  <c r="K28" i="50" s="1"/>
  <c r="I42" i="155"/>
  <c r="J41" i="155"/>
  <c r="E23" i="156"/>
  <c r="C22" i="156"/>
  <c r="J23" i="156"/>
  <c r="K23" i="156" s="1"/>
  <c r="AU29" i="1"/>
  <c r="K39" i="153"/>
  <c r="E26" i="11"/>
  <c r="C25" i="11"/>
  <c r="J26" i="11"/>
  <c r="K26" i="11" s="1"/>
  <c r="K39" i="56"/>
  <c r="K41" i="117"/>
  <c r="K42" i="164"/>
  <c r="K39" i="81"/>
  <c r="I41" i="125"/>
  <c r="J40" i="125"/>
  <c r="I44" i="48"/>
  <c r="J43" i="48"/>
  <c r="E25" i="39"/>
  <c r="C24" i="39"/>
  <c r="J25" i="39"/>
  <c r="K25" i="39" s="1"/>
  <c r="K39" i="174"/>
  <c r="IV29" i="2"/>
  <c r="E28" i="152"/>
  <c r="C27" i="152"/>
  <c r="J28" i="152"/>
  <c r="K28" i="152" s="1"/>
  <c r="E27" i="41"/>
  <c r="C26" i="41"/>
  <c r="J27" i="41"/>
  <c r="K27" i="41" s="1"/>
  <c r="I45" i="32"/>
  <c r="J44" i="32"/>
  <c r="E26" i="104"/>
  <c r="C25" i="104"/>
  <c r="J26" i="104"/>
  <c r="K26" i="104" s="1"/>
  <c r="I44" i="51"/>
  <c r="J43" i="51"/>
  <c r="I43" i="72"/>
  <c r="J42" i="72"/>
  <c r="K39" i="17"/>
  <c r="K42" i="9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K41" i="173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E28" i="7"/>
  <c r="C27" i="7"/>
  <c r="AT28" i="1"/>
  <c r="J28" i="7"/>
  <c r="K28" i="7" s="1"/>
  <c r="N29" i="1"/>
  <c r="I43" i="158"/>
  <c r="J42" i="158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K42" i="122"/>
  <c r="C25" i="66"/>
  <c r="E26" i="66"/>
  <c r="J26" i="66"/>
  <c r="K26" i="66" s="1"/>
  <c r="I42" i="53"/>
  <c r="J41" i="53"/>
  <c r="J43" i="172"/>
  <c r="I44" i="172"/>
  <c r="Y29" i="2"/>
  <c r="K41" i="158"/>
  <c r="CB29" i="1"/>
  <c r="J41" i="161"/>
  <c r="K40" i="161" s="1"/>
  <c r="I42" i="161"/>
  <c r="K42" i="13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I44" i="122"/>
  <c r="K40" i="53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K39" i="141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I41" i="141"/>
  <c r="K40" i="19"/>
  <c r="K39" i="40"/>
  <c r="I42" i="85"/>
  <c r="J41" i="85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I42" i="19"/>
  <c r="E26" i="25"/>
  <c r="C25" i="25"/>
  <c r="J26" i="25"/>
  <c r="K26" i="25" s="1"/>
  <c r="CM28" i="2"/>
  <c r="E27" i="119"/>
  <c r="C26" i="119"/>
  <c r="J27" i="119"/>
  <c r="K27" i="119" s="1"/>
  <c r="C24" i="149"/>
  <c r="E25" i="149"/>
  <c r="J25" i="149"/>
  <c r="K25" i="14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42" i="26"/>
  <c r="K39" i="49"/>
  <c r="E26" i="113"/>
  <c r="C25" i="113"/>
  <c r="J26" i="113"/>
  <c r="K26" i="113" s="1"/>
  <c r="E27" i="20"/>
  <c r="C26" i="20"/>
  <c r="J27" i="20"/>
  <c r="K27" i="20" s="1"/>
  <c r="K40" i="114"/>
  <c r="FK28" i="2"/>
  <c r="K39" i="69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E21" i="98"/>
  <c r="C20" i="98"/>
  <c r="J21" i="98"/>
  <c r="K21" i="98" s="1"/>
  <c r="K39" i="166"/>
  <c r="I44" i="26"/>
  <c r="J43" i="26"/>
  <c r="E25" i="62"/>
  <c r="C24" i="62"/>
  <c r="J25" i="62"/>
  <c r="K25" i="62" s="1"/>
  <c r="I43" i="66"/>
  <c r="J42" i="66"/>
  <c r="CB28" i="2"/>
  <c r="I42" i="114"/>
  <c r="J41" i="114"/>
  <c r="E27" i="88"/>
  <c r="C26" i="88"/>
  <c r="J27" i="88"/>
  <c r="K27" i="88" s="1"/>
  <c r="J40" i="69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M27" i="2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K39" i="147"/>
  <c r="E28" i="172"/>
  <c r="C27" i="172"/>
  <c r="J28" i="172"/>
  <c r="K28" i="172" s="1"/>
  <c r="I43" i="113"/>
  <c r="J42" i="113"/>
  <c r="K40" i="85"/>
  <c r="E25" i="86"/>
  <c r="C24" i="86"/>
  <c r="J25" i="86"/>
  <c r="K25" i="86" s="1"/>
  <c r="J40" i="166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I41" i="147"/>
  <c r="K38" i="141"/>
  <c r="K42" i="127"/>
  <c r="I41" i="40"/>
  <c r="J40" i="40"/>
  <c r="C26" i="31"/>
  <c r="E27" i="31"/>
  <c r="CA27" i="2"/>
  <c r="J27" i="31"/>
  <c r="K27" i="31" s="1"/>
  <c r="E28" i="90"/>
  <c r="C27" i="90"/>
  <c r="J28" i="90"/>
  <c r="K28" i="90" s="1"/>
  <c r="I42" i="169"/>
  <c r="J41" i="169"/>
  <c r="I44" i="128"/>
  <c r="J43" i="128"/>
  <c r="K39" i="105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42" i="78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K40" i="169"/>
  <c r="HY28" i="2"/>
  <c r="E27" i="38"/>
  <c r="C26" i="38"/>
  <c r="J27" i="38"/>
  <c r="K27" i="38" s="1"/>
  <c r="J40" i="105"/>
  <c r="I41" i="105"/>
  <c r="C26" i="21"/>
  <c r="E27" i="21"/>
  <c r="J27" i="21"/>
  <c r="K27" i="21" s="1"/>
  <c r="I41" i="58"/>
  <c r="J40" i="58"/>
  <c r="K39" i="58" s="1"/>
  <c r="K41" i="23"/>
  <c r="K42" i="156"/>
  <c r="K39" i="90"/>
  <c r="I44" i="78"/>
  <c r="J43" i="78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K41" i="60"/>
  <c r="C27" i="136"/>
  <c r="E28" i="136"/>
  <c r="J28" i="136"/>
  <c r="K28" i="136" s="1"/>
  <c r="E27" i="164"/>
  <c r="C26" i="164"/>
  <c r="J27" i="164"/>
  <c r="K27" i="164" s="1"/>
  <c r="K44" i="46"/>
  <c r="I43" i="60"/>
  <c r="J42" i="60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K44" i="75"/>
  <c r="IU27" i="2"/>
  <c r="AJ27" i="2" l="1"/>
  <c r="BF27" i="2"/>
  <c r="I44" i="113"/>
  <c r="J43" i="113"/>
  <c r="C24" i="167"/>
  <c r="E25" i="167"/>
  <c r="J25" i="167"/>
  <c r="K25" i="167" s="1"/>
  <c r="I43" i="119"/>
  <c r="J42" i="119"/>
  <c r="C26" i="152"/>
  <c r="E27" i="152"/>
  <c r="J27" i="152"/>
  <c r="K27" i="152" s="1"/>
  <c r="E27" i="49"/>
  <c r="C26" i="49"/>
  <c r="J27" i="49"/>
  <c r="K27" i="49" s="1"/>
  <c r="K41" i="116"/>
  <c r="I46" i="59"/>
  <c r="J45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K41" i="50"/>
  <c r="I44" i="118"/>
  <c r="J43" i="118"/>
  <c r="E26" i="125"/>
  <c r="C25" i="125"/>
  <c r="J26" i="125"/>
  <c r="K26" i="125" s="1"/>
  <c r="E20" i="82"/>
  <c r="C19" i="82"/>
  <c r="J20" i="82"/>
  <c r="K20" i="82" s="1"/>
  <c r="I46" i="79"/>
  <c r="J45" i="79"/>
  <c r="K42" i="41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4" i="59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I45" i="89"/>
  <c r="J44" i="89"/>
  <c r="C24" i="118"/>
  <c r="E25" i="118"/>
  <c r="J25" i="118"/>
  <c r="K25" i="118" s="1"/>
  <c r="I44" i="41"/>
  <c r="J43" i="4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I44" i="37"/>
  <c r="J43" i="37"/>
  <c r="K42" i="37" s="1"/>
  <c r="K41" i="103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K42" i="124"/>
  <c r="I45" i="117"/>
  <c r="J44" i="117"/>
  <c r="J42" i="103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C22" i="59"/>
  <c r="E23" i="59"/>
  <c r="J23" i="59"/>
  <c r="K23" i="59" s="1"/>
  <c r="I45" i="135"/>
  <c r="J44" i="135"/>
  <c r="I44" i="129"/>
  <c r="J43" i="129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K42" i="129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E25" i="74"/>
  <c r="C24" i="74"/>
  <c r="J25" i="74"/>
  <c r="K25" i="74" s="1"/>
  <c r="C23" i="115"/>
  <c r="E24" i="115"/>
  <c r="J24" i="115"/>
  <c r="K24" i="115" s="1"/>
  <c r="I42" i="148"/>
  <c r="J41" i="148"/>
  <c r="K40" i="148" s="1"/>
  <c r="J42" i="33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I44" i="66"/>
  <c r="J43" i="66"/>
  <c r="K41" i="19"/>
  <c r="K40" i="141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K43" i="16"/>
  <c r="K41" i="33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I45" i="16"/>
  <c r="J44" i="16"/>
  <c r="I43" i="70"/>
  <c r="J42" i="70"/>
  <c r="K41" i="70" s="1"/>
  <c r="I43" i="123"/>
  <c r="J42" i="123"/>
  <c r="J46" i="46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K41" i="49"/>
  <c r="I45" i="48"/>
  <c r="J44" i="48"/>
  <c r="K40" i="163"/>
  <c r="K40" i="34"/>
  <c r="I43" i="3"/>
  <c r="J42" i="3"/>
  <c r="I42" i="143"/>
  <c r="J41" i="143"/>
  <c r="C26" i="91"/>
  <c r="E27" i="91"/>
  <c r="J27" i="91"/>
  <c r="K27" i="91" s="1"/>
  <c r="E24" i="40"/>
  <c r="C23" i="40"/>
  <c r="J24" i="40"/>
  <c r="K24" i="40" s="1"/>
  <c r="K41" i="123"/>
  <c r="K41" i="52"/>
  <c r="I45" i="127"/>
  <c r="J44" i="127"/>
  <c r="K43" i="127" s="1"/>
  <c r="K45" i="46"/>
  <c r="E27" i="90"/>
  <c r="C26" i="90"/>
  <c r="J27" i="90"/>
  <c r="K27" i="90" s="1"/>
  <c r="K45" i="133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I43" i="49"/>
  <c r="K40" i="125"/>
  <c r="C24" i="18"/>
  <c r="E25" i="18"/>
  <c r="J25" i="18"/>
  <c r="K25" i="18" s="1"/>
  <c r="I42" i="163"/>
  <c r="J41" i="163"/>
  <c r="K43" i="59"/>
  <c r="K41" i="3"/>
  <c r="K40" i="14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GS28" i="2"/>
  <c r="E26" i="108"/>
  <c r="C25" i="108"/>
  <c r="J26" i="108"/>
  <c r="K26" i="108" s="1"/>
  <c r="I47" i="133"/>
  <c r="J46" i="133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K44" i="7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C25" i="36"/>
  <c r="E26" i="36"/>
  <c r="J26" i="36"/>
  <c r="K26" i="36" s="1"/>
  <c r="I47" i="75"/>
  <c r="J46" i="75"/>
  <c r="I46" i="71"/>
  <c r="J45" i="7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3" i="152"/>
  <c r="K40" i="153"/>
  <c r="K45" i="75"/>
  <c r="E27" i="14"/>
  <c r="C26" i="14"/>
  <c r="J27" i="14"/>
  <c r="K27" i="14" s="1"/>
  <c r="CB27" i="2"/>
  <c r="J42" i="88"/>
  <c r="I43" i="88"/>
  <c r="I42" i="140"/>
  <c r="J41" i="140"/>
  <c r="E25" i="161"/>
  <c r="C24" i="161"/>
  <c r="J25" i="161"/>
  <c r="K25" i="161" s="1"/>
  <c r="K40" i="43"/>
  <c r="DI27" i="2"/>
  <c r="K42" i="165"/>
  <c r="K42" i="157"/>
  <c r="J44" i="13"/>
  <c r="I45" i="13"/>
  <c r="K40" i="50"/>
  <c r="K42" i="135"/>
  <c r="E26" i="101"/>
  <c r="C25" i="101"/>
  <c r="J26" i="101"/>
  <c r="K26" i="101" s="1"/>
  <c r="K40" i="140"/>
  <c r="I43" i="54"/>
  <c r="J42" i="54"/>
  <c r="C19" i="98"/>
  <c r="E20" i="98"/>
  <c r="J20" i="98"/>
  <c r="K20" i="98" s="1"/>
  <c r="J41" i="43"/>
  <c r="I42" i="43"/>
  <c r="FA27" i="2"/>
  <c r="J43" i="157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K41" i="88"/>
  <c r="IK27" i="2"/>
  <c r="E27" i="27"/>
  <c r="C26" i="27"/>
  <c r="J27" i="27"/>
  <c r="K27" i="27" s="1"/>
  <c r="K43" i="71"/>
  <c r="J43" i="93"/>
  <c r="I44" i="93"/>
  <c r="I44" i="165"/>
  <c r="J43" i="165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K45" i="145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M26" i="2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E25" i="150"/>
  <c r="C24" i="150"/>
  <c r="J25" i="150"/>
  <c r="K25" i="150" s="1"/>
  <c r="K40" i="160"/>
  <c r="I43" i="57"/>
  <c r="J42" i="57"/>
  <c r="AJ28" i="1"/>
  <c r="C25" i="117"/>
  <c r="E26" i="117"/>
  <c r="J26" i="117"/>
  <c r="K26" i="117" s="1"/>
  <c r="E27" i="6"/>
  <c r="CA27" i="1"/>
  <c r="C26" i="6"/>
  <c r="K43" i="9"/>
  <c r="K41" i="162"/>
  <c r="K39" i="43"/>
  <c r="K43" i="51"/>
  <c r="E27" i="55"/>
  <c r="C26" i="55"/>
  <c r="J27" i="55"/>
  <c r="K27" i="55" s="1"/>
  <c r="I43" i="162"/>
  <c r="J42" i="162"/>
  <c r="K40" i="170"/>
  <c r="I43" i="151"/>
  <c r="J42" i="151"/>
  <c r="K41" i="151" s="1"/>
  <c r="I44" i="83"/>
  <c r="J43" i="83"/>
  <c r="E25" i="130"/>
  <c r="C24" i="130"/>
  <c r="J25" i="130"/>
  <c r="K25" i="130" s="1"/>
  <c r="E23" i="105"/>
  <c r="C22" i="105"/>
  <c r="J23" i="105"/>
  <c r="K23" i="105" s="1"/>
  <c r="J41" i="36"/>
  <c r="I42" i="36"/>
  <c r="I42" i="160"/>
  <c r="J41" i="160"/>
  <c r="K41" i="57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1" i="156"/>
  <c r="E22" i="156"/>
  <c r="J22" i="156"/>
  <c r="K22" i="156" s="1"/>
  <c r="C23" i="69"/>
  <c r="E24" i="69"/>
  <c r="J24" i="69"/>
  <c r="K24" i="69" s="1"/>
  <c r="K40" i="110"/>
  <c r="I43" i="80"/>
  <c r="J42" i="80"/>
  <c r="E24" i="61"/>
  <c r="C23" i="61"/>
  <c r="J24" i="61"/>
  <c r="K24" i="61" s="1"/>
  <c r="I42" i="47"/>
  <c r="J41" i="47"/>
  <c r="E26" i="132"/>
  <c r="C25" i="132"/>
  <c r="J26" i="132"/>
  <c r="K26" i="132" s="1"/>
  <c r="K39" i="110"/>
  <c r="K41" i="54"/>
  <c r="K40" i="58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"/>
  <c r="K40" i="47"/>
  <c r="K40" i="131"/>
  <c r="K42" i="139"/>
  <c r="K40" i="147"/>
  <c r="K40" i="166"/>
  <c r="N28" i="2"/>
  <c r="K41" i="87"/>
  <c r="K40" i="87"/>
  <c r="AU28" i="1"/>
  <c r="J43" i="28"/>
  <c r="K42" i="28" s="1"/>
  <c r="I44" i="28"/>
  <c r="K44" i="32"/>
  <c r="K41" i="155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K41" i="97"/>
  <c r="C25" i="164"/>
  <c r="E26" i="164"/>
  <c r="J26" i="164"/>
  <c r="K26" i="164" s="1"/>
  <c r="J41" i="105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J42" i="155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I46" i="82"/>
  <c r="J46" i="61"/>
  <c r="K45" i="61" s="1"/>
  <c r="I47" i="61"/>
  <c r="C24" i="16"/>
  <c r="E25" i="16"/>
  <c r="J25" i="16"/>
  <c r="K25" i="16" s="1"/>
  <c r="BQ28" i="1"/>
  <c r="K45" i="7"/>
  <c r="N27" i="2"/>
  <c r="J42" i="97"/>
  <c r="I43" i="97"/>
  <c r="K40" i="105"/>
  <c r="E24" i="173"/>
  <c r="C23" i="173"/>
  <c r="J24" i="173"/>
  <c r="K24" i="173" s="1"/>
  <c r="E24" i="86"/>
  <c r="C23" i="86"/>
  <c r="J24" i="86"/>
  <c r="K24" i="86" s="1"/>
  <c r="I42" i="69"/>
  <c r="J41" i="69"/>
  <c r="E24" i="149"/>
  <c r="C23" i="149"/>
  <c r="J24" i="149"/>
  <c r="K24" i="149" s="1"/>
  <c r="EO27" i="2"/>
  <c r="C25" i="114"/>
  <c r="E26" i="114"/>
  <c r="J26" i="114"/>
  <c r="K26" i="114" s="1"/>
  <c r="I43" i="76"/>
  <c r="J42" i="76"/>
  <c r="K44" i="82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E25" i="99"/>
  <c r="C24" i="99"/>
  <c r="J25" i="99"/>
  <c r="K25" i="99" s="1"/>
  <c r="C26" i="53"/>
  <c r="E27" i="53"/>
  <c r="J27" i="53"/>
  <c r="K27" i="53" s="1"/>
  <c r="K42" i="115"/>
  <c r="I42" i="147"/>
  <c r="J41" i="147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0" i="174"/>
  <c r="AU28" i="2"/>
  <c r="K40" i="162"/>
  <c r="K42" i="159"/>
  <c r="K40" i="116"/>
  <c r="I46" i="42"/>
  <c r="J45" i="42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K43" i="172"/>
  <c r="I42" i="174"/>
  <c r="J41" i="174"/>
  <c r="E26" i="41"/>
  <c r="C25" i="41"/>
  <c r="J26" i="41"/>
  <c r="K26" i="41" s="1"/>
  <c r="K40" i="112"/>
  <c r="J43" i="159"/>
  <c r="I44" i="159"/>
  <c r="K44" i="42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K43" i="122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K42" i="118"/>
  <c r="I43" i="67"/>
  <c r="J42" i="67"/>
  <c r="K39" i="36"/>
  <c r="I42" i="120"/>
  <c r="J41" i="120"/>
  <c r="E27" i="29"/>
  <c r="C26" i="29"/>
  <c r="J27" i="29"/>
  <c r="K27" i="29" s="1"/>
  <c r="X27" i="1"/>
  <c r="AI27" i="1"/>
  <c r="CB26" i="2" l="1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K42" i="169"/>
  <c r="J44" i="165"/>
  <c r="I45" i="165"/>
  <c r="K43" i="18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I44" i="50"/>
  <c r="C22" i="69"/>
  <c r="E23" i="69"/>
  <c r="J23" i="69"/>
  <c r="K23" i="69" s="1"/>
  <c r="I44" i="169"/>
  <c r="J43" i="169"/>
  <c r="I47" i="94"/>
  <c r="J46" i="94"/>
  <c r="I45" i="63"/>
  <c r="J44" i="63"/>
  <c r="K43" i="63" s="1"/>
  <c r="E23" i="72"/>
  <c r="C22" i="72"/>
  <c r="J23" i="72"/>
  <c r="K23" i="72" s="1"/>
  <c r="J44" i="93"/>
  <c r="I45" i="93"/>
  <c r="I45" i="18"/>
  <c r="J44" i="18"/>
  <c r="K41" i="140"/>
  <c r="I48" i="75"/>
  <c r="J47" i="75"/>
  <c r="K41" i="65"/>
  <c r="C21" i="59"/>
  <c r="E22" i="59"/>
  <c r="J22" i="59"/>
  <c r="K22" i="59" s="1"/>
  <c r="J42" i="38"/>
  <c r="I43" i="38"/>
  <c r="K41" i="120"/>
  <c r="K43" i="92"/>
  <c r="K41" i="121"/>
  <c r="I48" i="15"/>
  <c r="J47" i="15"/>
  <c r="E23" i="171"/>
  <c r="C22" i="171"/>
  <c r="J23" i="171"/>
  <c r="K23" i="171" s="1"/>
  <c r="K45" i="94"/>
  <c r="J45" i="29"/>
  <c r="K44" i="29" s="1"/>
  <c r="I46" i="29"/>
  <c r="K43" i="93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K46" i="15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C20" i="156"/>
  <c r="E21" i="156"/>
  <c r="J21" i="156"/>
  <c r="K21" i="156" s="1"/>
  <c r="E24" i="139"/>
  <c r="C23" i="139"/>
  <c r="J24" i="139"/>
  <c r="K24" i="139" s="1"/>
  <c r="CB27" i="1"/>
  <c r="E23" i="168"/>
  <c r="C22" i="168"/>
  <c r="J23" i="168"/>
  <c r="K23" i="168" s="1"/>
  <c r="J46" i="22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K42" i="39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K45" i="22"/>
  <c r="E26" i="27"/>
  <c r="C25" i="27"/>
  <c r="J26" i="27"/>
  <c r="K26" i="27" s="1"/>
  <c r="K44" i="152"/>
  <c r="K42" i="52"/>
  <c r="K43" i="139"/>
  <c r="K41" i="141"/>
  <c r="C22" i="73"/>
  <c r="E23" i="73"/>
  <c r="J23" i="73"/>
  <c r="K23" i="73" s="1"/>
  <c r="I45" i="72"/>
  <c r="J44" i="72"/>
  <c r="I43" i="43"/>
  <c r="J42" i="43"/>
  <c r="K41" i="43" s="1"/>
  <c r="J45" i="152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I45" i="139"/>
  <c r="I43" i="141"/>
  <c r="J42" i="141"/>
  <c r="J42" i="109"/>
  <c r="I43" i="109"/>
  <c r="I46" i="117"/>
  <c r="J45" i="117"/>
  <c r="K41" i="130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K41" i="160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K43" i="124"/>
  <c r="I46" i="101"/>
  <c r="J45" i="101"/>
  <c r="K44" i="101" s="1"/>
  <c r="K46" i="12"/>
  <c r="J43" i="21"/>
  <c r="I44" i="21"/>
  <c r="I43" i="36"/>
  <c r="J42" i="36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J44" i="124"/>
  <c r="I45" i="124"/>
  <c r="K43" i="118"/>
  <c r="I47" i="59"/>
  <c r="J46" i="59"/>
  <c r="I44" i="97"/>
  <c r="J43" i="97"/>
  <c r="J47" i="12"/>
  <c r="I48" i="12"/>
  <c r="K41" i="36"/>
  <c r="CM27" i="2"/>
  <c r="C24" i="154"/>
  <c r="E25" i="154"/>
  <c r="J25" i="154"/>
  <c r="K25" i="154" s="1"/>
  <c r="IJ25" i="2"/>
  <c r="K41" i="171"/>
  <c r="C18" i="98"/>
  <c r="E19" i="98"/>
  <c r="J19" i="98"/>
  <c r="K19" i="98" s="1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K42" i="85"/>
  <c r="J44" i="118"/>
  <c r="I45" i="118"/>
  <c r="C25" i="8"/>
  <c r="E26" i="8"/>
  <c r="HC26" i="2"/>
  <c r="BP26" i="1"/>
  <c r="J26" i="8"/>
  <c r="K26" i="8" s="1"/>
  <c r="E25" i="79"/>
  <c r="C24" i="79"/>
  <c r="J25" i="79"/>
  <c r="K25" i="79" s="1"/>
  <c r="K44" i="156"/>
  <c r="I46" i="156"/>
  <c r="J45" i="156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2" i="54"/>
  <c r="K41" i="8"/>
  <c r="C25" i="90"/>
  <c r="E26" i="90"/>
  <c r="J26" i="90"/>
  <c r="K26" i="90" s="1"/>
  <c r="C23" i="66"/>
  <c r="E24" i="66"/>
  <c r="J24" i="66"/>
  <c r="K24" i="66" s="1"/>
  <c r="Y27" i="2"/>
  <c r="J44" i="149"/>
  <c r="I45" i="149"/>
  <c r="E22" i="105"/>
  <c r="C21" i="105"/>
  <c r="J22" i="105"/>
  <c r="K22" i="105" s="1"/>
  <c r="K43" i="173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K43" i="149"/>
  <c r="J44" i="173"/>
  <c r="I45" i="173"/>
  <c r="E23" i="37"/>
  <c r="C22" i="37"/>
  <c r="J23" i="37"/>
  <c r="K23" i="37" s="1"/>
  <c r="K43" i="99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4" i="164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E24" i="130"/>
  <c r="C23" i="130"/>
  <c r="J24" i="130"/>
  <c r="K24" i="130" s="1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K42" i="73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K43" i="83"/>
  <c r="C23" i="150"/>
  <c r="E24" i="150"/>
  <c r="J24" i="150"/>
  <c r="K24" i="150" s="1"/>
  <c r="J43" i="73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I43" i="58"/>
  <c r="J44" i="83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25"/>
  <c r="K43" i="117"/>
  <c r="K43" i="98"/>
  <c r="C20" i="146"/>
  <c r="E21" i="146"/>
  <c r="J21" i="146"/>
  <c r="K21" i="146" s="1"/>
  <c r="K41" i="105"/>
  <c r="K41" i="108"/>
  <c r="E25" i="132"/>
  <c r="C24" i="132"/>
  <c r="J25" i="132"/>
  <c r="K25" i="132" s="1"/>
  <c r="K41" i="58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3" i="68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E25" i="119"/>
  <c r="C24" i="119"/>
  <c r="J25" i="119"/>
  <c r="K25" i="119" s="1"/>
  <c r="K41" i="95"/>
  <c r="K42" i="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K41" i="146"/>
  <c r="J43" i="57"/>
  <c r="K42" i="57" s="1"/>
  <c r="I44" i="57"/>
  <c r="EO26" i="2"/>
  <c r="I47" i="82"/>
  <c r="J46" i="82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5" i="82"/>
  <c r="K41" i="110"/>
  <c r="K40" i="40"/>
  <c r="K41" i="20"/>
  <c r="K42" i="63"/>
  <c r="I43" i="95"/>
  <c r="J42" i="95"/>
  <c r="I44" i="5"/>
  <c r="J43" i="5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K42" i="123"/>
  <c r="C23" i="74"/>
  <c r="E24" i="74"/>
  <c r="J24" i="74"/>
  <c r="K24" i="74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61"/>
  <c r="E23" i="61"/>
  <c r="J23" i="61"/>
  <c r="K23" i="61" s="1"/>
  <c r="K46" i="134"/>
  <c r="K42" i="126"/>
  <c r="C22" i="84"/>
  <c r="E23" i="84"/>
  <c r="J23" i="84"/>
  <c r="K23" i="84" s="1"/>
  <c r="K41" i="126"/>
  <c r="J43" i="123"/>
  <c r="I44" i="123"/>
  <c r="K42" i="153"/>
  <c r="I45" i="10"/>
  <c r="J44" i="10"/>
  <c r="K43" i="10" s="1"/>
  <c r="I45" i="44"/>
  <c r="J44" i="44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CL25" i="2"/>
  <c r="E25" i="114"/>
  <c r="C24" i="114"/>
  <c r="J25" i="114"/>
  <c r="K25" i="114" s="1"/>
  <c r="J45" i="142"/>
  <c r="I46" i="142"/>
  <c r="J42" i="91"/>
  <c r="I43" i="91"/>
  <c r="J43" i="56"/>
  <c r="I44" i="56"/>
  <c r="C23" i="5"/>
  <c r="E24" i="5"/>
  <c r="J24" i="5"/>
  <c r="K24" i="5" s="1"/>
  <c r="J43" i="126"/>
  <c r="I44" i="126"/>
  <c r="I44" i="131"/>
  <c r="J43" i="131"/>
  <c r="K42" i="131" s="1"/>
  <c r="K42" i="93"/>
  <c r="C24" i="44"/>
  <c r="E25" i="44"/>
  <c r="J25" i="44"/>
  <c r="K25" i="44" s="1"/>
  <c r="J43" i="49"/>
  <c r="I44" i="49"/>
  <c r="C20" i="87"/>
  <c r="E21" i="87"/>
  <c r="J21" i="87"/>
  <c r="K21" i="87" s="1"/>
  <c r="I44" i="153"/>
  <c r="J43" i="153"/>
  <c r="K43" i="129"/>
  <c r="K40" i="109"/>
  <c r="K43" i="44"/>
  <c r="K41" i="119"/>
  <c r="J42" i="105"/>
  <c r="I43" i="105"/>
  <c r="I43" i="146"/>
  <c r="J42" i="146"/>
  <c r="E25" i="21"/>
  <c r="C24" i="21"/>
  <c r="J25" i="21"/>
  <c r="K25" i="21" s="1"/>
  <c r="E25" i="88"/>
  <c r="C24" i="88"/>
  <c r="J25" i="88"/>
  <c r="K25" i="88" s="1"/>
  <c r="K42" i="80"/>
  <c r="I46" i="132"/>
  <c r="J45" i="132"/>
  <c r="J43" i="161"/>
  <c r="I44" i="161"/>
  <c r="C25" i="55"/>
  <c r="E26" i="55"/>
  <c r="J26" i="55"/>
  <c r="K26" i="55" s="1"/>
  <c r="K42" i="56"/>
  <c r="K41" i="104"/>
  <c r="K43" i="78"/>
  <c r="EE27" i="2"/>
  <c r="K42" i="49"/>
  <c r="E26" i="91"/>
  <c r="C25" i="91"/>
  <c r="J26" i="91"/>
  <c r="K26" i="91" s="1"/>
  <c r="I44" i="70"/>
  <c r="J43" i="70"/>
  <c r="K42" i="70" s="1"/>
  <c r="I45" i="129"/>
  <c r="J44" i="129"/>
  <c r="K41" i="4"/>
  <c r="K44" i="79"/>
  <c r="E24" i="128"/>
  <c r="C23" i="128"/>
  <c r="J24" i="128"/>
  <c r="K24" i="128" s="1"/>
  <c r="K42" i="138"/>
  <c r="K44" i="142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I44" i="80"/>
  <c r="K44" i="132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K46" i="133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4" i="89"/>
  <c r="K41" i="114"/>
  <c r="I44" i="108"/>
  <c r="J43" i="108"/>
  <c r="K41" i="91"/>
  <c r="AJ27" i="1"/>
  <c r="K40" i="55"/>
  <c r="E23" i="149"/>
  <c r="C22" i="149"/>
  <c r="J23" i="149"/>
  <c r="K23" i="149" s="1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I48" i="133"/>
  <c r="K42" i="3"/>
  <c r="J45" i="135"/>
  <c r="K44" i="135" s="1"/>
  <c r="I46" i="135"/>
  <c r="E24" i="110"/>
  <c r="C23" i="110"/>
  <c r="J24" i="110"/>
  <c r="K24" i="110" s="1"/>
  <c r="I46" i="89"/>
  <c r="J45" i="89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K42" i="50"/>
  <c r="X26" i="1"/>
  <c r="CB25" i="2" l="1"/>
  <c r="HO25" i="2"/>
  <c r="CX24" i="2"/>
  <c r="J44" i="106"/>
  <c r="I45" i="106"/>
  <c r="E23" i="129"/>
  <c r="C22" i="129"/>
  <c r="J23" i="129"/>
  <c r="K23" i="129" s="1"/>
  <c r="DS23" i="2"/>
  <c r="K45" i="128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K43" i="86"/>
  <c r="J45" i="41"/>
  <c r="I46" i="41"/>
  <c r="I45" i="119"/>
  <c r="J44" i="119"/>
  <c r="K47" i="61"/>
  <c r="C23" i="132"/>
  <c r="E24" i="132"/>
  <c r="J24" i="132"/>
  <c r="K24" i="132" s="1"/>
  <c r="J44" i="170"/>
  <c r="I45" i="170"/>
  <c r="I47" i="172"/>
  <c r="J46" i="172"/>
  <c r="I47" i="128"/>
  <c r="J46" i="128"/>
  <c r="K45" i="156"/>
  <c r="AU26" i="1"/>
  <c r="E21" i="59"/>
  <c r="C20" i="59"/>
  <c r="J21" i="59"/>
  <c r="K21" i="59" s="1"/>
  <c r="K42" i="34"/>
  <c r="J43" i="105"/>
  <c r="I44" i="105"/>
  <c r="I44" i="34"/>
  <c r="J43" i="34"/>
  <c r="I45" i="108"/>
  <c r="J44" i="108"/>
  <c r="K42" i="105"/>
  <c r="C21" i="84"/>
  <c r="E22" i="84"/>
  <c r="J22" i="84"/>
  <c r="K22" i="84" s="1"/>
  <c r="C23" i="140"/>
  <c r="E24" i="140"/>
  <c r="J24" i="140"/>
  <c r="K24" i="140" s="1"/>
  <c r="I45" i="86"/>
  <c r="J44" i="86"/>
  <c r="K44" i="41"/>
  <c r="I49" i="61"/>
  <c r="J48" i="61"/>
  <c r="J46" i="127"/>
  <c r="I47" i="127"/>
  <c r="K45" i="62"/>
  <c r="I47" i="156"/>
  <c r="J46" i="156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E18" i="98"/>
  <c r="C17" i="98"/>
  <c r="J18" i="98"/>
  <c r="K18" i="98" s="1"/>
  <c r="J47" i="79"/>
  <c r="I48" i="79"/>
  <c r="I44" i="125"/>
  <c r="J43" i="125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AJ26" i="2"/>
  <c r="K44" i="68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4" i="18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3" i="153"/>
  <c r="K46" i="145"/>
  <c r="K46" i="61"/>
  <c r="K42" i="116"/>
  <c r="E20" i="146"/>
  <c r="C19" i="146"/>
  <c r="J20" i="146"/>
  <c r="K20" i="146" s="1"/>
  <c r="K43" i="33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I46" i="18"/>
  <c r="I45" i="153"/>
  <c r="J44" i="153"/>
  <c r="E24" i="63"/>
  <c r="C23" i="63"/>
  <c r="J24" i="63"/>
  <c r="K24" i="63" s="1"/>
  <c r="C21" i="61"/>
  <c r="E22" i="61"/>
  <c r="J22" i="61"/>
  <c r="K22" i="61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6" i="22"/>
  <c r="C19" i="166"/>
  <c r="E20" i="166"/>
  <c r="J20" i="166"/>
  <c r="K20" i="166" s="1"/>
  <c r="CB26" i="1"/>
  <c r="I44" i="81"/>
  <c r="J43" i="81"/>
  <c r="J45" i="93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K42" i="109"/>
  <c r="E25" i="6"/>
  <c r="C24" i="6"/>
  <c r="CA25" i="1"/>
  <c r="K42" i="81"/>
  <c r="K44" i="93"/>
  <c r="K44" i="165"/>
  <c r="J44" i="3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K42" i="140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167"/>
  <c r="K44" i="60"/>
  <c r="K43" i="57"/>
  <c r="E23" i="25"/>
  <c r="C22" i="25"/>
  <c r="J23" i="25"/>
  <c r="K23" i="25" s="1"/>
  <c r="E21" i="34"/>
  <c r="C20" i="34"/>
  <c r="J21" i="34"/>
  <c r="K21" i="34" s="1"/>
  <c r="J43" i="35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C24" i="8"/>
  <c r="E25" i="8"/>
  <c r="HC25" i="2"/>
  <c r="BP25" i="1"/>
  <c r="J25" i="8"/>
  <c r="K25" i="8" s="1"/>
  <c r="J48" i="12"/>
  <c r="I49" i="12"/>
  <c r="I45" i="21"/>
  <c r="J44" i="21"/>
  <c r="I45" i="19"/>
  <c r="J44" i="19"/>
  <c r="K43" i="19" s="1"/>
  <c r="E23" i="135"/>
  <c r="C22" i="135"/>
  <c r="J23" i="135"/>
  <c r="K23" i="135" s="1"/>
  <c r="I46" i="139"/>
  <c r="J45" i="139"/>
  <c r="K47" i="7"/>
  <c r="E22" i="72"/>
  <c r="C21" i="72"/>
  <c r="J22" i="72"/>
  <c r="K22" i="72" s="1"/>
  <c r="I44" i="11"/>
  <c r="J43" i="11"/>
  <c r="I46" i="23"/>
  <c r="J45" i="23"/>
  <c r="I45" i="154"/>
  <c r="J44" i="154"/>
  <c r="J44" i="138"/>
  <c r="I45" i="138"/>
  <c r="I49" i="134"/>
  <c r="J48" i="134"/>
  <c r="K47" i="134" s="1"/>
  <c r="C22" i="16"/>
  <c r="E23" i="16"/>
  <c r="J23" i="16"/>
  <c r="K23" i="16" s="1"/>
  <c r="K42" i="35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K47" i="12"/>
  <c r="K43" i="21"/>
  <c r="K44" i="139"/>
  <c r="J48" i="7"/>
  <c r="I49" i="7"/>
  <c r="K42" i="69"/>
  <c r="J43" i="64"/>
  <c r="K42" i="64" s="1"/>
  <c r="I44" i="64"/>
  <c r="J45" i="157"/>
  <c r="K44" i="157" s="1"/>
  <c r="I46" i="157"/>
  <c r="J44" i="155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K61" i="150"/>
  <c r="C22" i="150"/>
  <c r="E23" i="150"/>
  <c r="J23" i="150"/>
  <c r="K23" i="150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6" i="32"/>
  <c r="K43" i="155"/>
  <c r="I45" i="137"/>
  <c r="J44" i="137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I46" i="63"/>
  <c r="J45" i="63"/>
  <c r="K44" i="63" s="1"/>
  <c r="K41" i="69"/>
  <c r="E23" i="161"/>
  <c r="C22" i="161"/>
  <c r="J23" i="161"/>
  <c r="K23" i="161" s="1"/>
  <c r="I49" i="74"/>
  <c r="J48" i="74"/>
  <c r="I47" i="16"/>
  <c r="J46" i="16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K45" i="29"/>
  <c r="K46" i="94"/>
  <c r="K44" i="23"/>
  <c r="K43" i="70"/>
  <c r="K42" i="125"/>
  <c r="J43" i="47"/>
  <c r="K42" i="47" s="1"/>
  <c r="I44" i="47"/>
  <c r="K43" i="53"/>
  <c r="E25" i="158"/>
  <c r="C24" i="158"/>
  <c r="J25" i="158"/>
  <c r="K25" i="158" s="1"/>
  <c r="K45" i="16"/>
  <c r="K42" i="102"/>
  <c r="K47" i="74"/>
  <c r="K43" i="137"/>
  <c r="I48" i="14"/>
  <c r="J47" i="14"/>
  <c r="I44" i="143"/>
  <c r="J43" i="143"/>
  <c r="GS26" i="2"/>
  <c r="E24" i="44"/>
  <c r="C23" i="44"/>
  <c r="J24" i="44"/>
  <c r="K24" i="44" s="1"/>
  <c r="J44" i="111"/>
  <c r="I45" i="111"/>
  <c r="K46" i="14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171"/>
  <c r="J47" i="59"/>
  <c r="I48" i="59"/>
  <c r="K42" i="87"/>
  <c r="E25" i="107"/>
  <c r="C24" i="107"/>
  <c r="J25" i="107"/>
  <c r="K25" i="107" s="1"/>
  <c r="I45" i="52"/>
  <c r="J44" i="52"/>
  <c r="K43" i="52" s="1"/>
  <c r="E23" i="22"/>
  <c r="C22" i="22"/>
  <c r="J23" i="22"/>
  <c r="K23" i="22" s="1"/>
  <c r="J47" i="94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C22" i="104"/>
  <c r="E23" i="104"/>
  <c r="J23" i="104"/>
  <c r="K23" i="104" s="1"/>
  <c r="E20" i="156"/>
  <c r="C19" i="156"/>
  <c r="J20" i="156"/>
  <c r="K20" i="156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K44" i="124"/>
  <c r="K44" i="28"/>
  <c r="E23" i="68"/>
  <c r="C22" i="68"/>
  <c r="J23" i="68"/>
  <c r="K23" i="68" s="1"/>
  <c r="E25" i="42"/>
  <c r="C24" i="42"/>
  <c r="J25" i="42"/>
  <c r="K25" i="42" s="1"/>
  <c r="FV25" i="2"/>
  <c r="K43" i="3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I46" i="28"/>
  <c r="E18" i="82"/>
  <c r="C17" i="82"/>
  <c r="J18" i="82"/>
  <c r="K18" i="82" s="1"/>
  <c r="K46" i="7"/>
  <c r="K43" i="39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I47" i="9"/>
  <c r="K45" i="9"/>
  <c r="J46" i="78"/>
  <c r="I47" i="78"/>
  <c r="C24" i="109"/>
  <c r="E25" i="109"/>
  <c r="ED25" i="2"/>
  <c r="J25" i="109"/>
  <c r="K25" i="109" s="1"/>
  <c r="K43" i="126"/>
  <c r="K42" i="17"/>
  <c r="I44" i="40"/>
  <c r="J43" i="40"/>
  <c r="K45" i="13"/>
  <c r="E23" i="144"/>
  <c r="C22" i="144"/>
  <c r="J23" i="144"/>
  <c r="K23" i="144" s="1"/>
  <c r="HY25" i="2"/>
  <c r="I45" i="85"/>
  <c r="J44" i="85"/>
  <c r="J46" i="152"/>
  <c r="I47" i="152"/>
  <c r="K46" i="42"/>
  <c r="I45" i="39"/>
  <c r="J44" i="39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K42" i="40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E23" i="74"/>
  <c r="C22" i="74"/>
  <c r="J23" i="74"/>
  <c r="K23" i="74" s="1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C22" i="130"/>
  <c r="E23" i="130"/>
  <c r="J23" i="130"/>
  <c r="K23" i="130" s="1"/>
  <c r="E23" i="113"/>
  <c r="C22" i="113"/>
  <c r="J23" i="113"/>
  <c r="K23" i="113" s="1"/>
  <c r="K44" i="159"/>
  <c r="K45" i="32"/>
  <c r="K44" i="10"/>
  <c r="K41" i="47"/>
  <c r="C24" i="143"/>
  <c r="E25" i="143"/>
  <c r="J25" i="143"/>
  <c r="K25" i="143" s="1"/>
  <c r="AJ26" i="1"/>
  <c r="K44" i="37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E22" i="149"/>
  <c r="C21" i="149"/>
  <c r="J22" i="149"/>
  <c r="K22" i="149" s="1"/>
  <c r="I45" i="162"/>
  <c r="J44" i="162"/>
  <c r="K43" i="162" s="1"/>
  <c r="C23" i="88"/>
  <c r="E24" i="88"/>
  <c r="FK24" i="2"/>
  <c r="J24" i="88"/>
  <c r="K24" i="88" s="1"/>
  <c r="J45" i="10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K45" i="135"/>
  <c r="I45" i="56"/>
  <c r="J44" i="56"/>
  <c r="J44" i="123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BE24" i="2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K45" i="136"/>
  <c r="E24" i="23"/>
  <c r="C23" i="23"/>
  <c r="J24" i="23"/>
  <c r="K24" i="23" s="1"/>
  <c r="I44" i="8"/>
  <c r="J43" i="8"/>
  <c r="K42" i="160"/>
  <c r="K41" i="166"/>
  <c r="K44" i="117"/>
  <c r="K45" i="48"/>
  <c r="I46" i="92"/>
  <c r="J45" i="92"/>
  <c r="K45" i="79"/>
  <c r="K45" i="78"/>
  <c r="C20" i="160"/>
  <c r="E21" i="160"/>
  <c r="J21" i="160"/>
  <c r="K21" i="160" s="1"/>
  <c r="J46" i="135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K43" i="123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I44" i="160"/>
  <c r="J43" i="160"/>
  <c r="K41" i="109"/>
  <c r="J46" i="48"/>
  <c r="I47" i="48"/>
  <c r="K42" i="67"/>
  <c r="K42" i="120"/>
  <c r="J43" i="38"/>
  <c r="I44" i="38"/>
  <c r="J43" i="90"/>
  <c r="I44" i="90"/>
  <c r="K41" i="96"/>
  <c r="K45" i="98"/>
  <c r="DT24" i="2"/>
  <c r="E22" i="159"/>
  <c r="C21" i="159"/>
  <c r="J22" i="159"/>
  <c r="K22" i="159" s="1"/>
  <c r="C24" i="49"/>
  <c r="E25" i="49"/>
  <c r="J25" i="49"/>
  <c r="K25" i="49" s="1"/>
  <c r="K44" i="30"/>
  <c r="K42" i="97"/>
  <c r="C22" i="17"/>
  <c r="E23" i="17"/>
  <c r="J23" i="17"/>
  <c r="K23" i="17" s="1"/>
  <c r="C23" i="151"/>
  <c r="E24" i="151"/>
  <c r="J24" i="151"/>
  <c r="K24" i="151" s="1"/>
  <c r="I44" i="120"/>
  <c r="J43" i="120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CX25" i="2"/>
  <c r="I46" i="30"/>
  <c r="J45" i="30"/>
  <c r="K44" i="172"/>
  <c r="C24" i="93"/>
  <c r="E25" i="93"/>
  <c r="J25" i="93"/>
  <c r="K25" i="93" s="1"/>
  <c r="K42" i="21"/>
  <c r="K44" i="48"/>
  <c r="GR25" i="2"/>
  <c r="N24" i="2" l="1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8" i="15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I50" i="133"/>
  <c r="I49" i="59"/>
  <c r="J48" i="59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K44" i="54"/>
  <c r="E24" i="143"/>
  <c r="C23" i="143"/>
  <c r="J24" i="143"/>
  <c r="K24" i="143" s="1"/>
  <c r="HZ24" i="2"/>
  <c r="J49" i="15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E20" i="59"/>
  <c r="C19" i="59"/>
  <c r="J20" i="59"/>
  <c r="K20" i="59" s="1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C16" i="98"/>
  <c r="E17" i="98"/>
  <c r="J17" i="98"/>
  <c r="K17" i="98" s="1"/>
  <c r="K46" i="156"/>
  <c r="E22" i="99"/>
  <c r="C21" i="99"/>
  <c r="J22" i="99"/>
  <c r="K22" i="99" s="1"/>
  <c r="J44" i="96"/>
  <c r="I45" i="96"/>
  <c r="I46" i="20"/>
  <c r="J45" i="20"/>
  <c r="E24" i="28"/>
  <c r="C23" i="28"/>
  <c r="J24" i="28"/>
  <c r="K24" i="28" s="1"/>
  <c r="K45" i="63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I47" i="63"/>
  <c r="K43" i="69"/>
  <c r="EP24" i="2"/>
  <c r="E22" i="11"/>
  <c r="C21" i="11"/>
  <c r="J22" i="11"/>
  <c r="K22" i="11" s="1"/>
  <c r="K43" i="1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J45" i="131"/>
  <c r="I46" i="131"/>
  <c r="C23" i="55"/>
  <c r="E24" i="55"/>
  <c r="J24" i="55"/>
  <c r="K24" i="55" s="1"/>
  <c r="I48" i="77"/>
  <c r="J47" i="77"/>
  <c r="E22" i="75"/>
  <c r="C21" i="75"/>
  <c r="J22" i="75"/>
  <c r="K22" i="75" s="1"/>
  <c r="K46" i="29"/>
  <c r="J44" i="69"/>
  <c r="I45" i="69"/>
  <c r="E23" i="97"/>
  <c r="C22" i="97"/>
  <c r="J23" i="97"/>
  <c r="K23" i="97" s="1"/>
  <c r="K62" i="150"/>
  <c r="I45" i="11"/>
  <c r="J44" i="11"/>
  <c r="J44" i="147"/>
  <c r="I45" i="147"/>
  <c r="J46" i="158"/>
  <c r="I47" i="158"/>
  <c r="K47" i="145"/>
  <c r="C19" i="105"/>
  <c r="E20" i="105"/>
  <c r="J20" i="105"/>
  <c r="K20" i="105" s="1"/>
  <c r="J47" i="127"/>
  <c r="I48" i="127"/>
  <c r="K45" i="115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E24" i="49"/>
  <c r="J24" i="49"/>
  <c r="K24" i="49" s="1"/>
  <c r="J46" i="92"/>
  <c r="I47" i="92"/>
  <c r="I46" i="123"/>
  <c r="J45" i="123"/>
  <c r="J46" i="113"/>
  <c r="I47" i="113"/>
  <c r="I48" i="89"/>
  <c r="J47" i="89"/>
  <c r="K44" i="126"/>
  <c r="K44" i="131"/>
  <c r="K46" i="77"/>
  <c r="I48" i="29"/>
  <c r="J47" i="29"/>
  <c r="I64" i="150"/>
  <c r="J63" i="150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I45" i="100"/>
  <c r="J44" i="100"/>
  <c r="I49" i="32"/>
  <c r="J48" i="32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I46" i="50"/>
  <c r="J45" i="50"/>
  <c r="E23" i="15"/>
  <c r="C22" i="15"/>
  <c r="J23" i="15"/>
  <c r="K23" i="15" s="1"/>
  <c r="HZ25" i="2"/>
  <c r="C23" i="53"/>
  <c r="E24" i="53"/>
  <c r="J24" i="53"/>
  <c r="K24" i="53" s="1"/>
  <c r="K43" i="100"/>
  <c r="K47" i="32"/>
  <c r="K44" i="5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K46" i="51"/>
  <c r="K45" i="83"/>
  <c r="J46" i="28"/>
  <c r="I47" i="28"/>
  <c r="Y25" i="2"/>
  <c r="E21" i="86"/>
  <c r="C20" i="86"/>
  <c r="J21" i="86"/>
  <c r="K21" i="86" s="1"/>
  <c r="I49" i="94"/>
  <c r="J48" i="94"/>
  <c r="E23" i="76"/>
  <c r="C22" i="76"/>
  <c r="J23" i="76"/>
  <c r="K23" i="76" s="1"/>
  <c r="I48" i="122"/>
  <c r="J47" i="122"/>
  <c r="I46" i="155"/>
  <c r="J45" i="155"/>
  <c r="K44" i="155" s="1"/>
  <c r="I46" i="5"/>
  <c r="J45" i="5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C21" i="144"/>
  <c r="E22" i="144"/>
  <c r="J22" i="144"/>
  <c r="K22" i="144" s="1"/>
  <c r="C23" i="12"/>
  <c r="M24" i="1"/>
  <c r="E24" i="12"/>
  <c r="X24" i="2"/>
  <c r="J24" i="12"/>
  <c r="K24" i="12" s="1"/>
  <c r="K47" i="94"/>
  <c r="I46" i="111"/>
  <c r="J45" i="111"/>
  <c r="K46" i="122"/>
  <c r="J44" i="35"/>
  <c r="I45" i="35"/>
  <c r="E22" i="128"/>
  <c r="C21" i="128"/>
  <c r="J22" i="128"/>
  <c r="K22" i="128" s="1"/>
  <c r="CW23" i="2"/>
  <c r="K43" i="116"/>
  <c r="E22" i="130"/>
  <c r="C21" i="130"/>
  <c r="J22" i="130"/>
  <c r="K22" i="130" s="1"/>
  <c r="IV24" i="2"/>
  <c r="K44" i="111"/>
  <c r="C21" i="139"/>
  <c r="E22" i="139"/>
  <c r="J22" i="139"/>
  <c r="K22" i="139" s="1"/>
  <c r="C20" i="62"/>
  <c r="E21" i="62"/>
  <c r="J21" i="62"/>
  <c r="K21" i="62" s="1"/>
  <c r="J46" i="157"/>
  <c r="I47" i="157"/>
  <c r="K44" i="49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56"/>
  <c r="I45" i="8"/>
  <c r="J44" i="8"/>
  <c r="K43" i="8" s="1"/>
  <c r="K44" i="92"/>
  <c r="I45" i="45"/>
  <c r="J44" i="45"/>
  <c r="K43" i="45" s="1"/>
  <c r="K43" i="130"/>
  <c r="N25" i="1"/>
  <c r="E22" i="22"/>
  <c r="C21" i="22"/>
  <c r="J22" i="22"/>
  <c r="K22" i="22" s="1"/>
  <c r="K45" i="101"/>
  <c r="E21" i="124"/>
  <c r="C20" i="124"/>
  <c r="J21" i="124"/>
  <c r="K21" i="124" s="1"/>
  <c r="K45" i="157"/>
  <c r="J45" i="49"/>
  <c r="I46" i="49"/>
  <c r="K45" i="13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K44" i="86"/>
  <c r="I46" i="170"/>
  <c r="J45" i="170"/>
  <c r="K44" i="170" s="1"/>
  <c r="K44" i="50"/>
  <c r="C20" i="159"/>
  <c r="E21" i="159"/>
  <c r="J21" i="159"/>
  <c r="K21" i="159" s="1"/>
  <c r="FL24" i="2"/>
  <c r="K43" i="40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I46" i="86"/>
  <c r="DT23" i="2"/>
  <c r="I45" i="91"/>
  <c r="J44" i="91"/>
  <c r="E23" i="147"/>
  <c r="C22" i="147"/>
  <c r="J23" i="147"/>
  <c r="K23" i="147" s="1"/>
  <c r="I45" i="40"/>
  <c r="J44" i="40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K43" i="96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161"/>
  <c r="K44" i="162"/>
  <c r="K45" i="159"/>
  <c r="K44" i="83"/>
  <c r="E23" i="142"/>
  <c r="C22" i="142"/>
  <c r="J23" i="142"/>
  <c r="K23" i="142" s="1"/>
  <c r="C20" i="171"/>
  <c r="E21" i="171"/>
  <c r="J21" i="171"/>
  <c r="K21" i="171" s="1"/>
  <c r="C21" i="150"/>
  <c r="E22" i="150"/>
  <c r="J22" i="150"/>
  <c r="K22" i="150" s="1"/>
  <c r="I50" i="7"/>
  <c r="J49" i="7"/>
  <c r="E22" i="25"/>
  <c r="C21" i="25"/>
  <c r="J22" i="25"/>
  <c r="K22" i="25" s="1"/>
  <c r="K42" i="36"/>
  <c r="E20" i="111"/>
  <c r="C19" i="111"/>
  <c r="J20" i="111"/>
  <c r="K20" i="111" s="1"/>
  <c r="K44" i="103"/>
  <c r="E23" i="132"/>
  <c r="C22" i="132"/>
  <c r="J23" i="132"/>
  <c r="K23" i="132" s="1"/>
  <c r="K46" i="164"/>
  <c r="J45" i="162"/>
  <c r="I46" i="162"/>
  <c r="I45" i="171"/>
  <c r="J44" i="171"/>
  <c r="E24" i="107"/>
  <c r="C23" i="107"/>
  <c r="J24" i="107"/>
  <c r="K24" i="107" s="1"/>
  <c r="K43" i="143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C22" i="140"/>
  <c r="E23" i="140"/>
  <c r="AI23" i="2"/>
  <c r="J23" i="140"/>
  <c r="K23" i="140" s="1"/>
  <c r="K45" i="172"/>
  <c r="E23" i="21"/>
  <c r="C22" i="21"/>
  <c r="J23" i="21"/>
  <c r="K23" i="21" s="1"/>
  <c r="I48" i="164"/>
  <c r="J47" i="164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J44" i="148"/>
  <c r="I45" i="148"/>
  <c r="I48" i="26"/>
  <c r="J47" i="26"/>
  <c r="K45" i="25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I46" i="161"/>
  <c r="J44" i="17"/>
  <c r="I45" i="17"/>
  <c r="I47" i="72"/>
  <c r="J46" i="72"/>
  <c r="I47" i="159"/>
  <c r="J46" i="159"/>
  <c r="K48" i="133"/>
  <c r="I45" i="38"/>
  <c r="J44" i="38"/>
  <c r="K43" i="38"/>
  <c r="K45" i="89"/>
  <c r="J45" i="104"/>
  <c r="I46" i="104"/>
  <c r="E23" i="78"/>
  <c r="C22" i="78"/>
  <c r="J23" i="78"/>
  <c r="K23" i="78" s="1"/>
  <c r="I47" i="99"/>
  <c r="J46" i="99"/>
  <c r="K43" i="148"/>
  <c r="K42" i="148"/>
  <c r="J46" i="25"/>
  <c r="I47" i="25"/>
  <c r="K45" i="122"/>
  <c r="K44" i="21"/>
  <c r="I47" i="93"/>
  <c r="J46" i="93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5" i="93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C22" i="70"/>
  <c r="E23" i="70"/>
  <c r="J23" i="70"/>
  <c r="K23" i="70" s="1"/>
  <c r="I45" i="43"/>
  <c r="J44" i="43"/>
  <c r="I46" i="144"/>
  <c r="J45" i="144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I50" i="12"/>
  <c r="I46" i="73"/>
  <c r="J45" i="73"/>
  <c r="C19" i="43"/>
  <c r="E20" i="43"/>
  <c r="J20" i="43"/>
  <c r="K20" i="43" s="1"/>
  <c r="K45" i="149"/>
  <c r="K44" i="88"/>
  <c r="K45" i="41"/>
  <c r="I46" i="106"/>
  <c r="J45" i="106"/>
  <c r="E21" i="51"/>
  <c r="C20" i="51"/>
  <c r="J21" i="51"/>
  <c r="K21" i="51" s="1"/>
  <c r="AJ25" i="1"/>
  <c r="K43" i="111"/>
  <c r="C20" i="40"/>
  <c r="E21" i="40"/>
  <c r="J21" i="40"/>
  <c r="K21" i="40" s="1"/>
  <c r="K45" i="118"/>
  <c r="K48" i="12"/>
  <c r="K44" i="73"/>
  <c r="CB25" i="1"/>
  <c r="I45" i="81"/>
  <c r="J44" i="81"/>
  <c r="K43" i="81" s="1"/>
  <c r="I47" i="149"/>
  <c r="J46" i="149"/>
  <c r="J45" i="87"/>
  <c r="I46" i="87"/>
  <c r="K44" i="121"/>
  <c r="K44" i="106"/>
  <c r="K43" i="91"/>
  <c r="I46" i="84"/>
  <c r="J45" i="84"/>
  <c r="I49" i="14"/>
  <c r="J48" i="14"/>
  <c r="K47" i="14" s="1"/>
  <c r="K43" i="55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I46" i="121"/>
  <c r="K44" i="129"/>
  <c r="GR24" i="2"/>
  <c r="K43" i="43"/>
  <c r="J45" i="151"/>
  <c r="I46" i="151"/>
  <c r="E19" i="30"/>
  <c r="C18" i="30"/>
  <c r="J19" i="30"/>
  <c r="K19" i="30" s="1"/>
  <c r="J46" i="66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4" i="151"/>
  <c r="K42" i="38"/>
  <c r="E24" i="46"/>
  <c r="C23" i="46"/>
  <c r="J24" i="46"/>
  <c r="K24" i="46" s="1"/>
  <c r="K45" i="66"/>
  <c r="K43" i="58"/>
  <c r="I46" i="76"/>
  <c r="J45" i="76"/>
  <c r="I49" i="42"/>
  <c r="J48" i="42"/>
  <c r="I48" i="9"/>
  <c r="J47" i="9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C20" i="61"/>
  <c r="E21" i="61"/>
  <c r="J21" i="61"/>
  <c r="K21" i="61" s="1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E21" i="173"/>
  <c r="C20" i="173"/>
  <c r="J21" i="173"/>
  <c r="K21" i="173" s="1"/>
  <c r="K47" i="42"/>
  <c r="K46" i="9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C21" i="4"/>
  <c r="E22" i="4"/>
  <c r="J22" i="4"/>
  <c r="K22" i="4" s="1"/>
  <c r="K42" i="166"/>
  <c r="CL24" i="2"/>
  <c r="K44" i="104"/>
  <c r="GS25" i="2"/>
  <c r="I45" i="55"/>
  <c r="J44" i="55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K47" i="71"/>
  <c r="K44" i="57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C21" i="74"/>
  <c r="E22" i="74"/>
  <c r="J22" i="74"/>
  <c r="K22" i="74" s="1"/>
  <c r="I47" i="124"/>
  <c r="J46" i="124"/>
  <c r="K45" i="124" s="1"/>
  <c r="K48" i="74"/>
  <c r="J49" i="134"/>
  <c r="I50" i="134"/>
  <c r="I46" i="57"/>
  <c r="J45" i="57"/>
  <c r="E23" i="63"/>
  <c r="C22" i="63"/>
  <c r="J23" i="63"/>
  <c r="K23" i="63" s="1"/>
  <c r="CL23" i="2"/>
  <c r="E23" i="79"/>
  <c r="C22" i="79"/>
  <c r="J23" i="79"/>
  <c r="K23" i="79" s="1"/>
  <c r="K44" i="53"/>
  <c r="I45" i="125"/>
  <c r="J44" i="125"/>
  <c r="K43" i="125" s="1"/>
  <c r="AU25" i="1"/>
  <c r="J44" i="105"/>
  <c r="I45" i="105"/>
  <c r="K43" i="146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K43" i="102"/>
  <c r="I46" i="138"/>
  <c r="J45" i="138"/>
  <c r="I45" i="140"/>
  <c r="J44" i="140"/>
  <c r="GR23" i="2"/>
  <c r="I47" i="173"/>
  <c r="J46" i="173"/>
  <c r="K43" i="109"/>
  <c r="K44" i="149"/>
  <c r="I46" i="53"/>
  <c r="J45" i="53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149"/>
  <c r="C20" i="149"/>
  <c r="J21" i="149"/>
  <c r="K21" i="149" s="1"/>
  <c r="E21" i="39"/>
  <c r="C20" i="39"/>
  <c r="J21" i="39"/>
  <c r="K21" i="39" s="1"/>
  <c r="K44" i="144"/>
  <c r="C18" i="156"/>
  <c r="E19" i="156"/>
  <c r="J19" i="156"/>
  <c r="K19" i="156" s="1"/>
  <c r="K46" i="135"/>
  <c r="E22" i="54"/>
  <c r="C21" i="54"/>
  <c r="J22" i="54"/>
  <c r="K22" i="54" s="1"/>
  <c r="FL25" i="2"/>
  <c r="K45" i="44"/>
  <c r="I45" i="174"/>
  <c r="J44" i="174"/>
  <c r="K43" i="174" s="1"/>
  <c r="K42" i="110"/>
  <c r="K43" i="95"/>
  <c r="I45" i="102"/>
  <c r="J44" i="102"/>
  <c r="K44" i="138"/>
  <c r="I45" i="141"/>
  <c r="J44" i="141"/>
  <c r="K43" i="141" s="1"/>
  <c r="C21" i="83"/>
  <c r="E22" i="83"/>
  <c r="J22" i="83"/>
  <c r="K22" i="83" s="1"/>
  <c r="CA24" i="2"/>
  <c r="J44" i="109"/>
  <c r="I45" i="109"/>
  <c r="K44" i="153"/>
  <c r="J48" i="79"/>
  <c r="I49" i="79"/>
  <c r="K43" i="108"/>
  <c r="IK23" i="2" l="1"/>
  <c r="CB23" i="2"/>
  <c r="EP23" i="2"/>
  <c r="E23" i="152"/>
  <c r="C22" i="152"/>
  <c r="J23" i="152"/>
  <c r="K23" i="152" s="1"/>
  <c r="E23" i="6"/>
  <c r="C22" i="6"/>
  <c r="CA23" i="1"/>
  <c r="IU23" i="2"/>
  <c r="J47" i="93"/>
  <c r="I48" i="93"/>
  <c r="K47" i="164"/>
  <c r="Y24" i="1"/>
  <c r="I48" i="139"/>
  <c r="J47" i="139"/>
  <c r="CX23" i="2"/>
  <c r="E21" i="167"/>
  <c r="C20" i="167"/>
  <c r="J21" i="167"/>
  <c r="K21" i="167" s="1"/>
  <c r="J49" i="94"/>
  <c r="I50" i="94"/>
  <c r="K44" i="100"/>
  <c r="J45" i="11"/>
  <c r="I46" i="11"/>
  <c r="I48" i="129"/>
  <c r="J47" i="129"/>
  <c r="I47" i="39"/>
  <c r="J46" i="39"/>
  <c r="K46" i="173"/>
  <c r="J48" i="164"/>
  <c r="I49" i="164"/>
  <c r="C19" i="47"/>
  <c r="E20" i="47"/>
  <c r="J20" i="47"/>
  <c r="K20" i="47" s="1"/>
  <c r="C21" i="15"/>
  <c r="E22" i="15"/>
  <c r="J22" i="15"/>
  <c r="K22" i="15" s="1"/>
  <c r="I46" i="100"/>
  <c r="J45" i="100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I50" i="27"/>
  <c r="E20" i="51"/>
  <c r="C19" i="51"/>
  <c r="J20" i="51"/>
  <c r="K20" i="51" s="1"/>
  <c r="K44" i="43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I46" i="43"/>
  <c r="I48" i="25"/>
  <c r="J47" i="25"/>
  <c r="HO23" i="2"/>
  <c r="C21" i="21"/>
  <c r="E22" i="21"/>
  <c r="J22" i="21"/>
  <c r="K22" i="21" s="1"/>
  <c r="E18" i="138"/>
  <c r="C17" i="138"/>
  <c r="J18" i="138"/>
  <c r="K18" i="138" s="1"/>
  <c r="I47" i="126"/>
  <c r="J46" i="126"/>
  <c r="K46" i="92"/>
  <c r="C21" i="169"/>
  <c r="E22" i="169"/>
  <c r="J22" i="169"/>
  <c r="K22" i="169" s="1"/>
  <c r="E23" i="91"/>
  <c r="C22" i="91"/>
  <c r="J23" i="91"/>
  <c r="K23" i="91" s="1"/>
  <c r="K48" i="27"/>
  <c r="GS23" i="2"/>
  <c r="E23" i="158"/>
  <c r="C22" i="158"/>
  <c r="J23" i="158"/>
  <c r="K23" i="158" s="1"/>
  <c r="I48" i="37"/>
  <c r="J47" i="37"/>
  <c r="K43" i="140"/>
  <c r="K45" i="76"/>
  <c r="K45" i="106"/>
  <c r="K46" i="25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E22" i="20"/>
  <c r="C21" i="20"/>
  <c r="J22" i="20"/>
  <c r="K22" i="20" s="1"/>
  <c r="K46" i="118"/>
  <c r="J45" i="112"/>
  <c r="I46" i="112"/>
  <c r="I47" i="106"/>
  <c r="J46" i="106"/>
  <c r="K45" i="162"/>
  <c r="K44" i="90"/>
  <c r="I46" i="40"/>
  <c r="J45" i="40"/>
  <c r="I49" i="101"/>
  <c r="J48" i="101"/>
  <c r="I46" i="35"/>
  <c r="J45" i="35"/>
  <c r="K47" i="5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K45" i="4"/>
  <c r="J46" i="153"/>
  <c r="I47" i="153"/>
  <c r="E21" i="54"/>
  <c r="C20" i="54"/>
  <c r="J21" i="54"/>
  <c r="K21" i="54" s="1"/>
  <c r="J47" i="118"/>
  <c r="I48" i="118"/>
  <c r="K44" i="112"/>
  <c r="C21" i="70"/>
  <c r="E22" i="70"/>
  <c r="J22" i="70"/>
  <c r="K22" i="70" s="1"/>
  <c r="E22" i="89"/>
  <c r="C21" i="89"/>
  <c r="J22" i="89"/>
  <c r="K22" i="89" s="1"/>
  <c r="K47" i="101"/>
  <c r="E22" i="95"/>
  <c r="C21" i="95"/>
  <c r="J22" i="95"/>
  <c r="K22" i="95" s="1"/>
  <c r="K44" i="35"/>
  <c r="I49" i="128"/>
  <c r="J48" i="128"/>
  <c r="I48" i="28"/>
  <c r="J47" i="28"/>
  <c r="J48" i="51"/>
  <c r="I49" i="51"/>
  <c r="C22" i="49"/>
  <c r="E23" i="49"/>
  <c r="J23" i="49"/>
  <c r="K23" i="49" s="1"/>
  <c r="I46" i="69"/>
  <c r="J45" i="69"/>
  <c r="I47" i="4"/>
  <c r="J46" i="4"/>
  <c r="AU24" i="2"/>
  <c r="E19" i="160"/>
  <c r="C18" i="160"/>
  <c r="J19" i="160"/>
  <c r="K19" i="160" s="1"/>
  <c r="I48" i="165"/>
  <c r="J47" i="165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6" i="28"/>
  <c r="K44" i="69"/>
  <c r="K45" i="20"/>
  <c r="J46" i="168"/>
  <c r="I47" i="168"/>
  <c r="I49" i="9"/>
  <c r="J48" i="9"/>
  <c r="C17" i="156"/>
  <c r="E18" i="156"/>
  <c r="J18" i="156"/>
  <c r="K18" i="156" s="1"/>
  <c r="K45" i="108"/>
  <c r="J49" i="79"/>
  <c r="I50" i="79"/>
  <c r="K46" i="165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K49" i="61"/>
  <c r="J46" i="85"/>
  <c r="K45" i="85" s="1"/>
  <c r="I47" i="85"/>
  <c r="I47" i="20"/>
  <c r="J46" i="20"/>
  <c r="E19" i="59"/>
  <c r="C18" i="59"/>
  <c r="J19" i="59"/>
  <c r="K19" i="59" s="1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K45" i="11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I48" i="66"/>
  <c r="E20" i="84"/>
  <c r="C19" i="84"/>
  <c r="J20" i="84"/>
  <c r="K20" i="84" s="1"/>
  <c r="K45" i="19"/>
  <c r="K45" i="103"/>
  <c r="I47" i="56"/>
  <c r="J46" i="56"/>
  <c r="I46" i="91"/>
  <c r="J45" i="91"/>
  <c r="J46" i="49"/>
  <c r="I47" i="49"/>
  <c r="I49" i="172"/>
  <c r="J48" i="172"/>
  <c r="J46" i="111"/>
  <c r="I47" i="111"/>
  <c r="K46" i="128"/>
  <c r="E21" i="75"/>
  <c r="C20" i="75"/>
  <c r="J21" i="75"/>
  <c r="K21" i="75" s="1"/>
  <c r="J47" i="63"/>
  <c r="I48" i="63"/>
  <c r="K44" i="96"/>
  <c r="K48" i="14"/>
  <c r="I48" i="41"/>
  <c r="J47" i="41"/>
  <c r="K45" i="37"/>
  <c r="I46" i="109"/>
  <c r="J45" i="109"/>
  <c r="E61" i="24"/>
  <c r="C60" i="24"/>
  <c r="GG61" i="2"/>
  <c r="BE61" i="1"/>
  <c r="C61" i="1"/>
  <c r="C61" i="2"/>
  <c r="M23" i="2"/>
  <c r="K46" i="66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I47" i="103"/>
  <c r="J46" i="103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K48" i="79"/>
  <c r="E20" i="39"/>
  <c r="C19" i="39"/>
  <c r="J20" i="39"/>
  <c r="K20" i="39" s="1"/>
  <c r="I46" i="95"/>
  <c r="J45" i="95"/>
  <c r="E20" i="149"/>
  <c r="C19" i="149"/>
  <c r="J20" i="149"/>
  <c r="K20" i="149" s="1"/>
  <c r="I51" i="74"/>
  <c r="J50" i="74"/>
  <c r="K49" i="74" s="1"/>
  <c r="BF23" i="2"/>
  <c r="I46" i="146"/>
  <c r="J45" i="146"/>
  <c r="K44" i="146" s="1"/>
  <c r="E22" i="33"/>
  <c r="C21" i="33"/>
  <c r="M22" i="2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I47" i="70"/>
  <c r="J48" i="77"/>
  <c r="K47" i="77" s="1"/>
  <c r="I49" i="77"/>
  <c r="E22" i="145"/>
  <c r="C21" i="145"/>
  <c r="J22" i="145"/>
  <c r="K22" i="145" s="1"/>
  <c r="J47" i="18"/>
  <c r="I48" i="18"/>
  <c r="K45" i="137"/>
  <c r="J46" i="73"/>
  <c r="I47" i="73"/>
  <c r="J48" i="26"/>
  <c r="K47" i="26" s="1"/>
  <c r="I49" i="26"/>
  <c r="J46" i="86"/>
  <c r="I47" i="86"/>
  <c r="E20" i="124"/>
  <c r="C19" i="124"/>
  <c r="J20" i="124"/>
  <c r="K20" i="124" s="1"/>
  <c r="K43" i="35"/>
  <c r="K45" i="70"/>
  <c r="K44" i="70"/>
  <c r="J46" i="137"/>
  <c r="I47" i="137"/>
  <c r="E22" i="151"/>
  <c r="C21" i="151"/>
  <c r="J22" i="151"/>
  <c r="K22" i="151" s="1"/>
  <c r="E22" i="117"/>
  <c r="C21" i="117"/>
  <c r="J22" i="117"/>
  <c r="K22" i="117" s="1"/>
  <c r="I51" i="46"/>
  <c r="J50" i="46"/>
  <c r="C19" i="61"/>
  <c r="E20" i="61"/>
  <c r="J20" i="61"/>
  <c r="K20" i="61" s="1"/>
  <c r="J46" i="151"/>
  <c r="I47" i="151"/>
  <c r="E22" i="122"/>
  <c r="C21" i="122"/>
  <c r="J22" i="122"/>
  <c r="K22" i="122" s="1"/>
  <c r="J45" i="148"/>
  <c r="I46" i="148"/>
  <c r="K44" i="65"/>
  <c r="K45" i="86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4" i="76"/>
  <c r="AI23" i="1"/>
  <c r="C21" i="71"/>
  <c r="E22" i="71"/>
  <c r="J22" i="71"/>
  <c r="K22" i="71" s="1"/>
  <c r="K45" i="151"/>
  <c r="K49" i="12"/>
  <c r="K44" i="148"/>
  <c r="I46" i="65"/>
  <c r="J45" i="65"/>
  <c r="E23" i="42"/>
  <c r="C22" i="42"/>
  <c r="J23" i="42"/>
  <c r="K23" i="42" s="1"/>
  <c r="FV23" i="2"/>
  <c r="I48" i="157"/>
  <c r="J47" i="157"/>
  <c r="E23" i="12"/>
  <c r="M23" i="1"/>
  <c r="C22" i="12"/>
  <c r="X23" i="2"/>
  <c r="J23" i="12"/>
  <c r="K23" i="12" s="1"/>
  <c r="E23" i="3"/>
  <c r="C22" i="3"/>
  <c r="J23" i="3"/>
  <c r="K23" i="3" s="1"/>
  <c r="K48" i="22"/>
  <c r="E23" i="100"/>
  <c r="C22" i="100"/>
  <c r="J23" i="100"/>
  <c r="K23" i="100" s="1"/>
  <c r="C22" i="55"/>
  <c r="E23" i="55"/>
  <c r="J23" i="55"/>
  <c r="K23" i="55" s="1"/>
  <c r="I49" i="48"/>
  <c r="J48" i="48"/>
  <c r="K47" i="48" s="1"/>
  <c r="E21" i="74"/>
  <c r="C20" i="74"/>
  <c r="J21" i="74"/>
  <c r="K21" i="74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6" i="157"/>
  <c r="K45" i="28"/>
  <c r="J48" i="117"/>
  <c r="I49" i="117"/>
  <c r="I50" i="22"/>
  <c r="J49" i="22"/>
  <c r="I47" i="131"/>
  <c r="J46" i="131"/>
  <c r="E16" i="98"/>
  <c r="C15" i="98"/>
  <c r="J16" i="98"/>
  <c r="K16" i="98" s="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K45" i="3"/>
  <c r="J48" i="98"/>
  <c r="I49" i="98"/>
  <c r="C22" i="52"/>
  <c r="E23" i="52"/>
  <c r="BP23" i="2"/>
  <c r="J23" i="52"/>
  <c r="K23" i="52" s="1"/>
  <c r="K47" i="117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K44" i="81"/>
  <c r="C21" i="80"/>
  <c r="E22" i="80"/>
  <c r="J22" i="80"/>
  <c r="K22" i="80" s="1"/>
  <c r="J46" i="21"/>
  <c r="K45" i="21" s="1"/>
  <c r="I47" i="21"/>
  <c r="K45" i="99"/>
  <c r="I47" i="3"/>
  <c r="J46" i="3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6" i="44"/>
  <c r="K47" i="142"/>
  <c r="I46" i="81"/>
  <c r="J45" i="8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63" i="150"/>
  <c r="K46" i="115"/>
  <c r="I49" i="152"/>
  <c r="J48" i="152"/>
  <c r="E21" i="9"/>
  <c r="C20" i="9"/>
  <c r="J21" i="9"/>
  <c r="K21" i="9" s="1"/>
  <c r="K48" i="59"/>
  <c r="J47" i="44"/>
  <c r="I48" i="44"/>
  <c r="K44" i="108"/>
  <c r="J46" i="12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I49" i="127"/>
  <c r="J48" i="127"/>
  <c r="I48" i="115"/>
  <c r="J47" i="115"/>
  <c r="I50" i="59"/>
  <c r="J49" i="59"/>
  <c r="K44" i="105"/>
  <c r="C17" i="166"/>
  <c r="E18" i="166"/>
  <c r="J18" i="166"/>
  <c r="K18" i="166" s="1"/>
  <c r="I46" i="58"/>
  <c r="J45" i="58"/>
  <c r="K45" i="121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29"/>
  <c r="K47" i="127"/>
  <c r="K43" i="110"/>
  <c r="E23" i="174"/>
  <c r="C22" i="174"/>
  <c r="HY22" i="2" s="1"/>
  <c r="J23" i="174"/>
  <c r="K23" i="174" s="1"/>
  <c r="I47" i="154"/>
  <c r="J46" i="154"/>
  <c r="I51" i="133"/>
  <c r="J50" i="133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C20" i="150"/>
  <c r="E21" i="150"/>
  <c r="J21" i="150"/>
  <c r="K21" i="150" s="1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E21" i="94"/>
  <c r="C20" i="94"/>
  <c r="J21" i="94"/>
  <c r="K21" i="94" s="1"/>
  <c r="K45" i="18"/>
  <c r="FA23" i="2"/>
  <c r="K49" i="133"/>
  <c r="J45" i="47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K44" i="166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K44" i="34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K47" i="107"/>
  <c r="C22" i="27"/>
  <c r="E23" i="27"/>
  <c r="J23" i="27"/>
  <c r="K23" i="27" s="1"/>
  <c r="C19" i="106"/>
  <c r="E20" i="106"/>
  <c r="J20" i="106"/>
  <c r="K20" i="106" s="1"/>
  <c r="I49" i="135"/>
  <c r="J48" i="135"/>
  <c r="K45" i="67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4" i="102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C20" i="130"/>
  <c r="E21" i="130"/>
  <c r="J21" i="130"/>
  <c r="K21" i="130" s="1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K47" i="135"/>
  <c r="I47" i="67"/>
  <c r="J46" i="67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K47" i="78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BE22" i="2" s="1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K49" i="46"/>
  <c r="CM23" i="2"/>
  <c r="I50" i="71"/>
  <c r="J49" i="71"/>
  <c r="K48" i="71" s="1"/>
  <c r="K47" i="27"/>
  <c r="J48" i="78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K48" i="32"/>
  <c r="I48" i="113"/>
  <c r="J47" i="113"/>
  <c r="K45" i="23"/>
  <c r="I47" i="54"/>
  <c r="J46" i="54"/>
  <c r="K44" i="47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K44" i="160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I46" i="160"/>
  <c r="CB24" i="1"/>
  <c r="K44" i="84"/>
  <c r="K46" i="93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6" i="113"/>
  <c r="K44" i="11"/>
  <c r="K45" i="167"/>
  <c r="K46" i="129"/>
  <c r="K45" i="39"/>
  <c r="K45" i="54"/>
  <c r="C22" i="170"/>
  <c r="E23" i="170"/>
  <c r="J23" i="170"/>
  <c r="K23" i="170" s="1"/>
  <c r="Y22" i="1" l="1"/>
  <c r="BF22" i="2"/>
  <c r="HO22" i="2"/>
  <c r="EP22" i="2"/>
  <c r="HZ22" i="2"/>
  <c r="J47" i="3"/>
  <c r="I48" i="3"/>
  <c r="K45" i="147"/>
  <c r="K45" i="36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E22" i="100"/>
  <c r="C21" i="100"/>
  <c r="J22" i="100"/>
  <c r="K22" i="100" s="1"/>
  <c r="I52" i="12"/>
  <c r="J51" i="12"/>
  <c r="C19" i="99"/>
  <c r="E20" i="99"/>
  <c r="J20" i="99"/>
  <c r="K20" i="99" s="1"/>
  <c r="CA22" i="2"/>
  <c r="E17" i="156"/>
  <c r="C16" i="156"/>
  <c r="J17" i="156"/>
  <c r="K17" i="156" s="1"/>
  <c r="J48" i="113"/>
  <c r="I49" i="113"/>
  <c r="J46" i="147"/>
  <c r="I47" i="147"/>
  <c r="J46" i="36"/>
  <c r="I47" i="36"/>
  <c r="I47" i="45"/>
  <c r="J46" i="45"/>
  <c r="E19" i="159"/>
  <c r="C18" i="159"/>
  <c r="J19" i="159"/>
  <c r="K19" i="159" s="1"/>
  <c r="E19" i="37"/>
  <c r="C18" i="37"/>
  <c r="J19" i="37"/>
  <c r="K19" i="37" s="1"/>
  <c r="K48" i="98"/>
  <c r="K46" i="87"/>
  <c r="C20" i="151"/>
  <c r="E21" i="151"/>
  <c r="J21" i="151"/>
  <c r="K21" i="151" s="1"/>
  <c r="I48" i="138"/>
  <c r="J47" i="138"/>
  <c r="C20" i="78"/>
  <c r="E21" i="78"/>
  <c r="J21" i="78"/>
  <c r="K21" i="78" s="1"/>
  <c r="I49" i="124"/>
  <c r="J48" i="124"/>
  <c r="C20" i="31"/>
  <c r="E21" i="31"/>
  <c r="J21" i="31"/>
  <c r="K21" i="31" s="1"/>
  <c r="K48" i="9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DT21" i="2"/>
  <c r="I52" i="7"/>
  <c r="J51" i="7"/>
  <c r="J47" i="87"/>
  <c r="I48" i="87"/>
  <c r="K46" i="138"/>
  <c r="I48" i="111"/>
  <c r="J47" i="111"/>
  <c r="I50" i="9"/>
  <c r="J49" i="9"/>
  <c r="I52" i="134"/>
  <c r="J51" i="134"/>
  <c r="K50" i="134" s="1"/>
  <c r="K49" i="94"/>
  <c r="E20" i="81"/>
  <c r="C19" i="81"/>
  <c r="J20" i="81"/>
  <c r="K20" i="81" s="1"/>
  <c r="E20" i="150"/>
  <c r="C19" i="150"/>
  <c r="J20" i="150"/>
  <c r="K20" i="150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E21" i="162"/>
  <c r="C20" i="162"/>
  <c r="J21" i="162"/>
  <c r="K21" i="162" s="1"/>
  <c r="J49" i="89"/>
  <c r="I50" i="89"/>
  <c r="J47" i="170"/>
  <c r="K46" i="170" s="1"/>
  <c r="I48" i="170"/>
  <c r="K50" i="7"/>
  <c r="K49" i="7"/>
  <c r="I49" i="30"/>
  <c r="J48" i="30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K46" i="14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K46" i="84"/>
  <c r="J49" i="172"/>
  <c r="I50" i="172"/>
  <c r="E22" i="50"/>
  <c r="C21" i="50"/>
  <c r="AT22" i="2"/>
  <c r="J22" i="50"/>
  <c r="K22" i="50" s="1"/>
  <c r="I50" i="51"/>
  <c r="J49" i="51"/>
  <c r="J46" i="110"/>
  <c r="I47" i="110"/>
  <c r="I49" i="25"/>
  <c r="J48" i="25"/>
  <c r="K47" i="25" s="1"/>
  <c r="I47" i="64"/>
  <c r="J46" i="64"/>
  <c r="I49" i="23"/>
  <c r="J48" i="23"/>
  <c r="E20" i="16"/>
  <c r="C19" i="16"/>
  <c r="J20" i="16"/>
  <c r="K20" i="16" s="1"/>
  <c r="I49" i="10"/>
  <c r="J48" i="10"/>
  <c r="I47" i="47"/>
  <c r="J46" i="47"/>
  <c r="I49" i="159"/>
  <c r="J48" i="159"/>
  <c r="I47" i="163"/>
  <c r="J46" i="163"/>
  <c r="J46" i="38"/>
  <c r="I47" i="38"/>
  <c r="I48" i="84"/>
  <c r="J47" i="84"/>
  <c r="I48" i="49"/>
  <c r="J47" i="49"/>
  <c r="K48" i="51"/>
  <c r="I49" i="37"/>
  <c r="J48" i="37"/>
  <c r="K47" i="37" s="1"/>
  <c r="I47" i="43"/>
  <c r="J46" i="43"/>
  <c r="K47" i="23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E20" i="130"/>
  <c r="C19" i="130"/>
  <c r="J20" i="130"/>
  <c r="K20" i="130" s="1"/>
  <c r="I50" i="135"/>
  <c r="J49" i="135"/>
  <c r="K47" i="10"/>
  <c r="K46" i="114"/>
  <c r="K45" i="47"/>
  <c r="J48" i="72"/>
  <c r="I49" i="72"/>
  <c r="C16" i="157"/>
  <c r="E17" i="157"/>
  <c r="J17" i="157"/>
  <c r="K17" i="157" s="1"/>
  <c r="K47" i="159"/>
  <c r="K45" i="81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K45" i="43"/>
  <c r="J49" i="136"/>
  <c r="I50" i="136"/>
  <c r="I48" i="114"/>
  <c r="J47" i="114"/>
  <c r="J46" i="8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K45" i="91"/>
  <c r="E18" i="59"/>
  <c r="C17" i="59"/>
  <c r="J18" i="59"/>
  <c r="K18" i="59" s="1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K46" i="33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J46" i="96"/>
  <c r="I47" i="96"/>
  <c r="K48" i="128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I48" i="33"/>
  <c r="D61" i="1"/>
  <c r="O61" i="1"/>
  <c r="Z61" i="1"/>
  <c r="AK61" i="1"/>
  <c r="CC61" i="1"/>
  <c r="AV61" i="1"/>
  <c r="BR61" i="1"/>
  <c r="K46" i="56"/>
  <c r="K46" i="20"/>
  <c r="I52" i="61"/>
  <c r="J51" i="61"/>
  <c r="K50" i="61" s="1"/>
  <c r="I50" i="128"/>
  <c r="J49" i="128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I48" i="53"/>
  <c r="I47" i="174"/>
  <c r="J46" i="174"/>
  <c r="K46" i="161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K46" i="5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K47" i="30"/>
  <c r="J46" i="17"/>
  <c r="I47" i="17"/>
  <c r="E19" i="85"/>
  <c r="C18" i="85"/>
  <c r="J19" i="85"/>
  <c r="K19" i="85" s="1"/>
  <c r="J47" i="16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I51" i="32"/>
  <c r="J50" i="32"/>
  <c r="K49" i="32" s="1"/>
  <c r="I50" i="78"/>
  <c r="J49" i="78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8" i="29"/>
  <c r="K47" i="44"/>
  <c r="K44" i="55"/>
  <c r="I47" i="148"/>
  <c r="J46" i="148"/>
  <c r="K45" i="104"/>
  <c r="I48" i="88"/>
  <c r="J47" i="88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E21" i="15"/>
  <c r="C20" i="15"/>
  <c r="J21" i="15"/>
  <c r="K21" i="15" s="1"/>
  <c r="K45" i="144"/>
  <c r="C21" i="27"/>
  <c r="E22" i="27"/>
  <c r="J22" i="27"/>
  <c r="K22" i="27" s="1"/>
  <c r="I50" i="142"/>
  <c r="J49" i="142"/>
  <c r="K48" i="78"/>
  <c r="K46" i="67"/>
  <c r="FL22" i="2"/>
  <c r="FA22" i="2"/>
  <c r="J49" i="29"/>
  <c r="I50" i="29"/>
  <c r="C21" i="42"/>
  <c r="E22" i="42"/>
  <c r="J22" i="42"/>
  <c r="K22" i="42" s="1"/>
  <c r="FV22" i="2"/>
  <c r="K45" i="148"/>
  <c r="I48" i="73"/>
  <c r="J47" i="73"/>
  <c r="K46" i="88"/>
  <c r="K45" i="84"/>
  <c r="C20" i="77"/>
  <c r="E21" i="77"/>
  <c r="J21" i="77"/>
  <c r="K21" i="77" s="1"/>
  <c r="K46" i="68"/>
  <c r="K46" i="57"/>
  <c r="C18" i="51"/>
  <c r="E19" i="51"/>
  <c r="J19" i="51"/>
  <c r="K19" i="51" s="1"/>
  <c r="IV23" i="2"/>
  <c r="K48" i="136"/>
  <c r="K45" i="17"/>
  <c r="E20" i="4"/>
  <c r="C19" i="4"/>
  <c r="J20" i="4"/>
  <c r="K20" i="4" s="1"/>
  <c r="E19" i="69"/>
  <c r="C18" i="69"/>
  <c r="J19" i="69"/>
  <c r="K19" i="69" s="1"/>
  <c r="CX21" i="2"/>
  <c r="J47" i="67"/>
  <c r="I48" i="67"/>
  <c r="I49" i="158"/>
  <c r="J48" i="158"/>
  <c r="E21" i="88"/>
  <c r="C20" i="88"/>
  <c r="J21" i="88"/>
  <c r="K21" i="88" s="1"/>
  <c r="K45" i="166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CB23" i="1"/>
  <c r="E22" i="170"/>
  <c r="C21" i="170"/>
  <c r="J22" i="170"/>
  <c r="K22" i="170" s="1"/>
  <c r="C20" i="134"/>
  <c r="E21" i="134"/>
  <c r="EZ21" i="2"/>
  <c r="J21" i="134"/>
  <c r="K21" i="134" s="1"/>
  <c r="J46" i="166"/>
  <c r="I47" i="166"/>
  <c r="E17" i="32"/>
  <c r="C16" i="32"/>
  <c r="J17" i="32"/>
  <c r="K17" i="32" s="1"/>
  <c r="K46" i="154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K45" i="65"/>
  <c r="C20" i="122"/>
  <c r="E21" i="122"/>
  <c r="J21" i="122"/>
  <c r="K21" i="122" s="1"/>
  <c r="C20" i="44"/>
  <c r="E21" i="44"/>
  <c r="J21" i="44"/>
  <c r="K21" i="44" s="1"/>
  <c r="K46" i="50"/>
  <c r="E22" i="143"/>
  <c r="C21" i="143"/>
  <c r="J22" i="143"/>
  <c r="K22" i="143" s="1"/>
  <c r="I51" i="27"/>
  <c r="J50" i="27"/>
  <c r="E19" i="47"/>
  <c r="C18" i="47"/>
  <c r="J19" i="47"/>
  <c r="K19" i="47" s="1"/>
  <c r="E22" i="6"/>
  <c r="C21" i="6"/>
  <c r="CA22" i="1"/>
  <c r="I51" i="71"/>
  <c r="J50" i="71"/>
  <c r="BQ23" i="1"/>
  <c r="K44" i="58"/>
  <c r="J49" i="156"/>
  <c r="I50" i="156"/>
  <c r="I48" i="154"/>
  <c r="J47" i="154"/>
  <c r="E21" i="23"/>
  <c r="C20" i="23"/>
  <c r="J21" i="23"/>
  <c r="K21" i="23" s="1"/>
  <c r="I47" i="65"/>
  <c r="J46" i="65"/>
  <c r="J48" i="18"/>
  <c r="K47" i="18" s="1"/>
  <c r="I49" i="18"/>
  <c r="K45" i="49"/>
  <c r="J47" i="106"/>
  <c r="I48" i="106"/>
  <c r="K49" i="27"/>
  <c r="K44" i="64"/>
  <c r="E22" i="92"/>
  <c r="C21" i="92"/>
  <c r="J22" i="92"/>
  <c r="K22" i="92" s="1"/>
  <c r="I51" i="59"/>
  <c r="J50" i="59"/>
  <c r="K49" i="59" s="1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K49" i="7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E20" i="74"/>
  <c r="C19" i="74"/>
  <c r="J20" i="74"/>
  <c r="K20" i="74" s="1"/>
  <c r="K45" i="87"/>
  <c r="E21" i="145"/>
  <c r="C20" i="145"/>
  <c r="J21" i="145"/>
  <c r="K21" i="145" s="1"/>
  <c r="C19" i="60"/>
  <c r="E20" i="60"/>
  <c r="J20" i="60"/>
  <c r="K20" i="60" s="1"/>
  <c r="I48" i="97"/>
  <c r="J47" i="97"/>
  <c r="K46" i="126"/>
  <c r="C19" i="57"/>
  <c r="E20" i="57"/>
  <c r="J20" i="57"/>
  <c r="K20" i="57" s="1"/>
  <c r="C20" i="164"/>
  <c r="E21" i="164"/>
  <c r="J21" i="164"/>
  <c r="K21" i="164" s="1"/>
  <c r="K48" i="164"/>
  <c r="E22" i="152"/>
  <c r="C21" i="152"/>
  <c r="J22" i="152"/>
  <c r="K22" i="152" s="1"/>
  <c r="I47" i="141"/>
  <c r="J46" i="141"/>
  <c r="K45" i="141" s="1"/>
  <c r="I48" i="5"/>
  <c r="J47" i="5"/>
  <c r="K46" i="5" s="1"/>
  <c r="K47" i="115"/>
  <c r="E20" i="118"/>
  <c r="C19" i="118"/>
  <c r="J20" i="118"/>
  <c r="K20" i="118" s="1"/>
  <c r="C14" i="98"/>
  <c r="E15" i="98"/>
  <c r="J15" i="98"/>
  <c r="K15" i="98" s="1"/>
  <c r="E18" i="131"/>
  <c r="C17" i="131"/>
  <c r="J18" i="131"/>
  <c r="K18" i="131" s="1"/>
  <c r="C18" i="149"/>
  <c r="E19" i="149"/>
  <c r="J19" i="149"/>
  <c r="K19" i="149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I48" i="126"/>
  <c r="E21" i="79"/>
  <c r="C20" i="79"/>
  <c r="J21" i="79"/>
  <c r="K21" i="79" s="1"/>
  <c r="I52" i="75"/>
  <c r="J51" i="75"/>
  <c r="K45" i="170"/>
  <c r="J48" i="115"/>
  <c r="I49" i="115"/>
  <c r="C21" i="172"/>
  <c r="E22" i="172"/>
  <c r="J22" i="172"/>
  <c r="K22" i="172" s="1"/>
  <c r="I50" i="77"/>
  <c r="J49" i="77"/>
  <c r="J46" i="34"/>
  <c r="I47" i="34"/>
  <c r="K48" i="82"/>
  <c r="J50" i="79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E19" i="61"/>
  <c r="C18" i="61"/>
  <c r="J19" i="61"/>
  <c r="K19" i="61" s="1"/>
  <c r="K44" i="109"/>
  <c r="I48" i="52"/>
  <c r="J47" i="52"/>
  <c r="K46" i="52" s="1"/>
  <c r="K49" i="79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J48" i="63"/>
  <c r="I49" i="63"/>
  <c r="I51" i="14"/>
  <c r="J50" i="14"/>
  <c r="CL22" i="2"/>
  <c r="C19" i="54"/>
  <c r="E20" i="54"/>
  <c r="J20" i="54"/>
  <c r="K20" i="54" s="1"/>
  <c r="K47" i="92"/>
  <c r="K45" i="38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K64" i="150"/>
  <c r="AJ23" i="1"/>
  <c r="J51" i="46"/>
  <c r="I52" i="46"/>
  <c r="K46" i="70"/>
  <c r="C20" i="101"/>
  <c r="E21" i="101"/>
  <c r="J21" i="101"/>
  <c r="K21" i="101" s="1"/>
  <c r="J46" i="95"/>
  <c r="I47" i="95"/>
  <c r="J47" i="103"/>
  <c r="I48" i="103"/>
  <c r="K47" i="63"/>
  <c r="C20" i="36"/>
  <c r="E21" i="36"/>
  <c r="J21" i="36"/>
  <c r="K21" i="36" s="1"/>
  <c r="K49" i="134"/>
  <c r="I48" i="76"/>
  <c r="J47" i="76"/>
  <c r="K45" i="90"/>
  <c r="E17" i="138"/>
  <c r="C16" i="138"/>
  <c r="J17" i="138"/>
  <c r="K17" i="138" s="1"/>
  <c r="I49" i="92"/>
  <c r="J48" i="92"/>
  <c r="K44" i="110"/>
  <c r="J48" i="129"/>
  <c r="K47" i="129" s="1"/>
  <c r="I49" i="129"/>
  <c r="J47" i="169"/>
  <c r="K46" i="169" s="1"/>
  <c r="I48" i="169"/>
  <c r="J47" i="54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126"/>
  <c r="K45" i="57"/>
  <c r="I47" i="11"/>
  <c r="J46" i="11"/>
  <c r="C21" i="107"/>
  <c r="BE21" i="2" s="1"/>
  <c r="E22" i="107"/>
  <c r="J22" i="107"/>
  <c r="K22" i="107" s="1"/>
  <c r="K46" i="54"/>
  <c r="I49" i="167"/>
  <c r="J48" i="167"/>
  <c r="AI22" i="1"/>
  <c r="I48" i="155"/>
  <c r="J47" i="155"/>
  <c r="K45" i="114"/>
  <c r="J48" i="83"/>
  <c r="K47" i="83" s="1"/>
  <c r="I49" i="83"/>
  <c r="I66" i="150"/>
  <c r="J65" i="150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155"/>
  <c r="K46" i="83"/>
  <c r="I50" i="117"/>
  <c r="J49" i="117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K45" i="11"/>
  <c r="HD23" i="2"/>
  <c r="K47" i="167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48" i="117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M21" i="2" l="1"/>
  <c r="BF21" i="2"/>
  <c r="C15" i="138"/>
  <c r="E16" i="138"/>
  <c r="J16" i="138"/>
  <c r="K16" i="138" s="1"/>
  <c r="K47" i="97"/>
  <c r="E21" i="93"/>
  <c r="C20" i="93"/>
  <c r="J21" i="93"/>
  <c r="K21" i="93" s="1"/>
  <c r="E20" i="88"/>
  <c r="C19" i="88"/>
  <c r="J20" i="88"/>
  <c r="K20" i="88" s="1"/>
  <c r="J47" i="40"/>
  <c r="I48" i="40"/>
  <c r="K46" i="58"/>
  <c r="C18" i="94"/>
  <c r="E19" i="94"/>
  <c r="J19" i="94"/>
  <c r="K19" i="94" s="1"/>
  <c r="I48" i="102"/>
  <c r="J47" i="102"/>
  <c r="J48" i="80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J48" i="153"/>
  <c r="I49" i="153"/>
  <c r="K49" i="127"/>
  <c r="E18" i="61"/>
  <c r="C17" i="61"/>
  <c r="J18" i="61"/>
  <c r="K18" i="61" s="1"/>
  <c r="I49" i="97"/>
  <c r="J48" i="97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K46" i="38"/>
  <c r="K46" i="143"/>
  <c r="C18" i="128"/>
  <c r="E19" i="128"/>
  <c r="J19" i="128"/>
  <c r="K19" i="128" s="1"/>
  <c r="K50" i="94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E21" i="158"/>
  <c r="C20" i="158"/>
  <c r="J21" i="158"/>
  <c r="K21" i="158" s="1"/>
  <c r="K46" i="163"/>
  <c r="E19" i="148"/>
  <c r="C18" i="148"/>
  <c r="J19" i="148"/>
  <c r="K19" i="148" s="1"/>
  <c r="I48" i="143"/>
  <c r="J47" i="143"/>
  <c r="J51" i="94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K46" i="100"/>
  <c r="K46" i="55"/>
  <c r="E20" i="76"/>
  <c r="C19" i="76"/>
  <c r="J20" i="76"/>
  <c r="K20" i="76" s="1"/>
  <c r="I52" i="24"/>
  <c r="K49" i="135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I48" i="100"/>
  <c r="I48" i="81"/>
  <c r="J47" i="81"/>
  <c r="I51" i="135"/>
  <c r="J50" i="135"/>
  <c r="K48" i="159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C17" i="149"/>
  <c r="E18" i="149"/>
  <c r="J18" i="149"/>
  <c r="K18" i="149" s="1"/>
  <c r="E20" i="145"/>
  <c r="C19" i="145"/>
  <c r="J20" i="145"/>
  <c r="K20" i="145" s="1"/>
  <c r="BQ22" i="1"/>
  <c r="J48" i="154"/>
  <c r="K47" i="154" s="1"/>
  <c r="I49" i="154"/>
  <c r="K48" i="66"/>
  <c r="E21" i="42"/>
  <c r="C20" i="42"/>
  <c r="J21" i="42"/>
  <c r="K21" i="42" s="1"/>
  <c r="FV21" i="2"/>
  <c r="C19" i="33"/>
  <c r="E20" i="33"/>
  <c r="J20" i="33"/>
  <c r="K20" i="33" s="1"/>
  <c r="K46" i="171"/>
  <c r="I48" i="174"/>
  <c r="J47" i="174"/>
  <c r="C18" i="25"/>
  <c r="E19" i="25"/>
  <c r="J19" i="25"/>
  <c r="K19" i="25" s="1"/>
  <c r="K46" i="81"/>
  <c r="I50" i="159"/>
  <c r="J49" i="159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7" i="19"/>
  <c r="K49" i="13"/>
  <c r="K48" i="127"/>
  <c r="I51" i="164"/>
  <c r="J50" i="164"/>
  <c r="I49" i="151"/>
  <c r="J48" i="151"/>
  <c r="I51" i="156"/>
  <c r="J50" i="156"/>
  <c r="J49" i="66"/>
  <c r="I50" i="66"/>
  <c r="J48" i="88"/>
  <c r="I49" i="88"/>
  <c r="I49" i="104"/>
  <c r="J48" i="104"/>
  <c r="I48" i="171"/>
  <c r="J47" i="171"/>
  <c r="I49" i="53"/>
  <c r="J48" i="53"/>
  <c r="E20" i="153"/>
  <c r="C19" i="153"/>
  <c r="J20" i="153"/>
  <c r="K20" i="153" s="1"/>
  <c r="I48" i="96"/>
  <c r="J47" i="96"/>
  <c r="K46" i="96" s="1"/>
  <c r="I49" i="119"/>
  <c r="J48" i="119"/>
  <c r="E19" i="130"/>
  <c r="C18" i="130"/>
  <c r="J19" i="130"/>
  <c r="K19" i="130" s="1"/>
  <c r="K47" i="72"/>
  <c r="I49" i="168"/>
  <c r="J48" i="168"/>
  <c r="C20" i="8"/>
  <c r="E21" i="8"/>
  <c r="HC21" i="2"/>
  <c r="BP21" i="1"/>
  <c r="J21" i="8"/>
  <c r="K21" i="8" s="1"/>
  <c r="K49" i="156"/>
  <c r="K46" i="109"/>
  <c r="I51" i="29"/>
  <c r="J50" i="29"/>
  <c r="C17" i="73"/>
  <c r="E18" i="73"/>
  <c r="J18" i="73"/>
  <c r="K18" i="73" s="1"/>
  <c r="K47" i="104"/>
  <c r="K47" i="53"/>
  <c r="K47" i="119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I51" i="13"/>
  <c r="E21" i="46"/>
  <c r="C20" i="46"/>
  <c r="AI20" i="1" s="1"/>
  <c r="J21" i="46"/>
  <c r="K21" i="46" s="1"/>
  <c r="AI21" i="1"/>
  <c r="BQ22" i="2"/>
  <c r="C17" i="39"/>
  <c r="E18" i="39"/>
  <c r="J18" i="39"/>
  <c r="K18" i="39" s="1"/>
  <c r="K65" i="150"/>
  <c r="I49" i="103"/>
  <c r="J48" i="103"/>
  <c r="I50" i="115"/>
  <c r="J49" i="115"/>
  <c r="C20" i="52"/>
  <c r="E21" i="52"/>
  <c r="BP21" i="2"/>
  <c r="J21" i="52"/>
  <c r="K21" i="52" s="1"/>
  <c r="J66" i="150"/>
  <c r="K66" i="150" s="1"/>
  <c r="I67" i="150"/>
  <c r="J67" i="150" s="1"/>
  <c r="K46" i="19"/>
  <c r="K47" i="103"/>
  <c r="K48" i="115"/>
  <c r="K49" i="107"/>
  <c r="C18" i="9"/>
  <c r="E19" i="9"/>
  <c r="J19" i="9"/>
  <c r="K19" i="9" s="1"/>
  <c r="K49" i="128"/>
  <c r="I51" i="136"/>
  <c r="J50" i="136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E19" i="74"/>
  <c r="C18" i="74"/>
  <c r="J19" i="74"/>
  <c r="K19" i="74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C13" i="98"/>
  <c r="E14" i="98"/>
  <c r="J14" i="98"/>
  <c r="K14" i="98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I51" i="128"/>
  <c r="E21" i="90"/>
  <c r="C20" i="90"/>
  <c r="J21" i="90"/>
  <c r="K21" i="90" s="1"/>
  <c r="K49" i="136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E19" i="150"/>
  <c r="C18" i="150"/>
  <c r="J19" i="150"/>
  <c r="K19" i="150" s="1"/>
  <c r="J47" i="147"/>
  <c r="K46" i="147" s="1"/>
  <c r="I48" i="147"/>
  <c r="I52" i="22"/>
  <c r="J51" i="22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J51" i="59"/>
  <c r="I52" i="59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K48" i="63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K46" i="141"/>
  <c r="C19" i="41"/>
  <c r="E20" i="41"/>
  <c r="J20" i="41"/>
  <c r="K20" i="41" s="1"/>
  <c r="K51" i="74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I50" i="28"/>
  <c r="J49" i="28"/>
  <c r="K48" i="28" s="1"/>
  <c r="I48" i="64"/>
  <c r="J47" i="64"/>
  <c r="J47" i="140"/>
  <c r="I48" i="140"/>
  <c r="C19" i="117"/>
  <c r="E20" i="117"/>
  <c r="J20" i="117"/>
  <c r="K20" i="117" s="1"/>
  <c r="K47" i="155"/>
  <c r="J51" i="14"/>
  <c r="I52" i="14"/>
  <c r="K51" i="75"/>
  <c r="I50" i="167"/>
  <c r="J49" i="167"/>
  <c r="J47" i="160"/>
  <c r="I48" i="160"/>
  <c r="K50" i="15"/>
  <c r="I48" i="141"/>
  <c r="J47" i="141"/>
  <c r="J52" i="74"/>
  <c r="I53" i="74"/>
  <c r="K50" i="27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GI60" i="2"/>
  <c r="GH60" i="2"/>
  <c r="K47" i="20"/>
  <c r="E19" i="110"/>
  <c r="C18" i="110"/>
  <c r="J19" i="110"/>
  <c r="K19" i="110" s="1"/>
  <c r="K48" i="25"/>
  <c r="I50" i="30"/>
  <c r="J49" i="30"/>
  <c r="K51" i="134"/>
  <c r="C19" i="31"/>
  <c r="E20" i="31"/>
  <c r="CA20" i="2"/>
  <c r="J20" i="31"/>
  <c r="K20" i="31" s="1"/>
  <c r="C15" i="156"/>
  <c r="E16" i="156"/>
  <c r="J16" i="156"/>
  <c r="K16" i="156" s="1"/>
  <c r="J48" i="3"/>
  <c r="I49" i="3"/>
  <c r="I49" i="54"/>
  <c r="J48" i="54"/>
  <c r="K47" i="54" s="1"/>
  <c r="E20" i="35"/>
  <c r="C19" i="35"/>
  <c r="J20" i="35"/>
  <c r="K20" i="35" s="1"/>
  <c r="I49" i="126"/>
  <c r="J48" i="126"/>
  <c r="C18" i="65"/>
  <c r="E19" i="65"/>
  <c r="J19" i="65"/>
  <c r="K19" i="65" s="1"/>
  <c r="K48" i="122"/>
  <c r="I52" i="27"/>
  <c r="J51" i="27"/>
  <c r="K49" i="10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I50" i="25"/>
  <c r="C18" i="11"/>
  <c r="E19" i="11"/>
  <c r="J19" i="11"/>
  <c r="K19" i="11" s="1"/>
  <c r="J52" i="134"/>
  <c r="I53" i="134"/>
  <c r="K47" i="3"/>
  <c r="E18" i="141"/>
  <c r="C17" i="141"/>
  <c r="J18" i="141"/>
  <c r="K18" i="141" s="1"/>
  <c r="I49" i="155"/>
  <c r="J48" i="155"/>
  <c r="E20" i="101"/>
  <c r="C19" i="101"/>
  <c r="J20" i="101"/>
  <c r="K20" i="101" s="1"/>
  <c r="I50" i="63"/>
  <c r="J49" i="63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K47" i="126"/>
  <c r="C20" i="152"/>
  <c r="E21" i="152"/>
  <c r="J21" i="152"/>
  <c r="K21" i="152" s="1"/>
  <c r="CW20" i="2"/>
  <c r="J49" i="60"/>
  <c r="I50" i="60"/>
  <c r="K46" i="112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C15" i="87"/>
  <c r="E16" i="87"/>
  <c r="J16" i="87"/>
  <c r="K16" i="87" s="1"/>
  <c r="J49" i="149"/>
  <c r="I50" i="149"/>
  <c r="C16" i="59"/>
  <c r="E17" i="59"/>
  <c r="J17" i="59"/>
  <c r="K17" i="59" s="1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K48" i="60"/>
  <c r="J47" i="112"/>
  <c r="I48" i="112"/>
  <c r="E21" i="143"/>
  <c r="C20" i="143"/>
  <c r="J21" i="143"/>
  <c r="K21" i="143" s="1"/>
  <c r="K47" i="158"/>
  <c r="E20" i="15"/>
  <c r="C19" i="15"/>
  <c r="J20" i="15"/>
  <c r="K20" i="15" s="1"/>
  <c r="K46" i="17"/>
  <c r="I48" i="43"/>
  <c r="J47" i="43"/>
  <c r="I48" i="110"/>
  <c r="J47" i="110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I50" i="68"/>
  <c r="K46" i="110"/>
  <c r="K47" i="124"/>
  <c r="E21" i="107"/>
  <c r="C20" i="107"/>
  <c r="J21" i="107"/>
  <c r="K21" i="107" s="1"/>
  <c r="I49" i="169"/>
  <c r="J48" i="169"/>
  <c r="K49" i="14"/>
  <c r="J49" i="118"/>
  <c r="K48" i="118" s="1"/>
  <c r="I50" i="118"/>
  <c r="K49" i="152"/>
  <c r="J49" i="165"/>
  <c r="K48" i="165" s="1"/>
  <c r="I50" i="165"/>
  <c r="K47" i="106"/>
  <c r="E21" i="170"/>
  <c r="C20" i="170"/>
  <c r="AI20" i="2" s="1"/>
  <c r="J21" i="170"/>
  <c r="K21" i="170" s="1"/>
  <c r="K47" i="57"/>
  <c r="K47" i="93"/>
  <c r="E19" i="135"/>
  <c r="C18" i="135"/>
  <c r="J19" i="135"/>
  <c r="K19" i="135" s="1"/>
  <c r="K48" i="68"/>
  <c r="J48" i="33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K47" i="111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K46" i="11"/>
  <c r="I50" i="129"/>
  <c r="J49" i="129"/>
  <c r="J47" i="11"/>
  <c r="I48" i="11"/>
  <c r="K48" i="129"/>
  <c r="C16" i="105"/>
  <c r="E17" i="105"/>
  <c r="J17" i="105"/>
  <c r="K17" i="105" s="1"/>
  <c r="K47" i="52"/>
  <c r="K46" i="130"/>
  <c r="J50" i="152"/>
  <c r="I51" i="152"/>
  <c r="AJ22" i="2"/>
  <c r="K47" i="165"/>
  <c r="K46" i="106"/>
  <c r="E16" i="166"/>
  <c r="C15" i="166"/>
  <c r="J16" i="166"/>
  <c r="K16" i="166" s="1"/>
  <c r="J48" i="57"/>
  <c r="I49" i="57"/>
  <c r="I51" i="78"/>
  <c r="J50" i="78"/>
  <c r="K49" i="78" s="1"/>
  <c r="I52" i="42"/>
  <c r="J51" i="42"/>
  <c r="K45" i="55"/>
  <c r="I48" i="35"/>
  <c r="J47" i="35"/>
  <c r="K46" i="35" s="1"/>
  <c r="E19" i="113"/>
  <c r="C18" i="113"/>
  <c r="J19" i="113"/>
  <c r="K19" i="113" s="1"/>
  <c r="K47" i="33"/>
  <c r="K45" i="110"/>
  <c r="J50" i="51"/>
  <c r="I51" i="51"/>
  <c r="K46" i="168"/>
  <c r="K49" i="89"/>
  <c r="J48" i="111"/>
  <c r="I49" i="111"/>
  <c r="K48" i="83"/>
  <c r="K50" i="22"/>
  <c r="K47" i="162"/>
  <c r="K48" i="99"/>
  <c r="E20" i="164"/>
  <c r="C19" i="164"/>
  <c r="J20" i="164"/>
  <c r="K20" i="164" s="1"/>
  <c r="I53" i="133"/>
  <c r="J52" i="133"/>
  <c r="E20" i="77"/>
  <c r="C19" i="77"/>
  <c r="J20" i="77"/>
  <c r="K20" i="77" s="1"/>
  <c r="K50" i="32"/>
  <c r="K50" i="42"/>
  <c r="K48" i="157"/>
  <c r="K48" i="142"/>
  <c r="I49" i="138"/>
  <c r="J48" i="138"/>
  <c r="I53" i="12"/>
  <c r="J52" i="12"/>
  <c r="I48" i="130"/>
  <c r="J47" i="130"/>
  <c r="J48" i="162"/>
  <c r="I49" i="162"/>
  <c r="K48" i="92"/>
  <c r="J49" i="99"/>
  <c r="I50" i="99"/>
  <c r="I48" i="8"/>
  <c r="J47" i="8"/>
  <c r="C18" i="19"/>
  <c r="E19" i="19"/>
  <c r="J19" i="19"/>
  <c r="K19" i="19" s="1"/>
  <c r="I50" i="18"/>
  <c r="J49" i="18"/>
  <c r="K48" i="18" s="1"/>
  <c r="K51" i="133"/>
  <c r="EO21" i="2"/>
  <c r="J51" i="32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K47" i="49"/>
  <c r="AU22" i="2"/>
  <c r="C19" i="162"/>
  <c r="E20" i="162"/>
  <c r="J20" i="162"/>
  <c r="K20" i="162" s="1"/>
  <c r="I49" i="87"/>
  <c r="J48" i="87"/>
  <c r="K47" i="87" s="1"/>
  <c r="K47" i="131"/>
  <c r="E17" i="160"/>
  <c r="C16" i="160"/>
  <c r="J17" i="160"/>
  <c r="K17" i="160" s="1"/>
  <c r="C17" i="171"/>
  <c r="E18" i="171"/>
  <c r="J18" i="171"/>
  <c r="K18" i="171" s="1"/>
  <c r="K45" i="34"/>
  <c r="I52" i="79"/>
  <c r="J51" i="79"/>
  <c r="E20" i="44"/>
  <c r="C19" i="44"/>
  <c r="J20" i="44"/>
  <c r="K20" i="44" s="1"/>
  <c r="K47" i="50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I50" i="92"/>
  <c r="J49" i="92"/>
  <c r="K46" i="8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K50" i="79"/>
  <c r="E18" i="115"/>
  <c r="C17" i="115"/>
  <c r="J18" i="115"/>
  <c r="K18" i="115" s="1"/>
  <c r="E19" i="57"/>
  <c r="C18" i="57"/>
  <c r="J19" i="57"/>
  <c r="K19" i="57" s="1"/>
  <c r="K47" i="41"/>
  <c r="K46" i="65"/>
  <c r="K47" i="66"/>
  <c r="I49" i="50"/>
  <c r="J48" i="50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I49" i="52"/>
  <c r="K46" i="153"/>
  <c r="K50" i="75"/>
  <c r="K47" i="99"/>
  <c r="E21" i="53"/>
  <c r="C20" i="53"/>
  <c r="BE20" i="2" s="1"/>
  <c r="J21" i="53"/>
  <c r="K21" i="53" s="1"/>
  <c r="I48" i="65"/>
  <c r="J47" i="65"/>
  <c r="HN21" i="2"/>
  <c r="FK21" i="2"/>
  <c r="K46" i="40"/>
  <c r="J49" i="44"/>
  <c r="K48" i="44" s="1"/>
  <c r="I50" i="44"/>
  <c r="K45" i="40"/>
  <c r="K46" i="102"/>
  <c r="K47" i="80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FL20" i="2" l="1"/>
  <c r="Y20" i="1"/>
  <c r="AJ20" i="2"/>
  <c r="CM20" i="2"/>
  <c r="HO20" i="2"/>
  <c r="BF20" i="2"/>
  <c r="IK20" i="2"/>
  <c r="AJ20" i="1"/>
  <c r="E20" i="50"/>
  <c r="C19" i="50"/>
  <c r="AT20" i="2"/>
  <c r="J20" i="50"/>
  <c r="K20" i="50" s="1"/>
  <c r="E18" i="135"/>
  <c r="C17" i="135"/>
  <c r="J18" i="135"/>
  <c r="K18" i="135" s="1"/>
  <c r="I50" i="52"/>
  <c r="J49" i="52"/>
  <c r="I49" i="141"/>
  <c r="J48" i="141"/>
  <c r="E17" i="120"/>
  <c r="C16" i="120"/>
  <c r="J17" i="120"/>
  <c r="K17" i="120" s="1"/>
  <c r="I50" i="31"/>
  <c r="J49" i="31"/>
  <c r="C16" i="39"/>
  <c r="E17" i="39"/>
  <c r="J17" i="39"/>
  <c r="K17" i="39" s="1"/>
  <c r="I49" i="148"/>
  <c r="J48" i="148"/>
  <c r="I49" i="109"/>
  <c r="J48" i="109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K48" i="52"/>
  <c r="J48" i="90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J52" i="59"/>
  <c r="I53" i="59"/>
  <c r="I49" i="36"/>
  <c r="J48" i="36"/>
  <c r="J51" i="107"/>
  <c r="I52" i="107"/>
  <c r="K47" i="109"/>
  <c r="I49" i="171"/>
  <c r="J48" i="171"/>
  <c r="I53" i="24"/>
  <c r="K49" i="124"/>
  <c r="I51" i="25"/>
  <c r="J50" i="25"/>
  <c r="E15" i="156"/>
  <c r="C14" i="156"/>
  <c r="J15" i="156"/>
  <c r="K15" i="156" s="1"/>
  <c r="K48" i="104"/>
  <c r="E18" i="75"/>
  <c r="C17" i="75"/>
  <c r="J18" i="75"/>
  <c r="K18" i="75" s="1"/>
  <c r="K48" i="73"/>
  <c r="I50" i="80"/>
  <c r="J49" i="80"/>
  <c r="E19" i="151"/>
  <c r="C18" i="151"/>
  <c r="J19" i="151"/>
  <c r="K19" i="151" s="1"/>
  <c r="E17" i="26"/>
  <c r="C16" i="26"/>
  <c r="J17" i="26"/>
  <c r="K17" i="26" s="1"/>
  <c r="I54" i="12"/>
  <c r="J53" i="12"/>
  <c r="C19" i="152"/>
  <c r="E20" i="152"/>
  <c r="J20" i="152"/>
  <c r="K20" i="152" s="1"/>
  <c r="K49" i="25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K48" i="4"/>
  <c r="E20" i="158"/>
  <c r="C19" i="158"/>
  <c r="J20" i="158"/>
  <c r="K20" i="158" s="1"/>
  <c r="C17" i="128"/>
  <c r="E18" i="128"/>
  <c r="J18" i="128"/>
  <c r="K18" i="128" s="1"/>
  <c r="I50" i="73"/>
  <c r="J49" i="73"/>
  <c r="K48" i="80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E19" i="70"/>
  <c r="C18" i="70"/>
  <c r="J19" i="70"/>
  <c r="K19" i="70" s="1"/>
  <c r="I50" i="88"/>
  <c r="J49" i="88"/>
  <c r="J49" i="4"/>
  <c r="I50" i="4"/>
  <c r="C18" i="76"/>
  <c r="E19" i="76"/>
  <c r="J19" i="76"/>
  <c r="K19" i="76" s="1"/>
  <c r="K47" i="102"/>
  <c r="E19" i="140"/>
  <c r="C18" i="140"/>
  <c r="J19" i="140"/>
  <c r="K19" i="140" s="1"/>
  <c r="C18" i="147"/>
  <c r="E19" i="147"/>
  <c r="J19" i="147"/>
  <c r="K19" i="147" s="1"/>
  <c r="K47" i="146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K47" i="55"/>
  <c r="I49" i="102"/>
  <c r="J48" i="102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K47" i="90"/>
  <c r="I54" i="7"/>
  <c r="J53" i="7"/>
  <c r="K52" i="7" s="1"/>
  <c r="I50" i="85"/>
  <c r="J49" i="85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EP20" i="2"/>
  <c r="J49" i="170"/>
  <c r="K48" i="170" s="1"/>
  <c r="I50" i="170"/>
  <c r="E16" i="59"/>
  <c r="C15" i="59"/>
  <c r="J16" i="59"/>
  <c r="K16" i="59" s="1"/>
  <c r="I50" i="56"/>
  <c r="J49" i="56"/>
  <c r="K48" i="56" s="1"/>
  <c r="I51" i="30"/>
  <c r="J50" i="30"/>
  <c r="K49" i="30" s="1"/>
  <c r="I53" i="14"/>
  <c r="J52" i="14"/>
  <c r="I50" i="123"/>
  <c r="J49" i="123"/>
  <c r="K48" i="123" s="1"/>
  <c r="E18" i="81"/>
  <c r="C17" i="81"/>
  <c r="J18" i="81"/>
  <c r="K18" i="81" s="1"/>
  <c r="I52" i="136"/>
  <c r="J51" i="136"/>
  <c r="K50" i="13"/>
  <c r="I54" i="145"/>
  <c r="J53" i="145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K47" i="110"/>
  <c r="I51" i="149"/>
  <c r="J50" i="149"/>
  <c r="K48" i="70"/>
  <c r="D59" i="1"/>
  <c r="O59" i="1"/>
  <c r="BR59" i="1"/>
  <c r="Z59" i="1"/>
  <c r="AK59" i="1"/>
  <c r="AV59" i="1"/>
  <c r="CC59" i="1"/>
  <c r="K51" i="14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K52" i="145"/>
  <c r="C19" i="172"/>
  <c r="E20" i="172"/>
  <c r="J20" i="172"/>
  <c r="K20" i="172" s="1"/>
  <c r="E19" i="33"/>
  <c r="C18" i="33"/>
  <c r="M19" i="2"/>
  <c r="J19" i="33"/>
  <c r="K19" i="33" s="1"/>
  <c r="J51" i="16"/>
  <c r="I52" i="16"/>
  <c r="E19" i="122"/>
  <c r="C18" i="122"/>
  <c r="J19" i="122"/>
  <c r="K19" i="122" s="1"/>
  <c r="J48" i="40"/>
  <c r="I49" i="40"/>
  <c r="I51" i="118"/>
  <c r="J50" i="118"/>
  <c r="J48" i="110"/>
  <c r="I49" i="110"/>
  <c r="K49" i="149"/>
  <c r="J49" i="70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3" i="98"/>
  <c r="C12" i="98"/>
  <c r="J13" i="98"/>
  <c r="K13" i="98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K48" i="86"/>
  <c r="K47" i="40"/>
  <c r="I52" i="78"/>
  <c r="J51" i="78"/>
  <c r="E19" i="78"/>
  <c r="C18" i="78"/>
  <c r="J19" i="78"/>
  <c r="K19" i="78" s="1"/>
  <c r="K49" i="118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I52" i="132"/>
  <c r="FW21" i="2"/>
  <c r="I49" i="105"/>
  <c r="J48" i="105"/>
  <c r="C18" i="96"/>
  <c r="E19" i="96"/>
  <c r="J19" i="96"/>
  <c r="K19" i="96" s="1"/>
  <c r="I50" i="86"/>
  <c r="J49" i="86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K50" i="132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57"/>
  <c r="K50" i="89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50" i="12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C16" i="106"/>
  <c r="E17" i="106"/>
  <c r="J17" i="106"/>
  <c r="K17" i="106" s="1"/>
  <c r="E17" i="61"/>
  <c r="C16" i="61"/>
  <c r="J17" i="61"/>
  <c r="K17" i="61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8"/>
  <c r="K47" i="35"/>
  <c r="I50" i="169"/>
  <c r="J49" i="169"/>
  <c r="I51" i="92"/>
  <c r="J50" i="92"/>
  <c r="J53" i="133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K51" i="27"/>
  <c r="K47" i="140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I49" i="38"/>
  <c r="K49" i="173"/>
  <c r="E19" i="97"/>
  <c r="C18" i="97"/>
  <c r="EO19" i="2"/>
  <c r="J19" i="97"/>
  <c r="K19" i="97" s="1"/>
  <c r="J51" i="89"/>
  <c r="I52" i="89"/>
  <c r="I53" i="32"/>
  <c r="J52" i="32"/>
  <c r="K51" i="32" s="1"/>
  <c r="K52" i="133"/>
  <c r="E15" i="166"/>
  <c r="C14" i="166"/>
  <c r="J15" i="166"/>
  <c r="K15" i="166" s="1"/>
  <c r="I49" i="140"/>
  <c r="J48" i="140"/>
  <c r="K48" i="50"/>
  <c r="J49" i="50"/>
  <c r="I50" i="50"/>
  <c r="K46" i="90"/>
  <c r="I53" i="79"/>
  <c r="J52" i="79"/>
  <c r="K51" i="79" s="1"/>
  <c r="EP21" i="2"/>
  <c r="I51" i="63"/>
  <c r="J50" i="63"/>
  <c r="I53" i="27"/>
  <c r="J52" i="27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K47" i="95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9" i="37"/>
  <c r="K47" i="170"/>
  <c r="E17" i="51"/>
  <c r="C16" i="51"/>
  <c r="J17" i="51"/>
  <c r="K17" i="51" s="1"/>
  <c r="C18" i="101"/>
  <c r="E19" i="101"/>
  <c r="J19" i="101"/>
  <c r="K19" i="101" s="1"/>
  <c r="K49" i="28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K50" i="48"/>
  <c r="E18" i="17"/>
  <c r="C17" i="17"/>
  <c r="J18" i="17"/>
  <c r="K18" i="17" s="1"/>
  <c r="I50" i="138"/>
  <c r="J49" i="138"/>
  <c r="IV21" i="2"/>
  <c r="K48" i="139"/>
  <c r="I51" i="37"/>
  <c r="J50" i="37"/>
  <c r="I51" i="28"/>
  <c r="J50" i="28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E18" i="130"/>
  <c r="C17" i="130"/>
  <c r="J18" i="130"/>
  <c r="K18" i="130" s="1"/>
  <c r="K49" i="77"/>
  <c r="I52" i="48"/>
  <c r="J51" i="48"/>
  <c r="J51" i="152"/>
  <c r="I52" i="152"/>
  <c r="J49" i="21"/>
  <c r="I50" i="21"/>
  <c r="K48" i="37"/>
  <c r="C16" i="85"/>
  <c r="E17" i="85"/>
  <c r="J17" i="85"/>
  <c r="K17" i="85" s="1"/>
  <c r="I49" i="166"/>
  <c r="J48" i="166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K48" i="126"/>
  <c r="I50" i="20"/>
  <c r="J49" i="20"/>
  <c r="K48" i="20" s="1"/>
  <c r="CB21" i="1"/>
  <c r="K47" i="166"/>
  <c r="J51" i="142"/>
  <c r="I52" i="142"/>
  <c r="E18" i="74"/>
  <c r="C17" i="74"/>
  <c r="J18" i="74"/>
  <c r="K18" i="74" s="1"/>
  <c r="K50" i="135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I51" i="68"/>
  <c r="J49" i="126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K49" i="113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I52" i="135"/>
  <c r="J51" i="98"/>
  <c r="K50" i="98" s="1"/>
  <c r="I52" i="98"/>
  <c r="C14" i="138"/>
  <c r="E15" i="138"/>
  <c r="J15" i="138"/>
  <c r="K15" i="138" s="1"/>
  <c r="K48" i="85"/>
  <c r="J51" i="9"/>
  <c r="K50" i="9" s="1"/>
  <c r="I52" i="9"/>
  <c r="I52" i="172"/>
  <c r="J51" i="172"/>
  <c r="K50" i="172" s="1"/>
  <c r="E17" i="171"/>
  <c r="C16" i="171"/>
  <c r="J17" i="171"/>
  <c r="K17" i="171" s="1"/>
  <c r="K47" i="65"/>
  <c r="E18" i="19"/>
  <c r="C17" i="19"/>
  <c r="J18" i="19"/>
  <c r="K18" i="19" s="1"/>
  <c r="I49" i="65"/>
  <c r="J48" i="65"/>
  <c r="K51" i="12"/>
  <c r="E18" i="126"/>
  <c r="C17" i="126"/>
  <c r="J18" i="126"/>
  <c r="K18" i="126" s="1"/>
  <c r="K49" i="68"/>
  <c r="E17" i="141"/>
  <c r="C16" i="141"/>
  <c r="J17" i="141"/>
  <c r="K17" i="141" s="1"/>
  <c r="I51" i="113"/>
  <c r="J50" i="113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8" i="144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BE19" i="2" s="1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K50" i="128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C16" i="149"/>
  <c r="E17" i="149"/>
  <c r="J17" i="149"/>
  <c r="K17" i="149" s="1"/>
  <c r="J48" i="100"/>
  <c r="I49" i="100"/>
  <c r="I49" i="34"/>
  <c r="J48" i="34"/>
  <c r="K47" i="143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C18" i="10"/>
  <c r="E19" i="10"/>
  <c r="J19" i="10"/>
  <c r="K19" i="10" s="1"/>
  <c r="I54" i="61"/>
  <c r="J53" i="61"/>
  <c r="E19" i="80"/>
  <c r="C18" i="80"/>
  <c r="J19" i="80"/>
  <c r="K19" i="80" s="1"/>
  <c r="K47" i="168"/>
  <c r="J48" i="143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52" i="74"/>
  <c r="K47" i="5"/>
  <c r="EE21" i="2"/>
  <c r="K52" i="61"/>
  <c r="K46" i="47"/>
  <c r="K48" i="53"/>
  <c r="K49" i="159"/>
  <c r="K47" i="67"/>
  <c r="K47" i="163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K48" i="31"/>
  <c r="C17" i="150"/>
  <c r="J18" i="150"/>
  <c r="K18" i="150" s="1"/>
  <c r="E18" i="150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I50" i="53"/>
  <c r="I51" i="159"/>
  <c r="J50" i="159"/>
  <c r="I49" i="163"/>
  <c r="J48" i="163"/>
  <c r="C17" i="148"/>
  <c r="E18" i="148"/>
  <c r="J18" i="148"/>
  <c r="K18" i="148" s="1"/>
  <c r="J48" i="58"/>
  <c r="K47" i="58" s="1"/>
  <c r="I49" i="58"/>
  <c r="K48" i="72"/>
  <c r="IK19" i="2" l="1"/>
  <c r="BF19" i="2"/>
  <c r="AJ19" i="2"/>
  <c r="I51" i="103"/>
  <c r="J50" i="103"/>
  <c r="E19" i="109"/>
  <c r="C18" i="109"/>
  <c r="ED19" i="2"/>
  <c r="J19" i="109"/>
  <c r="K19" i="109" s="1"/>
  <c r="I52" i="115"/>
  <c r="J51" i="115"/>
  <c r="I50" i="65"/>
  <c r="J49" i="65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I52" i="66"/>
  <c r="J51" i="66"/>
  <c r="I50" i="90"/>
  <c r="J49" i="90"/>
  <c r="E16" i="120"/>
  <c r="C15" i="120"/>
  <c r="J16" i="120"/>
  <c r="K16" i="120" s="1"/>
  <c r="K50" i="159"/>
  <c r="J51" i="159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3" i="133"/>
  <c r="K50" i="62"/>
  <c r="I53" i="164"/>
  <c r="J52" i="164"/>
  <c r="I53" i="132"/>
  <c r="J52" i="132"/>
  <c r="I51" i="151"/>
  <c r="J50" i="151"/>
  <c r="K50" i="66"/>
  <c r="C18" i="46"/>
  <c r="E19" i="46"/>
  <c r="J19" i="46"/>
  <c r="K19" i="46" s="1"/>
  <c r="E14" i="156"/>
  <c r="C13" i="156"/>
  <c r="J14" i="156"/>
  <c r="K14" i="156" s="1"/>
  <c r="J50" i="53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K51" i="132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K51" i="10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I53" i="101"/>
  <c r="I52" i="63"/>
  <c r="J51" i="63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E14" i="157"/>
  <c r="C13" i="157"/>
  <c r="J14" i="157"/>
  <c r="K14" i="157" s="1"/>
  <c r="E19" i="58"/>
  <c r="C18" i="58"/>
  <c r="J19" i="58"/>
  <c r="K19" i="58" s="1"/>
  <c r="K49" i="10"/>
  <c r="J53" i="71"/>
  <c r="I54" i="71"/>
  <c r="E15" i="102"/>
  <c r="C14" i="102"/>
  <c r="J15" i="102"/>
  <c r="K15" i="102" s="1"/>
  <c r="J49" i="160"/>
  <c r="I50" i="160"/>
  <c r="I53" i="128"/>
  <c r="J52" i="128"/>
  <c r="K48" i="100"/>
  <c r="K49" i="111"/>
  <c r="K50" i="63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K51" i="29"/>
  <c r="I51" i="84"/>
  <c r="J50" i="84"/>
  <c r="K52" i="71"/>
  <c r="I51" i="52"/>
  <c r="J50" i="52"/>
  <c r="K49" i="52" s="1"/>
  <c r="E17" i="150"/>
  <c r="C16" i="150"/>
  <c r="K49" i="87"/>
  <c r="E18" i="80"/>
  <c r="C17" i="80"/>
  <c r="J18" i="80"/>
  <c r="K18" i="80" s="1"/>
  <c r="I50" i="34"/>
  <c r="J49" i="34"/>
  <c r="I55" i="61"/>
  <c r="J54" i="61"/>
  <c r="K53" i="61" s="1"/>
  <c r="E16" i="149"/>
  <c r="C15" i="149"/>
  <c r="J16" i="149"/>
  <c r="K16" i="149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9" i="169"/>
  <c r="K48" i="169"/>
  <c r="K49" i="84"/>
  <c r="I52" i="23"/>
  <c r="J51" i="23"/>
  <c r="E17" i="64"/>
  <c r="C16" i="64"/>
  <c r="J17" i="64"/>
  <c r="K17" i="64" s="1"/>
  <c r="E15" i="165"/>
  <c r="C14" i="165"/>
  <c r="J15" i="165"/>
  <c r="K15" i="165" s="1"/>
  <c r="I54" i="24"/>
  <c r="I51" i="49"/>
  <c r="J50" i="49"/>
  <c r="I51" i="108"/>
  <c r="J50" i="108"/>
  <c r="I51" i="138"/>
  <c r="J50" i="138"/>
  <c r="I51" i="169"/>
  <c r="J50" i="169"/>
  <c r="C15" i="61"/>
  <c r="E16" i="61"/>
  <c r="J16" i="61"/>
  <c r="K16" i="61" s="1"/>
  <c r="C18" i="91"/>
  <c r="E19" i="91"/>
  <c r="J19" i="91"/>
  <c r="K19" i="91" s="1"/>
  <c r="E18" i="41"/>
  <c r="C17" i="41"/>
  <c r="J18" i="41"/>
  <c r="K18" i="41" s="1"/>
  <c r="E12" i="98"/>
  <c r="C11" i="98"/>
  <c r="J12" i="98"/>
  <c r="K12" i="98" s="1"/>
  <c r="I55" i="145"/>
  <c r="J54" i="145"/>
  <c r="K50" i="23"/>
  <c r="K48" i="171"/>
  <c r="K49" i="49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K51" i="172"/>
  <c r="C17" i="153"/>
  <c r="E18" i="153"/>
  <c r="J18" i="153"/>
  <c r="K18" i="153" s="1"/>
  <c r="E16" i="159"/>
  <c r="C15" i="159"/>
  <c r="J16" i="159"/>
  <c r="K16" i="159" s="1"/>
  <c r="I53" i="172"/>
  <c r="J52" i="172"/>
  <c r="E19" i="90"/>
  <c r="C18" i="90"/>
  <c r="J19" i="90"/>
  <c r="K19" i="90" s="1"/>
  <c r="I51" i="21"/>
  <c r="J50" i="2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9" i="53"/>
  <c r="E19" i="53"/>
  <c r="C18" i="53"/>
  <c r="BE18" i="2" s="1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I53" i="9"/>
  <c r="K49" i="21"/>
  <c r="I51" i="114"/>
  <c r="J50" i="114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114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I55" i="15"/>
  <c r="J54" i="15"/>
  <c r="C18" i="93"/>
  <c r="E19" i="93"/>
  <c r="J19" i="93"/>
  <c r="K19" i="93" s="1"/>
  <c r="K49" i="50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K51" i="9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51" i="117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K48" i="36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48"/>
  <c r="HD20" i="2"/>
  <c r="I53" i="122"/>
  <c r="J52" i="122"/>
  <c r="J51" i="72"/>
  <c r="I52" i="72"/>
  <c r="I52" i="157"/>
  <c r="J51" i="157"/>
  <c r="K50" i="157" s="1"/>
  <c r="J52" i="117"/>
  <c r="I53" i="117"/>
  <c r="J49" i="69"/>
  <c r="I50" i="69"/>
  <c r="E17" i="99"/>
  <c r="C16" i="99"/>
  <c r="J17" i="99"/>
  <c r="K17" i="99" s="1"/>
  <c r="K49" i="85"/>
  <c r="K47" i="160"/>
  <c r="I50" i="36"/>
  <c r="J49" i="36"/>
  <c r="E19" i="29"/>
  <c r="C18" i="29"/>
  <c r="J19" i="29"/>
  <c r="K19" i="29" s="1"/>
  <c r="X19" i="1"/>
  <c r="I50" i="91"/>
  <c r="J49" i="91"/>
  <c r="E17" i="116"/>
  <c r="C16" i="116"/>
  <c r="J17" i="116"/>
  <c r="K17" i="116" s="1"/>
  <c r="I51" i="54"/>
  <c r="J50" i="54"/>
  <c r="K49" i="54" s="1"/>
  <c r="I55" i="134"/>
  <c r="J54" i="134"/>
  <c r="E16" i="115"/>
  <c r="C15" i="115"/>
  <c r="J16" i="115"/>
  <c r="K16" i="115" s="1"/>
  <c r="IV20" i="2"/>
  <c r="K51" i="142"/>
  <c r="J52" i="48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I55" i="12"/>
  <c r="J54" i="12"/>
  <c r="K53" i="12" s="1"/>
  <c r="J53" i="59"/>
  <c r="I54" i="59"/>
  <c r="K49" i="99"/>
  <c r="C18" i="8"/>
  <c r="BP19" i="1"/>
  <c r="E19" i="8"/>
  <c r="HC19" i="2"/>
  <c r="J19" i="8"/>
  <c r="K19" i="8" s="1"/>
  <c r="I50" i="40"/>
  <c r="J49" i="40"/>
  <c r="I51" i="123"/>
  <c r="J50" i="123"/>
  <c r="K53" i="7"/>
  <c r="E17" i="113"/>
  <c r="C16" i="113"/>
  <c r="J17" i="113"/>
  <c r="K17" i="113" s="1"/>
  <c r="K52" i="59"/>
  <c r="I54" i="82"/>
  <c r="J53" i="82"/>
  <c r="K48" i="91"/>
  <c r="K53" i="134"/>
  <c r="K49" i="103"/>
  <c r="E15" i="131"/>
  <c r="C14" i="131"/>
  <c r="J15" i="131"/>
  <c r="K15" i="131" s="1"/>
  <c r="E19" i="143"/>
  <c r="C18" i="143"/>
  <c r="J19" i="143"/>
  <c r="K19" i="143" s="1"/>
  <c r="I53" i="98"/>
  <c r="J52" i="98"/>
  <c r="CB20" i="1"/>
  <c r="K49" i="108"/>
  <c r="I51" i="153"/>
  <c r="J50" i="153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74"/>
  <c r="C16" i="74"/>
  <c r="J17" i="74"/>
  <c r="K17" i="74" s="1"/>
  <c r="E17" i="66"/>
  <c r="C16" i="66"/>
  <c r="J17" i="66"/>
  <c r="K17" i="66" s="1"/>
  <c r="K51" i="98"/>
  <c r="E19" i="6"/>
  <c r="C18" i="6"/>
  <c r="CA19" i="1"/>
  <c r="K51" i="127"/>
  <c r="C16" i="130"/>
  <c r="E17" i="130"/>
  <c r="J17" i="130"/>
  <c r="K17" i="130" s="1"/>
  <c r="K49" i="153"/>
  <c r="J50" i="168"/>
  <c r="I51" i="168"/>
  <c r="J50" i="19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49" i="19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K49" i="97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8" i="17"/>
  <c r="K49" i="57"/>
  <c r="I51" i="97"/>
  <c r="J50" i="97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I50" i="17"/>
  <c r="K48" i="19"/>
  <c r="J50" i="57"/>
  <c r="I51" i="57"/>
  <c r="K49" i="86"/>
  <c r="I53" i="16"/>
  <c r="J52" i="16"/>
  <c r="K51" i="16" s="1"/>
  <c r="K48" i="102"/>
  <c r="E17" i="128"/>
  <c r="C16" i="128"/>
  <c r="J17" i="128"/>
  <c r="K17" i="128" s="1"/>
  <c r="K49" i="80"/>
  <c r="J49" i="109"/>
  <c r="I50" i="109"/>
  <c r="K48" i="8"/>
  <c r="I53" i="152"/>
  <c r="J52" i="152"/>
  <c r="K51" i="152" s="1"/>
  <c r="K49" i="155"/>
  <c r="IU19" i="2"/>
  <c r="K48" i="54"/>
  <c r="J53" i="94"/>
  <c r="I54" i="94"/>
  <c r="I52" i="18"/>
  <c r="J51" i="18"/>
  <c r="I51" i="155"/>
  <c r="J50" i="155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J50" i="86"/>
  <c r="I51" i="86"/>
  <c r="I53" i="78"/>
  <c r="J52" i="78"/>
  <c r="K50" i="149"/>
  <c r="I51" i="56"/>
  <c r="J50" i="56"/>
  <c r="HN19" i="2"/>
  <c r="J49" i="102"/>
  <c r="I50" i="102"/>
  <c r="I51" i="88"/>
  <c r="J50" i="88"/>
  <c r="K49" i="88" s="1"/>
  <c r="J50" i="80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8" i="47"/>
  <c r="K50" i="158"/>
  <c r="K49" i="158"/>
  <c r="K49" i="72"/>
  <c r="I52" i="149"/>
  <c r="J51" i="149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K52" i="94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K49" i="161"/>
  <c r="C17" i="63"/>
  <c r="E18" i="63"/>
  <c r="J18" i="63"/>
  <c r="K18" i="63" s="1"/>
  <c r="CL18" i="2"/>
  <c r="EP19" i="2"/>
  <c r="I52" i="158"/>
  <c r="J51" i="158"/>
  <c r="N19" i="2"/>
  <c r="C14" i="59"/>
  <c r="E15" i="59"/>
  <c r="J15" i="59"/>
  <c r="K15" i="59" s="1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K48" i="11"/>
  <c r="I51" i="131"/>
  <c r="J50" i="131"/>
  <c r="C16" i="126"/>
  <c r="E17" i="126"/>
  <c r="J17" i="126"/>
  <c r="K17" i="126" s="1"/>
  <c r="I51" i="161"/>
  <c r="J50" i="16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K52" i="42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C16" i="104"/>
  <c r="E17" i="104"/>
  <c r="J17" i="104"/>
  <c r="K17" i="104" s="1"/>
  <c r="E18" i="96"/>
  <c r="C17" i="96"/>
  <c r="J18" i="96"/>
  <c r="K18" i="96" s="1"/>
  <c r="J53" i="42"/>
  <c r="I54" i="42"/>
  <c r="I51" i="170"/>
  <c r="J50" i="170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K48" i="105"/>
  <c r="I53" i="77"/>
  <c r="J52" i="77"/>
  <c r="K48" i="151"/>
  <c r="K49" i="170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51" i="77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K50" i="113"/>
  <c r="C17" i="145"/>
  <c r="E18" i="145"/>
  <c r="J18" i="145"/>
  <c r="K18" i="145" s="1"/>
  <c r="E19" i="27"/>
  <c r="C18" i="27"/>
  <c r="J19" i="27"/>
  <c r="K19" i="27" s="1"/>
  <c r="J49" i="81"/>
  <c r="I50" i="81"/>
  <c r="K48" i="112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I50" i="11"/>
  <c r="E15" i="43"/>
  <c r="C14" i="43"/>
  <c r="J15" i="43"/>
  <c r="K15" i="43" s="1"/>
  <c r="I50" i="143"/>
  <c r="J49" i="143"/>
  <c r="I51" i="121"/>
  <c r="J50" i="121"/>
  <c r="J51" i="139"/>
  <c r="I52" i="139"/>
  <c r="K50" i="44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K48" i="65"/>
  <c r="J51" i="44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K51" i="13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BF18" i="2" l="1"/>
  <c r="GS18" i="2"/>
  <c r="EP18" i="2"/>
  <c r="HO19" i="2"/>
  <c r="I53" i="30"/>
  <c r="J52" i="30"/>
  <c r="I52" i="73"/>
  <c r="J51" i="73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K54" i="133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K50" i="56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E13" i="156"/>
  <c r="C12" i="156"/>
  <c r="J13" i="156"/>
  <c r="K13" i="156" s="1"/>
  <c r="I56" i="133"/>
  <c r="J55" i="133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C13" i="59"/>
  <c r="E14" i="59"/>
  <c r="J14" i="59"/>
  <c r="K14" i="59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K49" i="130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I56" i="74"/>
  <c r="I51" i="130"/>
  <c r="J50" i="130"/>
  <c r="C15" i="5"/>
  <c r="E16" i="5"/>
  <c r="J16" i="5"/>
  <c r="K16" i="5" s="1"/>
  <c r="E16" i="128"/>
  <c r="C15" i="128"/>
  <c r="J16" i="128"/>
  <c r="K16" i="128" s="1"/>
  <c r="J54" i="14"/>
  <c r="I55" i="14"/>
  <c r="K49" i="35"/>
  <c r="I51" i="43"/>
  <c r="J50" i="43"/>
  <c r="C15" i="18"/>
  <c r="E16" i="18"/>
  <c r="J16" i="18"/>
  <c r="K16" i="18" s="1"/>
  <c r="K50" i="108"/>
  <c r="K51" i="99"/>
  <c r="K54" i="74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I55" i="82"/>
  <c r="J54" i="82"/>
  <c r="C16" i="71"/>
  <c r="E17" i="71"/>
  <c r="J17" i="71"/>
  <c r="K17" i="71" s="1"/>
  <c r="J51" i="108"/>
  <c r="I52" i="108"/>
  <c r="J52" i="99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K50" i="162"/>
  <c r="K52" i="51"/>
  <c r="K49" i="105"/>
  <c r="C17" i="55"/>
  <c r="E18" i="55"/>
  <c r="J18" i="55"/>
  <c r="K18" i="55" s="1"/>
  <c r="K48" i="55"/>
  <c r="K51" i="149"/>
  <c r="K50" i="86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5" i="149"/>
  <c r="C14" i="149"/>
  <c r="J15" i="149"/>
  <c r="K15" i="149" s="1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I52" i="162"/>
  <c r="J53" i="51"/>
  <c r="I54" i="51"/>
  <c r="I51" i="163"/>
  <c r="J50" i="163"/>
  <c r="I51" i="105"/>
  <c r="J50" i="105"/>
  <c r="I53" i="149"/>
  <c r="J52" i="149"/>
  <c r="K49" i="56"/>
  <c r="E16" i="130"/>
  <c r="C15" i="130"/>
  <c r="J16" i="130"/>
  <c r="K16" i="130" s="1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K50" i="151"/>
  <c r="J50" i="55"/>
  <c r="I51" i="55"/>
  <c r="IK18" i="2"/>
  <c r="E17" i="95"/>
  <c r="C16" i="95"/>
  <c r="J17" i="95"/>
  <c r="K17" i="95" s="1"/>
  <c r="K54" i="61"/>
  <c r="C14" i="69"/>
  <c r="E15" i="69"/>
  <c r="J15" i="69"/>
  <c r="K15" i="69" s="1"/>
  <c r="J52" i="173"/>
  <c r="I53" i="173"/>
  <c r="I52" i="151"/>
  <c r="J51" i="151"/>
  <c r="K52" i="13"/>
  <c r="E16" i="129"/>
  <c r="C15" i="129"/>
  <c r="J16" i="129"/>
  <c r="K16" i="129" s="1"/>
  <c r="DS16" i="2"/>
  <c r="K50" i="170"/>
  <c r="I54" i="16"/>
  <c r="J53" i="16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FK18" i="2"/>
  <c r="J53" i="156"/>
  <c r="K52" i="156" s="1"/>
  <c r="I54" i="156"/>
  <c r="K51" i="173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K49" i="34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CA18" i="1"/>
  <c r="DI18" i="2"/>
  <c r="K50" i="123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E16" i="65"/>
  <c r="C15" i="65"/>
  <c r="J16" i="65"/>
  <c r="K16" i="65" s="1"/>
  <c r="J50" i="8"/>
  <c r="I51" i="8"/>
  <c r="K49" i="116"/>
  <c r="J50" i="34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I52" i="20"/>
  <c r="J51" i="20"/>
  <c r="E17" i="133"/>
  <c r="C16" i="133"/>
  <c r="J17" i="133"/>
  <c r="K17" i="133" s="1"/>
  <c r="DH17" i="2"/>
  <c r="K49" i="40"/>
  <c r="I51" i="140"/>
  <c r="J50" i="140"/>
  <c r="K50" i="118"/>
  <c r="K52" i="107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I51" i="174"/>
  <c r="I52" i="131"/>
  <c r="J51" i="131"/>
  <c r="E17" i="21"/>
  <c r="C16" i="21"/>
  <c r="J17" i="21"/>
  <c r="K17" i="21" s="1"/>
  <c r="K50" i="57"/>
  <c r="K50" i="20"/>
  <c r="I51" i="40"/>
  <c r="J50" i="40"/>
  <c r="K50" i="67"/>
  <c r="J50" i="69"/>
  <c r="I51" i="69"/>
  <c r="E17" i="48"/>
  <c r="C16" i="48"/>
  <c r="J17" i="48"/>
  <c r="K17" i="48" s="1"/>
  <c r="J53" i="107"/>
  <c r="I54" i="107"/>
  <c r="J52" i="41"/>
  <c r="I53" i="41"/>
  <c r="K54" i="145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K49" i="174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I54" i="9"/>
  <c r="I56" i="145"/>
  <c r="J55" i="145"/>
  <c r="K49" i="5"/>
  <c r="I55" i="27"/>
  <c r="J54" i="27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I54" i="48"/>
  <c r="I54" i="117"/>
  <c r="J53" i="117"/>
  <c r="K52" i="117" s="1"/>
  <c r="K52" i="9"/>
  <c r="C12" i="146"/>
  <c r="E13" i="146"/>
  <c r="J13" i="146"/>
  <c r="K13" i="146" s="1"/>
  <c r="K50" i="41"/>
  <c r="J53" i="128"/>
  <c r="I54" i="128"/>
  <c r="J52" i="63"/>
  <c r="I53" i="63"/>
  <c r="K53" i="27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K52" i="48"/>
  <c r="CA18" i="2"/>
  <c r="J53" i="136"/>
  <c r="I54" i="136"/>
  <c r="I53" i="23"/>
  <c r="J52" i="23"/>
  <c r="E16" i="150"/>
  <c r="C15" i="150"/>
  <c r="J16" i="150"/>
  <c r="K16" i="150" s="1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C15" i="74"/>
  <c r="E16" i="74"/>
  <c r="J16" i="74"/>
  <c r="K16" i="7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C10" i="98"/>
  <c r="E11" i="98"/>
  <c r="J11" i="98"/>
  <c r="K11" i="98" s="1"/>
  <c r="I51" i="64"/>
  <c r="J50" i="64"/>
  <c r="K49" i="64" s="1"/>
  <c r="J52" i="37"/>
  <c r="I53" i="37"/>
  <c r="K51" i="164"/>
  <c r="EE19" i="2"/>
  <c r="K50" i="104"/>
  <c r="J51" i="106"/>
  <c r="I52" i="106"/>
  <c r="K50" i="144"/>
  <c r="BQ19" i="1"/>
  <c r="I53" i="157"/>
  <c r="J52" i="157"/>
  <c r="J51" i="21"/>
  <c r="K50" i="21" s="1"/>
  <c r="I52" i="21"/>
  <c r="K53" i="145"/>
  <c r="K50" i="52"/>
  <c r="I51" i="160"/>
  <c r="J50" i="160"/>
  <c r="K49" i="160" s="1"/>
  <c r="K51" i="93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K50" i="106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I52" i="52"/>
  <c r="J52" i="93"/>
  <c r="I53" i="93"/>
  <c r="E16" i="16"/>
  <c r="C15" i="16"/>
  <c r="J16" i="16"/>
  <c r="K16" i="16" s="1"/>
  <c r="E18" i="121"/>
  <c r="C17" i="121"/>
  <c r="J18" i="121"/>
  <c r="K18" i="121" s="1"/>
  <c r="I53" i="68"/>
  <c r="J52" i="68"/>
  <c r="K49" i="163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K50" i="103"/>
  <c r="C16" i="134"/>
  <c r="E17" i="134"/>
  <c r="EZ17" i="2"/>
  <c r="J17" i="134"/>
  <c r="K17" i="134" s="1"/>
  <c r="K52" i="16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I51" i="112"/>
  <c r="C16" i="33"/>
  <c r="E17" i="33"/>
  <c r="M17" i="2"/>
  <c r="J17" i="33"/>
  <c r="K17" i="33" s="1"/>
  <c r="K51" i="129"/>
  <c r="K48" i="81"/>
  <c r="K51" i="18"/>
  <c r="E17" i="78"/>
  <c r="C16" i="78"/>
  <c r="J17" i="78"/>
  <c r="K17" i="78" s="1"/>
  <c r="K49" i="125"/>
  <c r="C14" i="26"/>
  <c r="E15" i="26"/>
  <c r="J15" i="26"/>
  <c r="K15" i="26" s="1"/>
  <c r="E15" i="115"/>
  <c r="C14" i="115"/>
  <c r="J15" i="115"/>
  <c r="K15" i="115" s="1"/>
  <c r="K52" i="122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E16" i="67"/>
  <c r="C15" i="67"/>
  <c r="J16" i="67"/>
  <c r="K16" i="67" s="1"/>
  <c r="K48" i="143"/>
  <c r="K49" i="112"/>
  <c r="I52" i="155"/>
  <c r="J51" i="155"/>
  <c r="J50" i="11"/>
  <c r="I51" i="11"/>
  <c r="I52" i="119"/>
  <c r="J51" i="119"/>
  <c r="K51" i="68"/>
  <c r="J52" i="129"/>
  <c r="I53" i="129"/>
  <c r="I53" i="18"/>
  <c r="J52" i="18"/>
  <c r="K48" i="109"/>
  <c r="I51" i="125"/>
  <c r="J50" i="125"/>
  <c r="K52" i="82"/>
  <c r="J53" i="122"/>
  <c r="I54" i="122"/>
  <c r="E17" i="140"/>
  <c r="C16" i="140"/>
  <c r="J17" i="140"/>
  <c r="K17" i="140" s="1"/>
  <c r="C15" i="110"/>
  <c r="E16" i="110"/>
  <c r="J16" i="110"/>
  <c r="K16" i="110" s="1"/>
  <c r="K50" i="70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E17" i="76"/>
  <c r="C16" i="76"/>
  <c r="J17" i="76"/>
  <c r="K17" i="76" s="1"/>
  <c r="I55" i="59"/>
  <c r="J54" i="59"/>
  <c r="K54" i="134"/>
  <c r="I52" i="70"/>
  <c r="J51" i="70"/>
  <c r="I54" i="172"/>
  <c r="J53" i="172"/>
  <c r="I55" i="71"/>
  <c r="J54" i="71"/>
  <c r="E17" i="119"/>
  <c r="C16" i="119"/>
  <c r="J17" i="119"/>
  <c r="K17" i="119" s="1"/>
  <c r="BG57" i="1"/>
  <c r="BF57" i="1"/>
  <c r="I53" i="124"/>
  <c r="J52" i="124"/>
  <c r="I53" i="83"/>
  <c r="J52" i="83"/>
  <c r="K48" i="38"/>
  <c r="K49" i="58"/>
  <c r="K49" i="119"/>
  <c r="I53" i="60"/>
  <c r="J52" i="60"/>
  <c r="I52" i="80"/>
  <c r="J51" i="80"/>
  <c r="K53" i="94"/>
  <c r="CW17" i="2"/>
  <c r="K52" i="98"/>
  <c r="J55" i="134"/>
  <c r="I56" i="134"/>
  <c r="E16" i="81"/>
  <c r="C15" i="81"/>
  <c r="J16" i="81"/>
  <c r="K16" i="81" s="1"/>
  <c r="CB19" i="2"/>
  <c r="I55" i="79"/>
  <c r="J54" i="79"/>
  <c r="E17" i="164"/>
  <c r="C16" i="164"/>
  <c r="J17" i="164"/>
  <c r="K17" i="164" s="1"/>
  <c r="K53" i="7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48" i="140"/>
  <c r="K53" i="79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K49" i="96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49" i="110"/>
  <c r="K50" i="93"/>
  <c r="I52" i="111"/>
  <c r="J51" i="111"/>
  <c r="C16" i="114"/>
  <c r="E17" i="114"/>
  <c r="J17" i="114"/>
  <c r="K17" i="114" s="1"/>
  <c r="I51" i="100"/>
  <c r="J50" i="100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0" i="73"/>
  <c r="K54" i="7"/>
  <c r="K49" i="123"/>
  <c r="J51" i="50"/>
  <c r="I52" i="50"/>
  <c r="E15" i="61"/>
  <c r="C14" i="61"/>
  <c r="J15" i="61"/>
  <c r="K15" i="61" s="1"/>
  <c r="E15" i="85"/>
  <c r="C14" i="85"/>
  <c r="J15" i="85"/>
  <c r="K15" i="85" s="1"/>
  <c r="K50" i="111"/>
  <c r="K49" i="100"/>
  <c r="K48" i="90"/>
  <c r="IU17" i="2"/>
  <c r="AJ17" i="1" l="1"/>
  <c r="CM17" i="2"/>
  <c r="EP17" i="2"/>
  <c r="AJ17" i="2"/>
  <c r="IK17" i="2"/>
  <c r="FL17" i="2"/>
  <c r="CB17" i="2"/>
  <c r="I55" i="89"/>
  <c r="J54" i="89"/>
  <c r="E14" i="85"/>
  <c r="C13" i="85"/>
  <c r="J14" i="85"/>
  <c r="K14" i="85" s="1"/>
  <c r="K51" i="155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E10" i="98"/>
  <c r="C9" i="98"/>
  <c r="J10" i="98"/>
  <c r="K10" i="98" s="1"/>
  <c r="I55" i="77"/>
  <c r="J54" i="77"/>
  <c r="K51" i="123"/>
  <c r="I53" i="170"/>
  <c r="J52" i="170"/>
  <c r="K55" i="61"/>
  <c r="I52" i="105"/>
  <c r="J51" i="105"/>
  <c r="E17" i="50"/>
  <c r="C16" i="50"/>
  <c r="AT17" i="2"/>
  <c r="J17" i="50"/>
  <c r="K17" i="50" s="1"/>
  <c r="I55" i="62"/>
  <c r="J54" i="62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C16" i="91"/>
  <c r="E17" i="91"/>
  <c r="J17" i="91"/>
  <c r="K17" i="91" s="1"/>
  <c r="K53" i="172"/>
  <c r="K52" i="129"/>
  <c r="C14" i="4"/>
  <c r="E15" i="4"/>
  <c r="J15" i="4"/>
  <c r="K15" i="4" s="1"/>
  <c r="J52" i="31"/>
  <c r="I53" i="31"/>
  <c r="E15" i="83"/>
  <c r="C14" i="83"/>
  <c r="J15" i="83"/>
  <c r="K15" i="83" s="1"/>
  <c r="J52" i="123"/>
  <c r="I53" i="123"/>
  <c r="K51" i="170"/>
  <c r="I57" i="61"/>
  <c r="J56" i="61"/>
  <c r="C16" i="46"/>
  <c r="AI16" i="1" s="1"/>
  <c r="E17" i="46"/>
  <c r="J17" i="46"/>
  <c r="K17" i="46" s="1"/>
  <c r="I52" i="148"/>
  <c r="J51" i="148"/>
  <c r="I55" i="128"/>
  <c r="J54" i="128"/>
  <c r="E14" i="124"/>
  <c r="C13" i="124"/>
  <c r="J14" i="124"/>
  <c r="K14" i="124" s="1"/>
  <c r="C15" i="89"/>
  <c r="E16" i="89"/>
  <c r="J16" i="89"/>
  <c r="K16" i="89" s="1"/>
  <c r="HN16" i="2"/>
  <c r="I55" i="172"/>
  <c r="J54" i="172"/>
  <c r="K51" i="154"/>
  <c r="J52" i="52"/>
  <c r="I53" i="52"/>
  <c r="K51" i="31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K53" i="5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K55" i="15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N18" i="2"/>
  <c r="E14" i="47"/>
  <c r="C13" i="47"/>
  <c r="J14" i="47"/>
  <c r="K14" i="47" s="1"/>
  <c r="K52" i="72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J53" i="44"/>
  <c r="K52" i="44" s="1"/>
  <c r="I54" i="44"/>
  <c r="K50" i="45"/>
  <c r="K54" i="32"/>
  <c r="I53" i="4"/>
  <c r="J52" i="4"/>
  <c r="I54" i="72"/>
  <c r="J53" i="72"/>
  <c r="K50" i="148"/>
  <c r="K53" i="59"/>
  <c r="K53" i="89"/>
  <c r="E15" i="139"/>
  <c r="C14" i="139"/>
  <c r="J15" i="139"/>
  <c r="K15" i="139" s="1"/>
  <c r="CX16" i="2"/>
  <c r="K54" i="94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I55" i="136"/>
  <c r="K53" i="128"/>
  <c r="I54" i="115"/>
  <c r="J53" i="115"/>
  <c r="E16" i="96"/>
  <c r="C15" i="96"/>
  <c r="J16" i="96"/>
  <c r="K16" i="96" s="1"/>
  <c r="I54" i="41"/>
  <c r="J53" i="41"/>
  <c r="K52" i="41" s="1"/>
  <c r="I54" i="92"/>
  <c r="J53" i="92"/>
  <c r="I52" i="45"/>
  <c r="J51" i="45"/>
  <c r="J52" i="137"/>
  <c r="K51" i="137" s="1"/>
  <c r="I53" i="137"/>
  <c r="I56" i="32"/>
  <c r="J55" i="32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K51" i="4"/>
  <c r="I52" i="91"/>
  <c r="J51" i="91"/>
  <c r="K50" i="11"/>
  <c r="K50" i="160"/>
  <c r="E15" i="150"/>
  <c r="C14" i="150"/>
  <c r="J15" i="150"/>
  <c r="K15" i="150" s="1"/>
  <c r="I53" i="126"/>
  <c r="J52" i="126"/>
  <c r="K53" i="136"/>
  <c r="K51" i="23"/>
  <c r="K51" i="41"/>
  <c r="K52" i="164"/>
  <c r="C15" i="63"/>
  <c r="E16" i="63"/>
  <c r="J16" i="63"/>
  <c r="K16" i="63" s="1"/>
  <c r="I53" i="5"/>
  <c r="J52" i="5"/>
  <c r="J51" i="36"/>
  <c r="I52" i="36"/>
  <c r="K53" i="78"/>
  <c r="Y18" i="1"/>
  <c r="J52" i="97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E15" i="67"/>
  <c r="C14" i="67"/>
  <c r="J15" i="67"/>
  <c r="K15" i="67" s="1"/>
  <c r="CB18" i="2"/>
  <c r="J55" i="27"/>
  <c r="I56" i="27"/>
  <c r="K50" i="81"/>
  <c r="I55" i="107"/>
  <c r="J54" i="107"/>
  <c r="K50" i="76"/>
  <c r="C16" i="152"/>
  <c r="E17" i="152"/>
  <c r="J17" i="152"/>
  <c r="K17" i="152" s="1"/>
  <c r="K51" i="5"/>
  <c r="I54" i="66"/>
  <c r="J53" i="66"/>
  <c r="K50" i="137"/>
  <c r="J54" i="78"/>
  <c r="I55" i="78"/>
  <c r="I52" i="43"/>
  <c r="J51" i="43"/>
  <c r="K50" i="116"/>
  <c r="K51" i="97"/>
  <c r="K49" i="91"/>
  <c r="K51" i="85"/>
  <c r="E15" i="112"/>
  <c r="C14" i="112"/>
  <c r="J15" i="112"/>
  <c r="K15" i="112" s="1"/>
  <c r="K51" i="80"/>
  <c r="I56" i="94"/>
  <c r="J55" i="94"/>
  <c r="I53" i="84"/>
  <c r="J52" i="84"/>
  <c r="K51" i="84" s="1"/>
  <c r="C13" i="163"/>
  <c r="E14" i="163"/>
  <c r="J14" i="163"/>
  <c r="K14" i="163" s="1"/>
  <c r="I53" i="50"/>
  <c r="J52" i="50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I52" i="81"/>
  <c r="K53" i="107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K51" i="103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K52" i="158"/>
  <c r="I56" i="14"/>
  <c r="J55" i="14"/>
  <c r="I53" i="168"/>
  <c r="J52" i="168"/>
  <c r="K51" i="168" s="1"/>
  <c r="I52" i="109"/>
  <c r="J51" i="109"/>
  <c r="K50" i="109" s="1"/>
  <c r="C16" i="155"/>
  <c r="CL16" i="2" s="1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E15" i="74"/>
  <c r="C14" i="74"/>
  <c r="J15" i="74"/>
  <c r="K15" i="74" s="1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I53" i="53"/>
  <c r="I53" i="106"/>
  <c r="J52" i="106"/>
  <c r="K51" i="144"/>
  <c r="J54" i="9"/>
  <c r="I55" i="9"/>
  <c r="K50" i="69"/>
  <c r="K51" i="139"/>
  <c r="E15" i="129"/>
  <c r="C14" i="129"/>
  <c r="J15" i="129"/>
  <c r="K15" i="129" s="1"/>
  <c r="DS15" i="2"/>
  <c r="E14" i="149"/>
  <c r="C13" i="149"/>
  <c r="J14" i="149"/>
  <c r="K14" i="149" s="1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K53" i="9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K51" i="50"/>
  <c r="K50" i="147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K50" i="40"/>
  <c r="I53" i="161"/>
  <c r="J52" i="16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E16" i="133"/>
  <c r="C15" i="133"/>
  <c r="J16" i="133"/>
  <c r="K16" i="133" s="1"/>
  <c r="DH16" i="2"/>
  <c r="J51" i="34"/>
  <c r="I52" i="34"/>
  <c r="K51" i="161"/>
  <c r="C15" i="162"/>
  <c r="E16" i="162"/>
  <c r="J16" i="162"/>
  <c r="K16" i="162" s="1"/>
  <c r="I54" i="28"/>
  <c r="J53" i="28"/>
  <c r="K50" i="38"/>
  <c r="K52" i="78"/>
  <c r="K49" i="55"/>
  <c r="E16" i="97"/>
  <c r="C15" i="97"/>
  <c r="J16" i="97"/>
  <c r="K16" i="97" s="1"/>
  <c r="K52" i="30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E15" i="130"/>
  <c r="C14" i="130"/>
  <c r="J15" i="130"/>
  <c r="K15" i="130" s="1"/>
  <c r="K52" i="28"/>
  <c r="K51" i="104"/>
  <c r="I54" i="30"/>
  <c r="J53" i="30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K51" i="20"/>
  <c r="CB18" i="1"/>
  <c r="I54" i="173"/>
  <c r="J53" i="173"/>
  <c r="C15" i="147"/>
  <c r="E16" i="147"/>
  <c r="J16" i="147"/>
  <c r="K16" i="147" s="1"/>
  <c r="K51" i="28"/>
  <c r="K50" i="90"/>
  <c r="I53" i="104"/>
  <c r="J52" i="104"/>
  <c r="C12" i="59"/>
  <c r="E13" i="59"/>
  <c r="J13" i="59"/>
  <c r="K13" i="59" s="1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0" i="114"/>
  <c r="C16" i="6"/>
  <c r="CA17" i="1"/>
  <c r="E17" i="6"/>
  <c r="K52" i="173"/>
  <c r="K51" i="66"/>
  <c r="I52" i="90"/>
  <c r="J51" i="90"/>
  <c r="K53" i="32"/>
  <c r="E16" i="13"/>
  <c r="C15" i="13"/>
  <c r="J16" i="13"/>
  <c r="K16" i="13" s="1"/>
  <c r="IU16" i="2"/>
  <c r="K50" i="31"/>
  <c r="J53" i="23"/>
  <c r="K52" i="23" s="1"/>
  <c r="I54" i="23"/>
  <c r="J56" i="75"/>
  <c r="K55" i="75" s="1"/>
  <c r="I57" i="75"/>
  <c r="I52" i="147"/>
  <c r="J51" i="147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K51" i="57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K51" i="53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I53" i="57"/>
  <c r="K52" i="127"/>
  <c r="K52" i="132"/>
  <c r="C16" i="93"/>
  <c r="E17" i="93"/>
  <c r="J17" i="93"/>
  <c r="K17" i="93" s="1"/>
  <c r="E17" i="28"/>
  <c r="C16" i="28"/>
  <c r="AI16" i="2" s="1"/>
  <c r="J17" i="28"/>
  <c r="K17" i="28" s="1"/>
  <c r="K50" i="130"/>
  <c r="E14" i="120"/>
  <c r="C13" i="120"/>
  <c r="J14" i="120"/>
  <c r="K14" i="120" s="1"/>
  <c r="K50" i="146"/>
  <c r="E14" i="73"/>
  <c r="C13" i="73"/>
  <c r="J14" i="73"/>
  <c r="K14" i="73" s="1"/>
  <c r="CX17" i="2"/>
  <c r="K51" i="153"/>
  <c r="E14" i="61"/>
  <c r="C13" i="61"/>
  <c r="J14" i="61"/>
  <c r="K14" i="61" s="1"/>
  <c r="C14" i="57"/>
  <c r="E15" i="57"/>
  <c r="J15" i="57"/>
  <c r="K15" i="57" s="1"/>
  <c r="K50" i="112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K52" i="25"/>
  <c r="I54" i="99"/>
  <c r="J53" i="99"/>
  <c r="I52" i="130"/>
  <c r="J51" i="130"/>
  <c r="E14" i="173"/>
  <c r="C13" i="173"/>
  <c r="J14" i="173"/>
  <c r="K14" i="173" s="1"/>
  <c r="E13" i="111"/>
  <c r="C12" i="111"/>
  <c r="J13" i="111"/>
  <c r="K13" i="111" s="1"/>
  <c r="K52" i="115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K52" i="165"/>
  <c r="E16" i="164"/>
  <c r="C15" i="164"/>
  <c r="J16" i="164"/>
  <c r="K16" i="164" s="1"/>
  <c r="K50" i="33"/>
  <c r="K52" i="18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J55" i="59"/>
  <c r="K54" i="59" s="1"/>
  <c r="I56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K55" i="134"/>
  <c r="AJ18" i="2"/>
  <c r="J51" i="125"/>
  <c r="I52" i="125"/>
  <c r="E17" i="90"/>
  <c r="C16" i="90"/>
  <c r="J17" i="90"/>
  <c r="K17" i="90" s="1"/>
  <c r="I54" i="18"/>
  <c r="J53" i="18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E12" i="156"/>
  <c r="C11" i="156"/>
  <c r="J12" i="156"/>
  <c r="K12" i="156" s="1"/>
  <c r="K53" i="62"/>
  <c r="AJ16" i="2" l="1"/>
  <c r="CX15" i="2"/>
  <c r="CM16" i="2"/>
  <c r="AJ16" i="1"/>
  <c r="EP16" i="2"/>
  <c r="IK16" i="2"/>
  <c r="BF16" i="2"/>
  <c r="I53" i="130"/>
  <c r="J52" i="130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K56" i="61"/>
  <c r="E15" i="44"/>
  <c r="C14" i="44"/>
  <c r="J15" i="44"/>
  <c r="K15" i="44" s="1"/>
  <c r="I57" i="79"/>
  <c r="J56" i="79"/>
  <c r="C13" i="11"/>
  <c r="E14" i="11"/>
  <c r="J14" i="11"/>
  <c r="K14" i="11" s="1"/>
  <c r="C13" i="150"/>
  <c r="E14" i="150"/>
  <c r="J14" i="150"/>
  <c r="K14" i="150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1" i="14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I56" i="9"/>
  <c r="J55" i="9"/>
  <c r="E14" i="74"/>
  <c r="C13" i="74"/>
  <c r="J14" i="74"/>
  <c r="K14" i="74" s="1"/>
  <c r="E15" i="48"/>
  <c r="C14" i="48"/>
  <c r="J15" i="48"/>
  <c r="K15" i="48" s="1"/>
  <c r="E11" i="166"/>
  <c r="C10" i="166"/>
  <c r="J11" i="166"/>
  <c r="K11" i="166" s="1"/>
  <c r="K52" i="86"/>
  <c r="I53" i="47"/>
  <c r="J52" i="47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I55" i="113"/>
  <c r="I55" i="83"/>
  <c r="J54" i="83"/>
  <c r="I56" i="117"/>
  <c r="J55" i="117"/>
  <c r="K54" i="117" s="1"/>
  <c r="K54" i="9"/>
  <c r="J55" i="136"/>
  <c r="I56" i="136"/>
  <c r="E15" i="76"/>
  <c r="C14" i="76"/>
  <c r="J15" i="76"/>
  <c r="K15" i="76" s="1"/>
  <c r="K51" i="47"/>
  <c r="K55" i="82"/>
  <c r="I55" i="10"/>
  <c r="J54" i="10"/>
  <c r="I54" i="123"/>
  <c r="J53" i="123"/>
  <c r="J54" i="68"/>
  <c r="I55" i="68"/>
  <c r="K53" i="113"/>
  <c r="K53" i="83"/>
  <c r="K53" i="117"/>
  <c r="I57" i="22"/>
  <c r="J56" i="22"/>
  <c r="I56" i="16"/>
  <c r="J55" i="16"/>
  <c r="K54" i="136"/>
  <c r="I55" i="63"/>
  <c r="J54" i="63"/>
  <c r="E16" i="92"/>
  <c r="C15" i="92"/>
  <c r="J16" i="92"/>
  <c r="K16" i="92" s="1"/>
  <c r="C15" i="14"/>
  <c r="GR15" i="2" s="1"/>
  <c r="E16" i="14"/>
  <c r="J16" i="14"/>
  <c r="K16" i="14" s="1"/>
  <c r="GR16" i="2"/>
  <c r="K56" i="133"/>
  <c r="K53" i="149"/>
  <c r="C12" i="120"/>
  <c r="E13" i="120"/>
  <c r="J13" i="120"/>
  <c r="K13" i="120" s="1"/>
  <c r="I55" i="93"/>
  <c r="J54" i="93"/>
  <c r="I58" i="133"/>
  <c r="J57" i="133"/>
  <c r="I55" i="149"/>
  <c r="J54" i="149"/>
  <c r="E9" i="82"/>
  <c r="C8" i="82"/>
  <c r="J9" i="82"/>
  <c r="K9" i="82" s="1"/>
  <c r="E14" i="19"/>
  <c r="C13" i="19"/>
  <c r="J14" i="19"/>
  <c r="K14" i="19" s="1"/>
  <c r="J53" i="33"/>
  <c r="I54" i="33"/>
  <c r="C13" i="135"/>
  <c r="E14" i="135"/>
  <c r="J14" i="135"/>
  <c r="K14" i="135" s="1"/>
  <c r="E15" i="35"/>
  <c r="C14" i="35"/>
  <c r="J15" i="35"/>
  <c r="K15" i="35" s="1"/>
  <c r="I55" i="44"/>
  <c r="J54" i="44"/>
  <c r="K53" i="63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K53" i="93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K53" i="44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K52" i="33"/>
  <c r="E15" i="145"/>
  <c r="C14" i="145"/>
  <c r="J15" i="145"/>
  <c r="K15" i="145" s="1"/>
  <c r="N17" i="1"/>
  <c r="Y17" i="2"/>
  <c r="K53" i="25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K53" i="157"/>
  <c r="K51" i="102"/>
  <c r="K53" i="66"/>
  <c r="E15" i="77"/>
  <c r="C14" i="77"/>
  <c r="J15" i="77"/>
  <c r="K15" i="77" s="1"/>
  <c r="K52" i="138"/>
  <c r="E14" i="167"/>
  <c r="C13" i="167"/>
  <c r="J14" i="167"/>
  <c r="K14" i="167" s="1"/>
  <c r="I54" i="162"/>
  <c r="J53" i="162"/>
  <c r="J54" i="139"/>
  <c r="I55" i="139"/>
  <c r="I54" i="52"/>
  <c r="J53" i="52"/>
  <c r="K51" i="105"/>
  <c r="C13" i="75"/>
  <c r="E14" i="75"/>
  <c r="J14" i="75"/>
  <c r="K14" i="75" s="1"/>
  <c r="K54" i="156"/>
  <c r="I55" i="159"/>
  <c r="J54" i="159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J54" i="66"/>
  <c r="I55" i="66"/>
  <c r="K50" i="43"/>
  <c r="E14" i="17"/>
  <c r="C13" i="17"/>
  <c r="J14" i="17"/>
  <c r="K14" i="17" s="1"/>
  <c r="K54" i="101"/>
  <c r="I56" i="127"/>
  <c r="J55" i="127"/>
  <c r="K52" i="52"/>
  <c r="I53" i="105"/>
  <c r="J52" i="105"/>
  <c r="I56" i="156"/>
  <c r="J55" i="156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I53" i="110"/>
  <c r="K54" i="172"/>
  <c r="E14" i="4"/>
  <c r="C13" i="4"/>
  <c r="J14" i="4"/>
  <c r="K14" i="4" s="1"/>
  <c r="K53" i="159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C11" i="59"/>
  <c r="E12" i="59"/>
  <c r="J12" i="59"/>
  <c r="K12" i="59" s="1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K51" i="110"/>
  <c r="J55" i="172"/>
  <c r="I56" i="172"/>
  <c r="I54" i="170"/>
  <c r="J53" i="170"/>
  <c r="K52" i="170" s="1"/>
  <c r="J55" i="135"/>
  <c r="I56" i="135"/>
  <c r="J52" i="17"/>
  <c r="I53" i="17"/>
  <c r="K51" i="88"/>
  <c r="I53" i="38"/>
  <c r="J52" i="38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K51" i="112"/>
  <c r="HO16" i="2"/>
  <c r="I56" i="89"/>
  <c r="J55" i="89"/>
  <c r="K54" i="89" s="1"/>
  <c r="K54" i="135"/>
  <c r="J57" i="74"/>
  <c r="I58" i="74"/>
  <c r="E16" i="53"/>
  <c r="C15" i="53"/>
  <c r="BE15" i="2" s="1"/>
  <c r="J16" i="53"/>
  <c r="K16" i="53" s="1"/>
  <c r="K50" i="8"/>
  <c r="I55" i="37"/>
  <c r="J54" i="37"/>
  <c r="I54" i="104"/>
  <c r="J53" i="104"/>
  <c r="I55" i="28"/>
  <c r="J54" i="28"/>
  <c r="K51" i="38"/>
  <c r="E14" i="128"/>
  <c r="C13" i="128"/>
  <c r="J14" i="128"/>
  <c r="K14" i="128" s="1"/>
  <c r="E16" i="152"/>
  <c r="C15" i="152"/>
  <c r="J16" i="152"/>
  <c r="K16" i="152" s="1"/>
  <c r="K52" i="5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J53" i="39"/>
  <c r="I54" i="39"/>
  <c r="C13" i="22"/>
  <c r="E14" i="22"/>
  <c r="J14" i="22"/>
  <c r="K14" i="22" s="1"/>
  <c r="K53" i="37"/>
  <c r="J54" i="30"/>
  <c r="K53" i="30" s="1"/>
  <c r="I55" i="30"/>
  <c r="E16" i="158"/>
  <c r="C15" i="158"/>
  <c r="J16" i="158"/>
  <c r="K16" i="158" s="1"/>
  <c r="I54" i="56"/>
  <c r="J53" i="56"/>
  <c r="I54" i="50"/>
  <c r="J53" i="50"/>
  <c r="I54" i="5"/>
  <c r="J53" i="5"/>
  <c r="K55" i="32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56"/>
  <c r="K52" i="157"/>
  <c r="K51" i="114"/>
  <c r="I57" i="32"/>
  <c r="J56" i="32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2" i="39"/>
  <c r="K50" i="17"/>
  <c r="K51" i="14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4" i="107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6" i="74"/>
  <c r="K51" i="131"/>
  <c r="K51" i="108"/>
  <c r="E16" i="136"/>
  <c r="C15" i="136"/>
  <c r="J16" i="136"/>
  <c r="K16" i="136" s="1"/>
  <c r="I53" i="143"/>
  <c r="J52" i="143"/>
  <c r="E16" i="170"/>
  <c r="C15" i="170"/>
  <c r="AI15" i="2" s="1"/>
  <c r="J16" i="170"/>
  <c r="K16" i="170" s="1"/>
  <c r="K52" i="37"/>
  <c r="J52" i="147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K51" i="143"/>
  <c r="E15" i="21"/>
  <c r="C14" i="21"/>
  <c r="J15" i="21"/>
  <c r="K15" i="21" s="1"/>
  <c r="E15" i="147"/>
  <c r="C14" i="147"/>
  <c r="J15" i="147"/>
  <c r="K15" i="147" s="1"/>
  <c r="C13" i="130"/>
  <c r="E14" i="130"/>
  <c r="J14" i="130"/>
  <c r="K14" i="130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E9" i="98"/>
  <c r="C8" i="98"/>
  <c r="J9" i="98"/>
  <c r="K9" i="98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K53" i="173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I54" i="151"/>
  <c r="J53" i="151"/>
  <c r="J52" i="34"/>
  <c r="I53" i="34"/>
  <c r="J55" i="48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K51" i="34"/>
  <c r="K54" i="48"/>
  <c r="J56" i="42"/>
  <c r="I57" i="42"/>
  <c r="K51" i="56"/>
  <c r="I57" i="24"/>
  <c r="J56" i="24"/>
  <c r="K55" i="24" s="1"/>
  <c r="I54" i="84"/>
  <c r="J53" i="84"/>
  <c r="K52" i="84" s="1"/>
  <c r="K53" i="92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I57" i="59"/>
  <c r="J56" i="59"/>
  <c r="K55" i="133"/>
  <c r="E13" i="61"/>
  <c r="C12" i="61"/>
  <c r="J13" i="61"/>
  <c r="K13" i="61" s="1"/>
  <c r="N16" i="2"/>
  <c r="K50" i="34"/>
  <c r="DI16" i="2"/>
  <c r="K52" i="113"/>
  <c r="FK16" i="2"/>
  <c r="C12" i="149"/>
  <c r="E13" i="149"/>
  <c r="J13" i="149"/>
  <c r="K13" i="149" s="1"/>
  <c r="I53" i="140"/>
  <c r="J52" i="140"/>
  <c r="I53" i="109"/>
  <c r="J52" i="109"/>
  <c r="I55" i="118"/>
  <c r="J54" i="118"/>
  <c r="K54" i="27"/>
  <c r="I55" i="92"/>
  <c r="J54" i="92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M15" i="2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3" i="4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K51" i="69"/>
  <c r="I54" i="168"/>
  <c r="J53" i="168"/>
  <c r="K52" i="168" s="1"/>
  <c r="Y17" i="1"/>
  <c r="E14" i="67"/>
  <c r="C13" i="67"/>
  <c r="J14" i="67"/>
  <c r="K14" i="67" s="1"/>
  <c r="I55" i="41"/>
  <c r="J54" i="41"/>
  <c r="K51" i="55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I53" i="69"/>
  <c r="K55" i="14"/>
  <c r="K51" i="21"/>
  <c r="K53" i="72"/>
  <c r="K52" i="153"/>
  <c r="I53" i="65"/>
  <c r="J52" i="65"/>
  <c r="J52" i="55"/>
  <c r="I53" i="55"/>
  <c r="K53" i="142"/>
  <c r="J54" i="129"/>
  <c r="I55" i="129"/>
  <c r="C15" i="90"/>
  <c r="E16" i="90"/>
  <c r="J16" i="90"/>
  <c r="K16" i="90" s="1"/>
  <c r="K51" i="125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J53" i="153"/>
  <c r="I54" i="153"/>
  <c r="K54" i="164"/>
  <c r="K56" i="15"/>
  <c r="E15" i="20"/>
  <c r="C14" i="20"/>
  <c r="J15" i="20"/>
  <c r="K15" i="20" s="1"/>
  <c r="I53" i="163"/>
  <c r="J52" i="163"/>
  <c r="E16" i="46"/>
  <c r="C15" i="46"/>
  <c r="J16" i="46"/>
  <c r="K16" i="46" s="1"/>
  <c r="K55" i="71"/>
  <c r="C10" i="156"/>
  <c r="E11" i="156"/>
  <c r="J11" i="156"/>
  <c r="K11" i="156" s="1"/>
  <c r="C14" i="36"/>
  <c r="E15" i="36"/>
  <c r="J15" i="36"/>
  <c r="K15" i="36" s="1"/>
  <c r="E12" i="111"/>
  <c r="C11" i="111"/>
  <c r="J12" i="111"/>
  <c r="K12" i="111" s="1"/>
  <c r="K55" i="59"/>
  <c r="K53" i="135"/>
  <c r="I56" i="98"/>
  <c r="J55" i="98"/>
  <c r="K51" i="130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AJ15" i="2" l="1"/>
  <c r="GS15" i="2"/>
  <c r="HZ15" i="2"/>
  <c r="BF15" i="2"/>
  <c r="I54" i="148"/>
  <c r="J53" i="148"/>
  <c r="I54" i="174"/>
  <c r="J53" i="174"/>
  <c r="J57" i="94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J55" i="124"/>
  <c r="I56" i="124"/>
  <c r="J57" i="59"/>
  <c r="I58" i="59"/>
  <c r="E14" i="15"/>
  <c r="C13" i="15"/>
  <c r="J14" i="15"/>
  <c r="K14" i="15" s="1"/>
  <c r="I56" i="72"/>
  <c r="J55" i="72"/>
  <c r="I58" i="71"/>
  <c r="J57" i="7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K52" i="105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I54" i="40"/>
  <c r="E14" i="133"/>
  <c r="C13" i="133"/>
  <c r="J14" i="133"/>
  <c r="K14" i="133" s="1"/>
  <c r="DH14" i="2"/>
  <c r="I56" i="18"/>
  <c r="J55" i="18"/>
  <c r="K52" i="120"/>
  <c r="I55" i="5"/>
  <c r="J54" i="5"/>
  <c r="E15" i="152"/>
  <c r="C14" i="152"/>
  <c r="J15" i="152"/>
  <c r="K15" i="152" s="1"/>
  <c r="I55" i="54"/>
  <c r="J54" i="54"/>
  <c r="J53" i="105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3" i="50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K54" i="159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K53" i="12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C11" i="86"/>
  <c r="E12" i="86"/>
  <c r="J12" i="86"/>
  <c r="K12" i="86" s="1"/>
  <c r="CB16" i="1"/>
  <c r="K51" i="90"/>
  <c r="E13" i="130"/>
  <c r="C12" i="130"/>
  <c r="J13" i="130"/>
  <c r="K13" i="130" s="1"/>
  <c r="J55" i="129"/>
  <c r="I56" i="129"/>
  <c r="D54" i="1"/>
  <c r="CC54" i="1"/>
  <c r="Z54" i="1"/>
  <c r="AK54" i="1"/>
  <c r="AV54" i="1"/>
  <c r="BR54" i="1"/>
  <c r="O54" i="1"/>
  <c r="K54" i="118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K54" i="129"/>
  <c r="BG54" i="1"/>
  <c r="BF54" i="1"/>
  <c r="FL15" i="2"/>
  <c r="J55" i="118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2" i="96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K54" i="149"/>
  <c r="K54" i="68"/>
  <c r="I54" i="55"/>
  <c r="J53" i="55"/>
  <c r="E53" i="24"/>
  <c r="C52" i="24"/>
  <c r="GG53" i="2"/>
  <c r="BE53" i="1"/>
  <c r="C53" i="1"/>
  <c r="C53" i="2"/>
  <c r="J53" i="24"/>
  <c r="K53" i="24" s="1"/>
  <c r="K51" i="148"/>
  <c r="J56" i="164"/>
  <c r="I57" i="164"/>
  <c r="K52" i="55"/>
  <c r="K52" i="140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I54" i="96"/>
  <c r="J53" i="96"/>
  <c r="K57" i="7"/>
  <c r="K54" i="13"/>
  <c r="Y16" i="2"/>
  <c r="K54" i="26"/>
  <c r="J56" i="142"/>
  <c r="I57" i="142"/>
  <c r="I56" i="149"/>
  <c r="J55" i="149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K53" i="3"/>
  <c r="I54" i="64"/>
  <c r="J53" i="64"/>
  <c r="I54" i="95"/>
  <c r="J53" i="95"/>
  <c r="K54" i="30"/>
  <c r="K53" i="104"/>
  <c r="I59" i="7"/>
  <c r="J58" i="7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E13" i="150"/>
  <c r="C12" i="150"/>
  <c r="J13" i="150"/>
  <c r="K13" i="150" s="1"/>
  <c r="K52" i="130"/>
  <c r="J53" i="140"/>
  <c r="I54" i="140"/>
  <c r="E10" i="157"/>
  <c r="C9" i="157"/>
  <c r="J10" i="157"/>
  <c r="K10" i="157" s="1"/>
  <c r="K57" i="145"/>
  <c r="I54" i="65"/>
  <c r="J53" i="65"/>
  <c r="C13" i="71"/>
  <c r="E14" i="71"/>
  <c r="J14" i="71"/>
  <c r="K14" i="71" s="1"/>
  <c r="J53" i="11"/>
  <c r="K52" i="11" s="1"/>
  <c r="I54" i="11"/>
  <c r="I55" i="3"/>
  <c r="J54" i="3"/>
  <c r="FA15" i="2"/>
  <c r="K52" i="64"/>
  <c r="K52" i="95"/>
  <c r="J54" i="104"/>
  <c r="I55" i="104"/>
  <c r="K52" i="38"/>
  <c r="K57" i="46"/>
  <c r="K53" i="19"/>
  <c r="J55" i="66"/>
  <c r="I56" i="66"/>
  <c r="K53" i="52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E13" i="68"/>
  <c r="C12" i="68"/>
  <c r="J13" i="68"/>
  <c r="K13" i="68" s="1"/>
  <c r="E13" i="144"/>
  <c r="C12" i="144"/>
  <c r="J13" i="144"/>
  <c r="K13" i="144" s="1"/>
  <c r="CB16" i="2"/>
  <c r="K54" i="37"/>
  <c r="I54" i="38"/>
  <c r="J53" i="38"/>
  <c r="E11" i="105"/>
  <c r="C10" i="105"/>
  <c r="J11" i="105"/>
  <c r="K11" i="105" s="1"/>
  <c r="I55" i="19"/>
  <c r="J54" i="19"/>
  <c r="K54" i="66"/>
  <c r="I55" i="52"/>
  <c r="J54" i="52"/>
  <c r="I55" i="20"/>
  <c r="J54" i="20"/>
  <c r="K53" i="20" s="1"/>
  <c r="E15" i="28"/>
  <c r="C14" i="28"/>
  <c r="J15" i="28"/>
  <c r="K15" i="28" s="1"/>
  <c r="C11" i="37"/>
  <c r="E12" i="37"/>
  <c r="J12" i="37"/>
  <c r="K12" i="37" s="1"/>
  <c r="K54" i="93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J55" i="37"/>
  <c r="I56" i="37"/>
  <c r="K53" i="28"/>
  <c r="K52" i="19"/>
  <c r="K52" i="102"/>
  <c r="K54" i="127"/>
  <c r="J53" i="166"/>
  <c r="I54" i="166"/>
  <c r="C11" i="26"/>
  <c r="E12" i="26"/>
  <c r="J12" i="26"/>
  <c r="K12" i="26" s="1"/>
  <c r="K51" i="171"/>
  <c r="K54" i="142"/>
  <c r="I56" i="93"/>
  <c r="J55" i="93"/>
  <c r="E13" i="11"/>
  <c r="C12" i="11"/>
  <c r="J13" i="11"/>
  <c r="K13" i="11" s="1"/>
  <c r="C13" i="36"/>
  <c r="E14" i="36"/>
  <c r="J14" i="36"/>
  <c r="K14" i="36" s="1"/>
  <c r="C9" i="156"/>
  <c r="E10" i="156"/>
  <c r="J10" i="156"/>
  <c r="K10" i="156" s="1"/>
  <c r="FL16" i="2"/>
  <c r="I57" i="48"/>
  <c r="J56" i="48"/>
  <c r="K55" i="48" s="1"/>
  <c r="C10" i="131"/>
  <c r="E11" i="131"/>
  <c r="J11" i="131"/>
  <c r="K11" i="131" s="1"/>
  <c r="K55" i="107"/>
  <c r="K53" i="49"/>
  <c r="C12" i="22"/>
  <c r="E13" i="22"/>
  <c r="J13" i="22"/>
  <c r="K13" i="22" s="1"/>
  <c r="K54" i="60"/>
  <c r="I54" i="102"/>
  <c r="J53" i="102"/>
  <c r="J55" i="139"/>
  <c r="I56" i="139"/>
  <c r="K52" i="166"/>
  <c r="J55" i="25"/>
  <c r="I56" i="25"/>
  <c r="J58" i="134"/>
  <c r="I59" i="134"/>
  <c r="IJ15" i="2"/>
  <c r="I54" i="47"/>
  <c r="J53" i="47"/>
  <c r="K52" i="67"/>
  <c r="K54" i="158"/>
  <c r="K52" i="40"/>
  <c r="E12" i="127"/>
  <c r="C11" i="127"/>
  <c r="J12" i="127"/>
  <c r="K12" i="127" s="1"/>
  <c r="K57" i="15"/>
  <c r="E12" i="149"/>
  <c r="C11" i="149"/>
  <c r="J12" i="149"/>
  <c r="K12" i="149" s="1"/>
  <c r="J54" i="80"/>
  <c r="I55" i="80"/>
  <c r="E15" i="3"/>
  <c r="C14" i="3"/>
  <c r="J15" i="3"/>
  <c r="K15" i="3" s="1"/>
  <c r="J56" i="107"/>
  <c r="I57" i="107"/>
  <c r="K53" i="57"/>
  <c r="K52" i="57"/>
  <c r="J54" i="39"/>
  <c r="I55" i="39"/>
  <c r="K52" i="104"/>
  <c r="J53" i="36"/>
  <c r="I54" i="36"/>
  <c r="I56" i="60"/>
  <c r="J55" i="60"/>
  <c r="K53" i="60"/>
  <c r="K54" i="139"/>
  <c r="K57" i="134"/>
  <c r="E15" i="174"/>
  <c r="C14" i="174"/>
  <c r="J15" i="174"/>
  <c r="K15" i="174" s="1"/>
  <c r="J54" i="108"/>
  <c r="I55" i="108"/>
  <c r="K56" i="79"/>
  <c r="E13" i="129"/>
  <c r="C12" i="129"/>
  <c r="J13" i="129"/>
  <c r="K13" i="129" s="1"/>
  <c r="DS13" i="2"/>
  <c r="I54" i="69"/>
  <c r="J53" i="69"/>
  <c r="K52" i="69" s="1"/>
  <c r="J58" i="12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39"/>
  <c r="E15" i="53"/>
  <c r="C14" i="53"/>
  <c r="J15" i="53"/>
  <c r="K15" i="53" s="1"/>
  <c r="I54" i="17"/>
  <c r="J53" i="17"/>
  <c r="K52" i="17" s="1"/>
  <c r="E11" i="59"/>
  <c r="C10" i="59"/>
  <c r="J11" i="59"/>
  <c r="K11" i="59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2" i="65"/>
  <c r="J54" i="126"/>
  <c r="K53" i="126" s="1"/>
  <c r="I55" i="126"/>
  <c r="N15" i="2"/>
  <c r="K51" i="65"/>
  <c r="CW14" i="2"/>
  <c r="K57" i="1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I59" i="15"/>
  <c r="DT14" i="2"/>
  <c r="K53" i="80"/>
  <c r="E14" i="33"/>
  <c r="C13" i="33"/>
  <c r="M14" i="2"/>
  <c r="J14" i="33"/>
  <c r="K14" i="33" s="1"/>
  <c r="E15" i="46"/>
  <c r="C14" i="46"/>
  <c r="J15" i="46"/>
  <c r="K15" i="46" s="1"/>
  <c r="C12" i="112"/>
  <c r="E13" i="112"/>
  <c r="CW13" i="2"/>
  <c r="J13" i="112"/>
  <c r="K13" i="112" s="1"/>
  <c r="K52" i="163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I57" i="135"/>
  <c r="C11" i="69"/>
  <c r="E12" i="69"/>
  <c r="J12" i="69"/>
  <c r="K12" i="69" s="1"/>
  <c r="FW16" i="2"/>
  <c r="K53" i="97"/>
  <c r="K52" i="160"/>
  <c r="J56" i="136"/>
  <c r="I57" i="136"/>
  <c r="E14" i="44"/>
  <c r="C13" i="44"/>
  <c r="J14" i="44"/>
  <c r="K14" i="44" s="1"/>
  <c r="I55" i="154"/>
  <c r="J54" i="154"/>
  <c r="I55" i="151"/>
  <c r="J54" i="151"/>
  <c r="K53" i="151" s="1"/>
  <c r="J54" i="161"/>
  <c r="I55" i="161"/>
  <c r="E14" i="79"/>
  <c r="C13" i="79"/>
  <c r="J14" i="79"/>
  <c r="K14" i="79" s="1"/>
  <c r="K51" i="64"/>
  <c r="K55" i="135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I56" i="158"/>
  <c r="J55" i="158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K53" i="154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3" i="170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I55" i="170"/>
  <c r="I55" i="87"/>
  <c r="J54" i="87"/>
  <c r="K53" i="87" s="1"/>
  <c r="I54" i="100"/>
  <c r="J53" i="100"/>
  <c r="J54" i="73"/>
  <c r="K53" i="73" s="1"/>
  <c r="I55" i="73"/>
  <c r="BQ16" i="1"/>
  <c r="K53" i="21"/>
  <c r="K52" i="21"/>
  <c r="C14" i="14"/>
  <c r="E15" i="14"/>
  <c r="J15" i="14"/>
  <c r="K15" i="14" s="1"/>
  <c r="I57" i="29"/>
  <c r="J56" i="29"/>
  <c r="J58" i="75"/>
  <c r="I59" i="75"/>
  <c r="I57" i="172"/>
  <c r="J56" i="172"/>
  <c r="J56" i="152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I55" i="21"/>
  <c r="K54" i="62"/>
  <c r="I57" i="117"/>
  <c r="J56" i="117"/>
  <c r="K55" i="117" s="1"/>
  <c r="E13" i="74"/>
  <c r="C12" i="74"/>
  <c r="J13" i="74"/>
  <c r="K13" i="74" s="1"/>
  <c r="E14" i="140"/>
  <c r="C13" i="140"/>
  <c r="AI14" i="2"/>
  <c r="J14" i="140"/>
  <c r="K14" i="140" s="1"/>
  <c r="K53" i="76"/>
  <c r="K53" i="169"/>
  <c r="K53" i="111"/>
  <c r="K57" i="75"/>
  <c r="J53" i="147"/>
  <c r="I54" i="147"/>
  <c r="E15" i="91"/>
  <c r="C14" i="91"/>
  <c r="J15" i="91"/>
  <c r="K15" i="91" s="1"/>
  <c r="J54" i="119"/>
  <c r="I55" i="119"/>
  <c r="K55" i="152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K54" i="83"/>
  <c r="I55" i="76"/>
  <c r="J54" i="76"/>
  <c r="J54" i="168"/>
  <c r="I55" i="168"/>
  <c r="J54" i="169"/>
  <c r="I55" i="169"/>
  <c r="I55" i="111"/>
  <c r="J54" i="111"/>
  <c r="C13" i="147"/>
  <c r="E14" i="147"/>
  <c r="J14" i="147"/>
  <c r="K14" i="147" s="1"/>
  <c r="K52" i="147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J54" i="155"/>
  <c r="K53" i="155" s="1"/>
  <c r="I55" i="155"/>
  <c r="K53" i="168"/>
  <c r="C11" i="173"/>
  <c r="E12" i="173"/>
  <c r="J12" i="173"/>
  <c r="K12" i="173" s="1"/>
  <c r="K54" i="124"/>
  <c r="K52" i="174"/>
  <c r="K51" i="174"/>
  <c r="K56" i="94"/>
  <c r="C13" i="132"/>
  <c r="E14" i="132"/>
  <c r="J14" i="132"/>
  <c r="K14" i="132" s="1"/>
  <c r="K56" i="59"/>
  <c r="K51" i="11"/>
  <c r="C7" i="98"/>
  <c r="E8" i="98"/>
  <c r="J8" i="98"/>
  <c r="K8" i="98" s="1"/>
  <c r="E12" i="168"/>
  <c r="C11" i="168"/>
  <c r="J12" i="168"/>
  <c r="K12" i="168" s="1"/>
  <c r="K51" i="43"/>
  <c r="C14" i="92"/>
  <c r="E15" i="92"/>
  <c r="J15" i="92"/>
  <c r="K15" i="92" s="1"/>
  <c r="I56" i="113"/>
  <c r="J55" i="113"/>
  <c r="I57" i="9"/>
  <c r="J56" i="9"/>
  <c r="K53" i="99"/>
  <c r="E15" i="93"/>
  <c r="C14" i="93"/>
  <c r="J15" i="93"/>
  <c r="K15" i="93" s="1"/>
  <c r="I55" i="31"/>
  <c r="J54" i="31"/>
  <c r="K53" i="53"/>
  <c r="K53" i="114"/>
  <c r="K52" i="114"/>
  <c r="K54" i="113"/>
  <c r="K52" i="141"/>
  <c r="K55" i="79"/>
  <c r="I55" i="4"/>
  <c r="J54" i="4"/>
  <c r="E12" i="61"/>
  <c r="C11" i="61"/>
  <c r="J12" i="61"/>
  <c r="K12" i="61" s="1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5" i="156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5" i="22"/>
  <c r="K53" i="68"/>
  <c r="J53" i="141"/>
  <c r="I54" i="141"/>
  <c r="K53" i="4"/>
  <c r="I55" i="153"/>
  <c r="J54" i="153"/>
  <c r="AU16" i="1"/>
  <c r="K56" i="7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I57" i="156"/>
  <c r="E15" i="58"/>
  <c r="C14" i="58"/>
  <c r="CA14" i="2" s="1"/>
  <c r="J15" i="58"/>
  <c r="K15" i="58" s="1"/>
  <c r="I57" i="132"/>
  <c r="J56" i="132"/>
  <c r="K53" i="144"/>
  <c r="K51" i="160"/>
  <c r="I56" i="63"/>
  <c r="J55" i="63"/>
  <c r="I55" i="88"/>
  <c r="J54" i="88"/>
  <c r="J58" i="61"/>
  <c r="I59" i="61"/>
  <c r="K53" i="115"/>
  <c r="CM14" i="2" l="1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C11" i="150"/>
  <c r="E12" i="150"/>
  <c r="J12" i="150"/>
  <c r="K12" i="150" s="1"/>
  <c r="E12" i="4"/>
  <c r="C11" i="4"/>
  <c r="J12" i="4"/>
  <c r="K12" i="4" s="1"/>
  <c r="K54" i="106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K53" i="58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E13" i="154"/>
  <c r="C12" i="154"/>
  <c r="J13" i="154"/>
  <c r="K13" i="154" s="1"/>
  <c r="E9" i="156"/>
  <c r="C8" i="156"/>
  <c r="J9" i="156"/>
  <c r="K9" i="156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K54" i="137"/>
  <c r="J56" i="66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K55" i="66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K54" i="103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E10" i="59"/>
  <c r="C9" i="59"/>
  <c r="J10" i="59"/>
  <c r="K10" i="59" s="1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K53" i="109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K55" i="60"/>
  <c r="I60" i="134"/>
  <c r="J59" i="134"/>
  <c r="K52" i="47"/>
  <c r="J58" i="14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I59" i="27"/>
  <c r="J58" i="27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4" i="111"/>
  <c r="K58" i="75"/>
  <c r="K56" i="42"/>
  <c r="E12" i="67"/>
  <c r="C11" i="67"/>
  <c r="J12" i="67"/>
  <c r="K12" i="67" s="1"/>
  <c r="K57" i="74"/>
  <c r="J56" i="60"/>
  <c r="I57" i="60"/>
  <c r="K54" i="104"/>
  <c r="K55" i="149"/>
  <c r="GI53" i="2"/>
  <c r="GH53" i="2"/>
  <c r="K55" i="164"/>
  <c r="K57" i="27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C12" i="48"/>
  <c r="E13" i="48"/>
  <c r="J13" i="48"/>
  <c r="K13" i="48" s="1"/>
  <c r="IV14" i="2"/>
  <c r="E14" i="53"/>
  <c r="C13" i="53"/>
  <c r="J14" i="53"/>
  <c r="K14" i="53" s="1"/>
  <c r="I55" i="36"/>
  <c r="J54" i="36"/>
  <c r="I57" i="25"/>
  <c r="J56" i="25"/>
  <c r="J56" i="93"/>
  <c r="I57" i="93"/>
  <c r="E13" i="97"/>
  <c r="C12" i="97"/>
  <c r="EO13" i="2"/>
  <c r="J13" i="97"/>
  <c r="K13" i="97" s="1"/>
  <c r="I57" i="149"/>
  <c r="J56" i="149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K53" i="36"/>
  <c r="K55" i="25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C10" i="61"/>
  <c r="E11" i="61"/>
  <c r="J11" i="61"/>
  <c r="K11" i="61" s="1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K57" i="71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K54" i="85"/>
  <c r="CX14" i="2"/>
  <c r="I56" i="39"/>
  <c r="J55" i="39"/>
  <c r="J56" i="139"/>
  <c r="I57" i="139"/>
  <c r="J54" i="55"/>
  <c r="I55" i="55"/>
  <c r="I56" i="70"/>
  <c r="J55" i="70"/>
  <c r="I57" i="129"/>
  <c r="J56" i="129"/>
  <c r="C11" i="113"/>
  <c r="E12" i="113"/>
  <c r="J12" i="113"/>
  <c r="K12" i="113" s="1"/>
  <c r="K53" i="105"/>
  <c r="K55" i="13"/>
  <c r="I59" i="71"/>
  <c r="J58" i="71"/>
  <c r="I56" i="73"/>
  <c r="J55" i="73"/>
  <c r="I60" i="61"/>
  <c r="J59" i="61"/>
  <c r="J57" i="89"/>
  <c r="I58" i="89"/>
  <c r="I56" i="88"/>
  <c r="J55" i="88"/>
  <c r="K55" i="113"/>
  <c r="K55" i="83"/>
  <c r="K54" i="168"/>
  <c r="I56" i="85"/>
  <c r="J55" i="85"/>
  <c r="I56" i="161"/>
  <c r="J55" i="161"/>
  <c r="E10" i="111"/>
  <c r="C9" i="111"/>
  <c r="J10" i="111"/>
  <c r="K10" i="111" s="1"/>
  <c r="I56" i="57"/>
  <c r="J55" i="57"/>
  <c r="K55" i="10"/>
  <c r="K54" i="3"/>
  <c r="K58" i="46"/>
  <c r="K55" i="26"/>
  <c r="K54" i="70"/>
  <c r="K55" i="129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I57" i="83"/>
  <c r="J56" i="83"/>
  <c r="K54" i="76"/>
  <c r="C11" i="74"/>
  <c r="E12" i="74"/>
  <c r="J12" i="74"/>
  <c r="K12" i="74" s="1"/>
  <c r="C13" i="14"/>
  <c r="E14" i="14"/>
  <c r="J14" i="14"/>
  <c r="K14" i="14" s="1"/>
  <c r="K55" i="158"/>
  <c r="K54" i="161"/>
  <c r="E11" i="26"/>
  <c r="C10" i="26"/>
  <c r="J11" i="26"/>
  <c r="K11" i="26" s="1"/>
  <c r="I57" i="10"/>
  <c r="J56" i="10"/>
  <c r="J54" i="130"/>
  <c r="I55" i="130"/>
  <c r="J55" i="3"/>
  <c r="I56" i="3"/>
  <c r="I60" i="46"/>
  <c r="J59" i="46"/>
  <c r="J55" i="50"/>
  <c r="I56" i="50"/>
  <c r="I56" i="54"/>
  <c r="J55" i="54"/>
  <c r="J56" i="72"/>
  <c r="I57" i="72"/>
  <c r="K57" i="94"/>
  <c r="K57" i="14"/>
  <c r="J55" i="76"/>
  <c r="I56" i="76"/>
  <c r="FW15" i="2"/>
  <c r="I58" i="78"/>
  <c r="J57" i="78"/>
  <c r="K56" i="78" s="1"/>
  <c r="I57" i="158"/>
  <c r="J56" i="158"/>
  <c r="J57" i="128"/>
  <c r="K56" i="128" s="1"/>
  <c r="I58" i="128"/>
  <c r="I55" i="102"/>
  <c r="J54" i="102"/>
  <c r="K54" i="25"/>
  <c r="I55" i="11"/>
  <c r="J54" i="11"/>
  <c r="K58" i="7"/>
  <c r="K56" i="62"/>
  <c r="E12" i="130"/>
  <c r="C11" i="130"/>
  <c r="J12" i="130"/>
  <c r="K12" i="130" s="1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K54" i="87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I56" i="131"/>
  <c r="K54" i="72"/>
  <c r="K54" i="116"/>
  <c r="K52" i="81"/>
  <c r="E12" i="110"/>
  <c r="C11" i="110"/>
  <c r="J12" i="110"/>
  <c r="K12" i="110" s="1"/>
  <c r="I56" i="154"/>
  <c r="J55" i="154"/>
  <c r="K54" i="126"/>
  <c r="K53" i="34"/>
  <c r="C10" i="37"/>
  <c r="E11" i="37"/>
  <c r="J11" i="37"/>
  <c r="K11" i="37" s="1"/>
  <c r="K58" i="133"/>
  <c r="K52" i="109"/>
  <c r="E11" i="84"/>
  <c r="C10" i="84"/>
  <c r="J11" i="84"/>
  <c r="K11" i="84" s="1"/>
  <c r="K54" i="131"/>
  <c r="I59" i="59"/>
  <c r="J58" i="59"/>
  <c r="K53" i="148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K57" i="59"/>
  <c r="J54" i="148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AI13" i="2" s="1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K55" i="30"/>
  <c r="BE14" i="2"/>
  <c r="I55" i="45"/>
  <c r="J54" i="45"/>
  <c r="J54" i="143"/>
  <c r="I55" i="143"/>
  <c r="E13" i="125"/>
  <c r="C12" i="125"/>
  <c r="J13" i="125"/>
  <c r="K13" i="125" s="1"/>
  <c r="K54" i="73"/>
  <c r="E10" i="45"/>
  <c r="C9" i="45"/>
  <c r="J10" i="45"/>
  <c r="K10" i="45" s="1"/>
  <c r="I58" i="136"/>
  <c r="J57" i="136"/>
  <c r="K56" i="136" s="1"/>
  <c r="K55" i="41"/>
  <c r="I60" i="12"/>
  <c r="J59" i="12"/>
  <c r="I57" i="37"/>
  <c r="J56" i="37"/>
  <c r="K55" i="37" s="1"/>
  <c r="K54" i="20"/>
  <c r="J54" i="64"/>
  <c r="I55" i="64"/>
  <c r="J56" i="30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K53" i="100"/>
  <c r="J54" i="160"/>
  <c r="K53" i="160" s="1"/>
  <c r="I55" i="160"/>
  <c r="K58" i="12"/>
  <c r="J55" i="80"/>
  <c r="I56" i="80"/>
  <c r="I56" i="20"/>
  <c r="J55" i="20"/>
  <c r="EP15" i="2"/>
  <c r="I57" i="115"/>
  <c r="J56" i="115"/>
  <c r="K55" i="115" s="1"/>
  <c r="K55" i="159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E13" i="119"/>
  <c r="C12" i="119"/>
  <c r="J13" i="119"/>
  <c r="K13" i="119" s="1"/>
  <c r="E14" i="107"/>
  <c r="C13" i="107"/>
  <c r="BE13" i="2" s="1"/>
  <c r="J14" i="107"/>
  <c r="K14" i="107" s="1"/>
  <c r="K53" i="69"/>
  <c r="K54" i="80"/>
  <c r="K54" i="52"/>
  <c r="E9" i="157"/>
  <c r="C8" i="157"/>
  <c r="J9" i="157"/>
  <c r="K9" i="157" s="1"/>
  <c r="C11" i="137"/>
  <c r="E12" i="137"/>
  <c r="J12" i="137"/>
  <c r="K12" i="137" s="1"/>
  <c r="I57" i="159"/>
  <c r="J56" i="159"/>
  <c r="E13" i="169"/>
  <c r="C12" i="169"/>
  <c r="HY13" i="2"/>
  <c r="J13" i="169"/>
  <c r="K13" i="169" s="1"/>
  <c r="I56" i="121"/>
  <c r="J55" i="12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I55" i="69"/>
  <c r="E10" i="131"/>
  <c r="C9" i="131"/>
  <c r="J10" i="131"/>
  <c r="K10" i="131" s="1"/>
  <c r="J55" i="49"/>
  <c r="K54" i="49" s="1"/>
  <c r="I56" i="49"/>
  <c r="I56" i="52"/>
  <c r="J55" i="52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K54" i="121"/>
  <c r="E14" i="49"/>
  <c r="C13" i="49"/>
  <c r="J14" i="49"/>
  <c r="K14" i="49" s="1"/>
  <c r="C10" i="149"/>
  <c r="E11" i="149"/>
  <c r="J11" i="149"/>
  <c r="K11" i="1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E7" i="98"/>
  <c r="C6" i="98"/>
  <c r="J7" i="98"/>
  <c r="K7" i="98" s="1"/>
  <c r="HD15" i="2"/>
  <c r="I55" i="81"/>
  <c r="J54" i="81"/>
  <c r="I56" i="87"/>
  <c r="J55" i="87"/>
  <c r="E13" i="10"/>
  <c r="C12" i="10"/>
  <c r="J13" i="10"/>
  <c r="K13" i="10" s="1"/>
  <c r="K54" i="97"/>
  <c r="X13" i="1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K54" i="19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K53" i="40"/>
  <c r="E12" i="99"/>
  <c r="C11" i="99"/>
  <c r="J12" i="99"/>
  <c r="K12" i="99" s="1"/>
  <c r="CB13" i="2" l="1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K55" i="57"/>
  <c r="I57" i="70"/>
  <c r="J56" i="70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I58" i="72"/>
  <c r="J57" i="113"/>
  <c r="I58" i="113"/>
  <c r="I57" i="57"/>
  <c r="J56" i="57"/>
  <c r="I56" i="55"/>
  <c r="J55" i="55"/>
  <c r="E13" i="7"/>
  <c r="C12" i="7"/>
  <c r="AT13" i="1"/>
  <c r="J13" i="7"/>
  <c r="K13" i="7" s="1"/>
  <c r="K57" i="98"/>
  <c r="E11" i="67"/>
  <c r="C10" i="67"/>
  <c r="J11" i="67"/>
  <c r="K11" i="67" s="1"/>
  <c r="J56" i="104"/>
  <c r="I57" i="104"/>
  <c r="E10" i="62"/>
  <c r="C9" i="62"/>
  <c r="J10" i="62"/>
  <c r="K10" i="62" s="1"/>
  <c r="E9" i="59"/>
  <c r="C8" i="59"/>
  <c r="J9" i="59"/>
  <c r="K9" i="59" s="1"/>
  <c r="C12" i="46"/>
  <c r="E13" i="46"/>
  <c r="J13" i="46"/>
  <c r="K13" i="46" s="1"/>
  <c r="K56" i="72"/>
  <c r="K54" i="55"/>
  <c r="I59" i="98"/>
  <c r="J58" i="98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K55" i="3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I57" i="31"/>
  <c r="C11" i="101"/>
  <c r="E12" i="101"/>
  <c r="J12" i="101"/>
  <c r="K12" i="101" s="1"/>
  <c r="K56" i="167"/>
  <c r="EE14" i="2"/>
  <c r="C12" i="158"/>
  <c r="E13" i="158"/>
  <c r="J13" i="158"/>
  <c r="K13" i="158" s="1"/>
  <c r="E11" i="150"/>
  <c r="C10" i="150"/>
  <c r="J11" i="150"/>
  <c r="K11" i="150" s="1"/>
  <c r="I58" i="115"/>
  <c r="J57" i="115"/>
  <c r="J55" i="65"/>
  <c r="I56" i="65"/>
  <c r="E13" i="42"/>
  <c r="C12" i="42"/>
  <c r="J13" i="42"/>
  <c r="K13" i="42" s="1"/>
  <c r="FV13" i="2"/>
  <c r="FK13" i="2"/>
  <c r="I57" i="84"/>
  <c r="J56" i="84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K59" i="7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6" i="63"/>
  <c r="K55" i="131"/>
  <c r="K57" i="117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I59" i="117"/>
  <c r="J58" i="117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5" i="87"/>
  <c r="K58" i="79"/>
  <c r="K57" i="152"/>
  <c r="E13" i="152"/>
  <c r="C12" i="152"/>
  <c r="J13" i="152"/>
  <c r="K13" i="152" s="1"/>
  <c r="E13" i="92"/>
  <c r="C12" i="92"/>
  <c r="J13" i="92"/>
  <c r="K13" i="92" s="1"/>
  <c r="E10" i="85"/>
  <c r="C9" i="85"/>
  <c r="J10" i="85"/>
  <c r="K10" i="85" s="1"/>
  <c r="E11" i="130"/>
  <c r="C10" i="130"/>
  <c r="J11" i="130"/>
  <c r="K11" i="130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K56" i="173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I59" i="152"/>
  <c r="J58" i="152"/>
  <c r="I58" i="92"/>
  <c r="J57" i="92"/>
  <c r="K55" i="114"/>
  <c r="K54" i="114"/>
  <c r="I56" i="43"/>
  <c r="J55" i="43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3" i="140"/>
  <c r="K55" i="80"/>
  <c r="I57" i="116"/>
  <c r="J56" i="116"/>
  <c r="J55" i="130"/>
  <c r="I56" i="130"/>
  <c r="I57" i="114"/>
  <c r="J56" i="114"/>
  <c r="K56" i="44"/>
  <c r="C11" i="153"/>
  <c r="E12" i="153"/>
  <c r="J12" i="153"/>
  <c r="K12" i="153" s="1"/>
  <c r="I58" i="149"/>
  <c r="J57" i="149"/>
  <c r="K56" i="149" s="1"/>
  <c r="K54" i="43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I60" i="94"/>
  <c r="J57" i="44"/>
  <c r="I58" i="44"/>
  <c r="J55" i="17"/>
  <c r="K54" i="17" s="1"/>
  <c r="I56" i="17"/>
  <c r="J56" i="4"/>
  <c r="I57" i="4"/>
  <c r="K54" i="31"/>
  <c r="K53" i="81"/>
  <c r="K55" i="56"/>
  <c r="I57" i="153"/>
  <c r="J56" i="153"/>
  <c r="I57" i="108"/>
  <c r="J56" i="108"/>
  <c r="K55" i="19"/>
  <c r="J58" i="48"/>
  <c r="I59" i="48"/>
  <c r="C11" i="119"/>
  <c r="E12" i="119"/>
  <c r="J12" i="119"/>
  <c r="K12" i="119" s="1"/>
  <c r="I56" i="160"/>
  <c r="J55" i="160"/>
  <c r="K54" i="160" s="1"/>
  <c r="K56" i="37"/>
  <c r="E8" i="166"/>
  <c r="C7" i="166"/>
  <c r="J8" i="166"/>
  <c r="K8" i="166" s="1"/>
  <c r="E12" i="23"/>
  <c r="C11" i="23"/>
  <c r="J12" i="23"/>
  <c r="K12" i="23" s="1"/>
  <c r="K55" i="92"/>
  <c r="K56" i="10"/>
  <c r="K58" i="94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K59" i="75"/>
  <c r="I57" i="56"/>
  <c r="J56" i="56"/>
  <c r="J55" i="81"/>
  <c r="K54" i="81" s="1"/>
  <c r="I56" i="81"/>
  <c r="K57" i="48"/>
  <c r="C9" i="149"/>
  <c r="E10" i="149"/>
  <c r="J10" i="149"/>
  <c r="K10" i="149" s="1"/>
  <c r="I58" i="37"/>
  <c r="J57" i="37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K57" i="135"/>
  <c r="J60" i="133"/>
  <c r="I61" i="133"/>
  <c r="J56" i="162"/>
  <c r="I57" i="162"/>
  <c r="E11" i="65"/>
  <c r="C10" i="65"/>
  <c r="J11" i="65"/>
  <c r="K11" i="65" s="1"/>
  <c r="K55" i="97"/>
  <c r="E10" i="168"/>
  <c r="C9" i="168"/>
  <c r="J10" i="168"/>
  <c r="K10" i="168" s="1"/>
  <c r="K59" i="12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6" i="115"/>
  <c r="C12" i="6"/>
  <c r="E13" i="6"/>
  <c r="CA13" i="1"/>
  <c r="K55" i="84"/>
  <c r="I57" i="19"/>
  <c r="J56" i="19"/>
  <c r="K55" i="162"/>
  <c r="I57" i="97"/>
  <c r="J56" i="97"/>
  <c r="E6" i="98"/>
  <c r="C5" i="98"/>
  <c r="J6" i="98"/>
  <c r="K6" i="98" s="1"/>
  <c r="E13" i="49"/>
  <c r="C12" i="49"/>
  <c r="J13" i="49"/>
  <c r="K13" i="49" s="1"/>
  <c r="J55" i="100"/>
  <c r="K54" i="100" s="1"/>
  <c r="I56" i="100"/>
  <c r="I61" i="12"/>
  <c r="J60" i="12"/>
  <c r="I58" i="124"/>
  <c r="J57" i="124"/>
  <c r="I60" i="59"/>
  <c r="J59" i="59"/>
  <c r="E12" i="63"/>
  <c r="C11" i="63"/>
  <c r="J12" i="63"/>
  <c r="K12" i="63" s="1"/>
  <c r="K58" i="82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J58" i="10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K56" i="93"/>
  <c r="C11" i="89"/>
  <c r="E12" i="89"/>
  <c r="J12" i="89"/>
  <c r="K12" i="89" s="1"/>
  <c r="HN12" i="2"/>
  <c r="K57" i="101"/>
  <c r="J56" i="33"/>
  <c r="I57" i="33"/>
  <c r="I57" i="103"/>
  <c r="J56" i="103"/>
  <c r="C10" i="118"/>
  <c r="E11" i="118"/>
  <c r="J11" i="118"/>
  <c r="K11" i="118" s="1"/>
  <c r="I60" i="82"/>
  <c r="J59" i="82"/>
  <c r="J56" i="138"/>
  <c r="I57" i="138"/>
  <c r="E11" i="94"/>
  <c r="C10" i="94"/>
  <c r="J11" i="94"/>
  <c r="K11" i="94" s="1"/>
  <c r="I56" i="166"/>
  <c r="J55" i="166"/>
  <c r="K54" i="166" s="1"/>
  <c r="K54" i="102"/>
  <c r="K53" i="102"/>
  <c r="C10" i="64"/>
  <c r="E11" i="64"/>
  <c r="J11" i="64"/>
  <c r="K11" i="64" s="1"/>
  <c r="K59" i="61"/>
  <c r="K56" i="25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K55" i="103"/>
  <c r="I56" i="171"/>
  <c r="J55" i="171"/>
  <c r="E10" i="73"/>
  <c r="C9" i="73"/>
  <c r="J10" i="73"/>
  <c r="K10" i="73" s="1"/>
  <c r="K56" i="13"/>
  <c r="K54" i="162"/>
  <c r="Y13" i="1"/>
  <c r="K55" i="5"/>
  <c r="C9" i="84"/>
  <c r="E10" i="84"/>
  <c r="J10" i="84"/>
  <c r="K10" i="84" s="1"/>
  <c r="J55" i="146"/>
  <c r="I56" i="146"/>
  <c r="J55" i="102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I58" i="25"/>
  <c r="K55" i="63"/>
  <c r="K57" i="26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I56" i="90"/>
  <c r="E11" i="83"/>
  <c r="C10" i="83"/>
  <c r="J11" i="83"/>
  <c r="K11" i="83" s="1"/>
  <c r="I57" i="5"/>
  <c r="J56" i="5"/>
  <c r="I56" i="148"/>
  <c r="J55" i="148"/>
  <c r="K54" i="34"/>
  <c r="K53" i="166"/>
  <c r="I59" i="107"/>
  <c r="J58" i="107"/>
  <c r="K57" i="62"/>
  <c r="I59" i="128"/>
  <c r="J58" i="128"/>
  <c r="K54" i="36"/>
  <c r="J58" i="26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K54" i="148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5" i="86"/>
  <c r="K56" i="107"/>
  <c r="J60" i="7"/>
  <c r="I61" i="7"/>
  <c r="K57" i="156"/>
  <c r="E10" i="61"/>
  <c r="C9" i="61"/>
  <c r="J10" i="61"/>
  <c r="K10" i="61" s="1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K54" i="90"/>
  <c r="I59" i="136"/>
  <c r="J58" i="136"/>
  <c r="K57" i="127"/>
  <c r="BQ14" i="1"/>
  <c r="E12" i="70"/>
  <c r="C11" i="70"/>
  <c r="J12" i="70"/>
  <c r="K12" i="70" s="1"/>
  <c r="I59" i="127"/>
  <c r="J58" i="127"/>
  <c r="K54" i="144"/>
  <c r="FL14" i="2"/>
  <c r="J56" i="86"/>
  <c r="I57" i="86"/>
  <c r="E10" i="47"/>
  <c r="C9" i="47"/>
  <c r="J10" i="47"/>
  <c r="K10" i="47" s="1"/>
  <c r="K59" i="7"/>
  <c r="J59" i="71"/>
  <c r="I60" i="71"/>
  <c r="I59" i="156"/>
  <c r="J58" i="156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C7" i="156"/>
  <c r="E8" i="156"/>
  <c r="J8" i="156"/>
  <c r="K8" i="156" s="1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6" i="28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J57" i="28"/>
  <c r="I58" i="28"/>
  <c r="I60" i="32"/>
  <c r="J59" i="32"/>
  <c r="I57" i="123"/>
  <c r="J56" i="123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K54" i="47"/>
  <c r="K57" i="51"/>
  <c r="K55" i="123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I56" i="38"/>
  <c r="J55" i="38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E12" i="125"/>
  <c r="C11" i="125"/>
  <c r="J12" i="125"/>
  <c r="K12" i="125" s="1"/>
  <c r="I56" i="96"/>
  <c r="J55" i="96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K54" i="40"/>
  <c r="C10" i="75"/>
  <c r="E11" i="75"/>
  <c r="J11" i="75"/>
  <c r="K11" i="75" s="1"/>
  <c r="J57" i="159"/>
  <c r="I58" i="159"/>
  <c r="I56" i="143"/>
  <c r="J55" i="143"/>
  <c r="K54" i="95"/>
  <c r="K54" i="86"/>
  <c r="C10" i="74"/>
  <c r="E11" i="74"/>
  <c r="J11" i="74"/>
  <c r="K11" i="74" s="1"/>
  <c r="K53" i="130"/>
  <c r="E11" i="113"/>
  <c r="C10" i="113"/>
  <c r="J11" i="113"/>
  <c r="K11" i="113" s="1"/>
  <c r="J55" i="120"/>
  <c r="I56" i="120"/>
  <c r="K58" i="134"/>
  <c r="K56" i="26"/>
  <c r="K55" i="28"/>
  <c r="K54" i="3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6" i="159"/>
  <c r="K53" i="65"/>
  <c r="E8" i="30"/>
  <c r="C7" i="30"/>
  <c r="J8" i="30"/>
  <c r="K8" i="30" s="1"/>
  <c r="K55" i="154"/>
  <c r="K57" i="24"/>
  <c r="C11" i="35"/>
  <c r="E12" i="35"/>
  <c r="J12" i="35"/>
  <c r="K12" i="35" s="1"/>
  <c r="J56" i="76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K55" i="137"/>
  <c r="I57" i="121"/>
  <c r="J56" i="121"/>
  <c r="K55" i="121" s="1"/>
  <c r="K56" i="18"/>
  <c r="E10" i="106"/>
  <c r="C9" i="106"/>
  <c r="J10" i="106"/>
  <c r="K10" i="106" s="1"/>
  <c r="HZ14" i="2"/>
  <c r="K55" i="124"/>
  <c r="J55" i="40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4" i="154"/>
  <c r="K55" i="76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M12" i="2"/>
  <c r="J12" i="33"/>
  <c r="K12" i="33" s="1"/>
  <c r="K58" i="145"/>
  <c r="I58" i="66"/>
  <c r="J57" i="66"/>
  <c r="I57" i="137"/>
  <c r="J56" i="137"/>
  <c r="AI12" i="1"/>
  <c r="AI13" i="1"/>
  <c r="E10" i="120"/>
  <c r="C9" i="120"/>
  <c r="J10" i="120"/>
  <c r="K10" i="120" s="1"/>
  <c r="C11" i="169"/>
  <c r="E12" i="169"/>
  <c r="HY12" i="2"/>
  <c r="J12" i="169"/>
  <c r="K12" i="169" s="1"/>
  <c r="K54" i="96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AI12" i="2" s="1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70"/>
  <c r="K55" i="111"/>
  <c r="K53" i="47"/>
  <c r="K56" i="66"/>
  <c r="J55" i="58"/>
  <c r="I56" i="58"/>
  <c r="E11" i="4"/>
  <c r="C10" i="4"/>
  <c r="J11" i="4"/>
  <c r="K11" i="4" s="1"/>
  <c r="BF12" i="2" l="1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E10" i="74"/>
  <c r="C9" i="74"/>
  <c r="J10" i="74"/>
  <c r="K10" i="74" s="1"/>
  <c r="HD13" i="2"/>
  <c r="E7" i="156"/>
  <c r="C6" i="156"/>
  <c r="J7" i="156"/>
  <c r="K7" i="156" s="1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K56" i="33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I58" i="123"/>
  <c r="J57" i="123"/>
  <c r="C8" i="37"/>
  <c r="E9" i="37"/>
  <c r="J9" i="37"/>
  <c r="K9" i="37" s="1"/>
  <c r="J59" i="9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9" i="130"/>
  <c r="E10" i="130"/>
  <c r="J10" i="130"/>
  <c r="K10" i="130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J57" i="70"/>
  <c r="I58" i="70"/>
  <c r="BQ13" i="1"/>
  <c r="I59" i="99"/>
  <c r="J58" i="99"/>
  <c r="J59" i="164"/>
  <c r="I60" i="164"/>
  <c r="K56" i="49"/>
  <c r="C7" i="45"/>
  <c r="E8" i="45"/>
  <c r="J8" i="45"/>
  <c r="K8" i="45" s="1"/>
  <c r="I62" i="61"/>
  <c r="J61" i="61"/>
  <c r="E10" i="18"/>
  <c r="C9" i="18"/>
  <c r="J10" i="18"/>
  <c r="K10" i="18" s="1"/>
  <c r="HO12" i="2"/>
  <c r="K58" i="9"/>
  <c r="I58" i="19"/>
  <c r="J57" i="19"/>
  <c r="E11" i="88"/>
  <c r="C10" i="88"/>
  <c r="J11" i="88"/>
  <c r="K11" i="88" s="1"/>
  <c r="K57" i="72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I57" i="125"/>
  <c r="J56" i="125"/>
  <c r="I57" i="90"/>
  <c r="J56" i="90"/>
  <c r="I60" i="89"/>
  <c r="J59" i="89"/>
  <c r="EP12" i="2"/>
  <c r="I58" i="153"/>
  <c r="J57" i="153"/>
  <c r="I58" i="20"/>
  <c r="J57" i="20"/>
  <c r="I57" i="105"/>
  <c r="J56" i="105"/>
  <c r="I60" i="98"/>
  <c r="J59" i="98"/>
  <c r="K56" i="113"/>
  <c r="K55" i="58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5" i="125"/>
  <c r="K55" i="90"/>
  <c r="J56" i="102"/>
  <c r="I57" i="102"/>
  <c r="K58" i="89"/>
  <c r="CB13" i="1"/>
  <c r="C8" i="168"/>
  <c r="E9" i="168"/>
  <c r="J9" i="168"/>
  <c r="K9" i="168" s="1"/>
  <c r="K57" i="149"/>
  <c r="I57" i="147"/>
  <c r="J56" i="147"/>
  <c r="E9" i="85"/>
  <c r="C8" i="85"/>
  <c r="J9" i="85"/>
  <c r="K9" i="85" s="1"/>
  <c r="K55" i="20"/>
  <c r="I60" i="132"/>
  <c r="J59" i="132"/>
  <c r="I57" i="58"/>
  <c r="J56" i="58"/>
  <c r="DI12" i="2"/>
  <c r="K57" i="129"/>
  <c r="I59" i="159"/>
  <c r="J58" i="159"/>
  <c r="K57" i="159" s="1"/>
  <c r="K57" i="68"/>
  <c r="K57" i="28"/>
  <c r="C10" i="162"/>
  <c r="E11" i="162"/>
  <c r="J11" i="162"/>
  <c r="K11" i="162" s="1"/>
  <c r="E8" i="165"/>
  <c r="C7" i="165"/>
  <c r="J8" i="165"/>
  <c r="K8" i="165" s="1"/>
  <c r="K55" i="102"/>
  <c r="E11" i="89"/>
  <c r="C10" i="89"/>
  <c r="J11" i="89"/>
  <c r="K11" i="89" s="1"/>
  <c r="C10" i="97"/>
  <c r="E11" i="97"/>
  <c r="J11" i="97"/>
  <c r="K11" i="97" s="1"/>
  <c r="I59" i="149"/>
  <c r="J58" i="149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K57" i="92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I58" i="31"/>
  <c r="I59" i="167"/>
  <c r="J58" i="167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E12" i="155"/>
  <c r="C11" i="155"/>
  <c r="J12" i="155"/>
  <c r="K12" i="155" s="1"/>
  <c r="C11" i="136"/>
  <c r="E12" i="136"/>
  <c r="J12" i="136"/>
  <c r="K12" i="136" s="1"/>
  <c r="K56" i="31"/>
  <c r="K57" i="167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I60" i="152"/>
  <c r="J59" i="152"/>
  <c r="K60" i="134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5" i="17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C7" i="59"/>
  <c r="E8" i="59"/>
  <c r="J8" i="59"/>
  <c r="K8" i="59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I57" i="64"/>
  <c r="J56" i="64"/>
  <c r="K55" i="64" s="1"/>
  <c r="E9" i="173"/>
  <c r="C8" i="173"/>
  <c r="J9" i="173"/>
  <c r="K9" i="173" s="1"/>
  <c r="K57" i="173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K59" i="94"/>
  <c r="K56" i="116"/>
  <c r="K56" i="80"/>
  <c r="I59" i="173"/>
  <c r="J58" i="173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5" i="109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I58" i="80"/>
  <c r="J57" i="80"/>
  <c r="I62" i="74"/>
  <c r="J61" i="74"/>
  <c r="J56" i="141"/>
  <c r="I57" i="141"/>
  <c r="E11" i="80"/>
  <c r="C10" i="80"/>
  <c r="J11" i="80"/>
  <c r="K11" i="80" s="1"/>
  <c r="I57" i="109"/>
  <c r="J56" i="109"/>
  <c r="AJ12" i="1"/>
  <c r="I58" i="106"/>
  <c r="J57" i="106"/>
  <c r="K56" i="137"/>
  <c r="J59" i="156"/>
  <c r="I60" i="156"/>
  <c r="I57" i="35"/>
  <c r="J56" i="35"/>
  <c r="E9" i="127"/>
  <c r="C8" i="127"/>
  <c r="J9" i="127"/>
  <c r="K9" i="127" s="1"/>
  <c r="I61" i="59"/>
  <c r="J60" i="59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K58" i="122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K59" i="27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I62" i="15"/>
  <c r="J61" i="15"/>
  <c r="K56" i="73"/>
  <c r="K55" i="171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I57" i="45"/>
  <c r="K59" i="145"/>
  <c r="I61" i="22"/>
  <c r="J60" i="22"/>
  <c r="E12" i="58"/>
  <c r="C11" i="58"/>
  <c r="J12" i="58"/>
  <c r="K12" i="58" s="1"/>
  <c r="K58" i="78"/>
  <c r="GS13" i="2"/>
  <c r="K57" i="158"/>
  <c r="K60" i="15"/>
  <c r="I58" i="73"/>
  <c r="J57" i="73"/>
  <c r="K55" i="138"/>
  <c r="J56" i="171"/>
  <c r="I57" i="171"/>
  <c r="K59" i="82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J58" i="158"/>
  <c r="I59" i="158"/>
  <c r="C8" i="47"/>
  <c r="E9" i="47"/>
  <c r="J9" i="47"/>
  <c r="K9" i="47" s="1"/>
  <c r="J59" i="107"/>
  <c r="I60" i="107"/>
  <c r="J60" i="82"/>
  <c r="I61" i="82"/>
  <c r="K58" i="16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I57" i="96"/>
  <c r="J56" i="96"/>
  <c r="C11" i="14"/>
  <c r="E12" i="14"/>
  <c r="J12" i="14"/>
  <c r="K12" i="14" s="1"/>
  <c r="GR12" i="2"/>
  <c r="K55" i="126"/>
  <c r="I58" i="86"/>
  <c r="J57" i="86"/>
  <c r="E9" i="61"/>
  <c r="C8" i="61"/>
  <c r="J9" i="61"/>
  <c r="K9" i="61" s="1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E9" i="149"/>
  <c r="C8" i="149"/>
  <c r="J9" i="149"/>
  <c r="K9" i="149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65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J56" i="91"/>
  <c r="K55" i="91" s="1"/>
  <c r="I57" i="91"/>
  <c r="K56" i="151"/>
  <c r="I60" i="62"/>
  <c r="J59" i="62"/>
  <c r="K58" i="62" s="1"/>
  <c r="I57" i="148"/>
  <c r="J56" i="148"/>
  <c r="I59" i="25"/>
  <c r="J58" i="25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K55" i="45"/>
  <c r="E11" i="33"/>
  <c r="C10" i="33"/>
  <c r="M11" i="2"/>
  <c r="J11" i="33"/>
  <c r="K11" i="33" s="1"/>
  <c r="K55" i="120"/>
  <c r="J57" i="151"/>
  <c r="I58" i="151"/>
  <c r="K58" i="71"/>
  <c r="K56" i="5"/>
  <c r="K57" i="2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55"/>
  <c r="K55" i="104"/>
  <c r="E11" i="95"/>
  <c r="C10" i="95"/>
  <c r="J11" i="95"/>
  <c r="K11" i="95" s="1"/>
  <c r="K55" i="40"/>
  <c r="E11" i="35"/>
  <c r="C10" i="35"/>
  <c r="J11" i="35"/>
  <c r="K11" i="35" s="1"/>
  <c r="K54" i="120"/>
  <c r="C9" i="148"/>
  <c r="E10" i="148"/>
  <c r="J10" i="148"/>
  <c r="K10" i="148" s="1"/>
  <c r="J61" i="7"/>
  <c r="I62" i="7"/>
  <c r="K57" i="107"/>
  <c r="J57" i="5"/>
  <c r="I58" i="5"/>
  <c r="E11" i="142"/>
  <c r="C10" i="142"/>
  <c r="J11" i="142"/>
  <c r="K11" i="142" s="1"/>
  <c r="K57" i="16"/>
  <c r="K57" i="93"/>
  <c r="C4" i="98"/>
  <c r="E5" i="98"/>
  <c r="J5" i="98"/>
  <c r="K5" i="98" s="1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E10" i="150"/>
  <c r="C9" i="150"/>
  <c r="J10" i="150"/>
  <c r="K10" i="150" s="1"/>
  <c r="C4" i="82"/>
  <c r="E5" i="82"/>
  <c r="J5" i="82"/>
  <c r="K5" i="82" s="1"/>
  <c r="I57" i="55"/>
  <c r="J56" i="55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60" i="7"/>
  <c r="K55" i="34"/>
  <c r="K54" i="125"/>
  <c r="E12" i="121"/>
  <c r="C11" i="121"/>
  <c r="J12" i="121"/>
  <c r="K12" i="121" s="1"/>
  <c r="K56" i="103"/>
  <c r="I59" i="93"/>
  <c r="J58" i="93"/>
  <c r="J59" i="48"/>
  <c r="I60" i="48"/>
  <c r="K54" i="147"/>
  <c r="I58" i="169"/>
  <c r="J57" i="169"/>
  <c r="C7" i="131"/>
  <c r="E8" i="131"/>
  <c r="J8" i="131"/>
  <c r="K8" i="131" s="1"/>
  <c r="J59" i="117"/>
  <c r="I60" i="117"/>
  <c r="K54" i="65"/>
  <c r="K56" i="57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97"/>
  <c r="K58" i="59"/>
  <c r="J61" i="75"/>
  <c r="I62" i="75"/>
  <c r="I58" i="56"/>
  <c r="J57" i="56"/>
  <c r="K58" i="48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I58" i="57"/>
  <c r="AJ11" i="2" l="1"/>
  <c r="E11" i="52"/>
  <c r="C10" i="52"/>
  <c r="BP11" i="2"/>
  <c r="J11" i="52"/>
  <c r="K11" i="52" s="1"/>
  <c r="C5" i="138"/>
  <c r="E6" i="138"/>
  <c r="J6" i="138"/>
  <c r="K6" i="138" s="1"/>
  <c r="I60" i="173"/>
  <c r="J59" i="173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C8" i="16"/>
  <c r="E9" i="16"/>
  <c r="J9" i="16"/>
  <c r="K9" i="16" s="1"/>
  <c r="J58" i="88"/>
  <c r="I59" i="88"/>
  <c r="J57" i="38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6" i="47"/>
  <c r="K58" i="129"/>
  <c r="J59" i="28"/>
  <c r="I60" i="28"/>
  <c r="E11" i="158"/>
  <c r="C10" i="158"/>
  <c r="J11" i="158"/>
  <c r="K11" i="158" s="1"/>
  <c r="E9" i="74"/>
  <c r="C8" i="74"/>
  <c r="J9" i="74"/>
  <c r="K9" i="74" s="1"/>
  <c r="K57" i="119"/>
  <c r="I59" i="106"/>
  <c r="J58" i="106"/>
  <c r="I58" i="166"/>
  <c r="J57" i="166"/>
  <c r="I58" i="47"/>
  <c r="J57" i="47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K56" i="91"/>
  <c r="I63" i="12"/>
  <c r="J62" i="12"/>
  <c r="J57" i="95"/>
  <c r="I58" i="95"/>
  <c r="J59" i="44"/>
  <c r="I60" i="44"/>
  <c r="I59" i="50"/>
  <c r="J58" i="50"/>
  <c r="E11" i="46"/>
  <c r="C10" i="46"/>
  <c r="AI10" i="1" s="1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K56" i="38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I60" i="83"/>
  <c r="J59" i="159"/>
  <c r="I60" i="159"/>
  <c r="J58" i="12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K58" i="83"/>
  <c r="C8" i="110"/>
  <c r="E9" i="110"/>
  <c r="J9" i="110"/>
  <c r="K9" i="110" s="1"/>
  <c r="C9" i="101"/>
  <c r="E10" i="101"/>
  <c r="J10" i="101"/>
  <c r="K10" i="101" s="1"/>
  <c r="K57" i="121"/>
  <c r="K56" i="144"/>
  <c r="E10" i="134"/>
  <c r="C9" i="134"/>
  <c r="EZ10" i="2"/>
  <c r="J10" i="134"/>
  <c r="K10" i="134" s="1"/>
  <c r="E9" i="113"/>
  <c r="C8" i="113"/>
  <c r="J9" i="113"/>
  <c r="K9" i="113" s="1"/>
  <c r="J58" i="39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E9" i="130"/>
  <c r="C8" i="130"/>
  <c r="J9" i="130"/>
  <c r="K9" i="130" s="1"/>
  <c r="K58" i="157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36"/>
  <c r="E10" i="151"/>
  <c r="C9" i="151"/>
  <c r="J10" i="151"/>
  <c r="K10" i="151" s="1"/>
  <c r="J59" i="167"/>
  <c r="I60" i="167"/>
  <c r="K59" i="172"/>
  <c r="E9" i="22"/>
  <c r="C8" i="22"/>
  <c r="J9" i="22"/>
  <c r="K9" i="22" s="1"/>
  <c r="K56" i="58"/>
  <c r="BP11" i="1"/>
  <c r="E11" i="8"/>
  <c r="C10" i="8"/>
  <c r="HC11" i="2"/>
  <c r="J11" i="8"/>
  <c r="K11" i="8" s="1"/>
  <c r="I60" i="157"/>
  <c r="J59" i="157"/>
  <c r="I59" i="73"/>
  <c r="J58" i="73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K56" i="8"/>
  <c r="I59" i="104"/>
  <c r="J58" i="104"/>
  <c r="K56" i="141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J57" i="58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I58" i="8"/>
  <c r="J58" i="137"/>
  <c r="I59" i="137"/>
  <c r="K58" i="142"/>
  <c r="I59" i="131"/>
  <c r="J58" i="13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I59" i="3"/>
  <c r="E8" i="61"/>
  <c r="C7" i="61"/>
  <c r="J8" i="61"/>
  <c r="K8" i="61" s="1"/>
  <c r="GS12" i="2"/>
  <c r="BG50" i="1"/>
  <c r="BF50" i="1"/>
  <c r="I60" i="30"/>
  <c r="J59" i="30"/>
  <c r="E10" i="44"/>
  <c r="C9" i="44"/>
  <c r="J10" i="44"/>
  <c r="K10" i="44" s="1"/>
  <c r="GI50" i="2"/>
  <c r="GH50" i="2"/>
  <c r="K60" i="27"/>
  <c r="I63" i="74"/>
  <c r="J62" i="74"/>
  <c r="K57" i="131"/>
  <c r="C10" i="155"/>
  <c r="CL10" i="2" s="1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7" i="103"/>
  <c r="K57" i="111"/>
  <c r="I60" i="18"/>
  <c r="J59" i="18"/>
  <c r="AU12" i="1"/>
  <c r="I62" i="14"/>
  <c r="J61" i="14"/>
  <c r="K56" i="45"/>
  <c r="I59" i="103"/>
  <c r="J58" i="103"/>
  <c r="I59" i="111"/>
  <c r="J58" i="111"/>
  <c r="C3" i="98"/>
  <c r="E4" i="98"/>
  <c r="J4" i="98"/>
  <c r="K4" i="98" s="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K57" i="39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K58" i="60"/>
  <c r="DI11" i="2"/>
  <c r="I58" i="110"/>
  <c r="J57" i="110"/>
  <c r="K56" i="110" s="1"/>
  <c r="J58" i="54"/>
  <c r="K57" i="54" s="1"/>
  <c r="I59" i="54"/>
  <c r="K59" i="135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I59" i="56"/>
  <c r="K61" i="75"/>
  <c r="C9" i="145"/>
  <c r="E10" i="145"/>
  <c r="J10" i="145"/>
  <c r="K10" i="145" s="1"/>
  <c r="K58" i="77"/>
  <c r="I60" i="60"/>
  <c r="J59" i="60"/>
  <c r="E11" i="55"/>
  <c r="C10" i="55"/>
  <c r="J11" i="55"/>
  <c r="K11" i="55" s="1"/>
  <c r="I59" i="80"/>
  <c r="J58" i="80"/>
  <c r="K56" i="130"/>
  <c r="E8" i="84"/>
  <c r="C7" i="84"/>
  <c r="J8" i="84"/>
  <c r="K8" i="84" s="1"/>
  <c r="I61" i="135"/>
  <c r="J60" i="135"/>
  <c r="J62" i="134"/>
  <c r="I63" i="134"/>
  <c r="IV12" i="2"/>
  <c r="E8" i="85"/>
  <c r="C7" i="85"/>
  <c r="J8" i="85"/>
  <c r="K8" i="85" s="1"/>
  <c r="J60" i="98"/>
  <c r="I61" i="98"/>
  <c r="E11" i="107"/>
  <c r="C10" i="107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8" i="152"/>
  <c r="C8" i="9"/>
  <c r="E9" i="9"/>
  <c r="J9" i="9"/>
  <c r="K9" i="9" s="1"/>
  <c r="CB12" i="1"/>
  <c r="K56" i="105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K59" i="128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I61" i="9"/>
  <c r="J60" i="9"/>
  <c r="C10" i="170"/>
  <c r="E11" i="170"/>
  <c r="J11" i="170"/>
  <c r="K11" i="170" s="1"/>
  <c r="E9" i="135"/>
  <c r="C8" i="135"/>
  <c r="J9" i="135"/>
  <c r="K9" i="135" s="1"/>
  <c r="J60" i="117"/>
  <c r="I61" i="117"/>
  <c r="I58" i="34"/>
  <c r="J57" i="34"/>
  <c r="K56" i="34" s="1"/>
  <c r="K59" i="117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7" i="97"/>
  <c r="K59" i="9"/>
  <c r="K57" i="88"/>
  <c r="J58" i="5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K56" i="146"/>
  <c r="EO11" i="2"/>
  <c r="J58" i="20"/>
  <c r="K57" i="20" s="1"/>
  <c r="I59" i="20"/>
  <c r="J58" i="97"/>
  <c r="I59" i="97"/>
  <c r="I59" i="70"/>
  <c r="J58" i="70"/>
  <c r="K58" i="164"/>
  <c r="GR10" i="2"/>
  <c r="J59" i="63"/>
  <c r="I60" i="63"/>
  <c r="I58" i="55"/>
  <c r="J57" i="55"/>
  <c r="K57" i="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5" i="147"/>
  <c r="K57" i="70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7" i="153"/>
  <c r="K58" i="98"/>
  <c r="J57" i="140"/>
  <c r="I58" i="140"/>
  <c r="E10" i="10"/>
  <c r="C9" i="10"/>
  <c r="J10" i="10"/>
  <c r="K10" i="10" s="1"/>
  <c r="C7" i="39"/>
  <c r="E8" i="39"/>
  <c r="J8" i="39"/>
  <c r="K8" i="39" s="1"/>
  <c r="K59" i="101"/>
  <c r="E10" i="41"/>
  <c r="C9" i="41"/>
  <c r="BE10" i="2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K60" i="59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I59" i="126"/>
  <c r="J58" i="126"/>
  <c r="K57" i="126" s="1"/>
  <c r="J60" i="101"/>
  <c r="I61" i="101"/>
  <c r="I58" i="100"/>
  <c r="J57" i="100"/>
  <c r="J61" i="59"/>
  <c r="I62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K58" i="118"/>
  <c r="K57" i="123"/>
  <c r="E9" i="81"/>
  <c r="C8" i="81"/>
  <c r="J9" i="81"/>
  <c r="K9" i="81" s="1"/>
  <c r="Y12" i="2"/>
  <c r="C9" i="114"/>
  <c r="E10" i="114"/>
  <c r="J10" i="114"/>
  <c r="K10" i="114" s="1"/>
  <c r="I59" i="154"/>
  <c r="J58" i="154"/>
  <c r="K56" i="100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I60" i="118"/>
  <c r="J58" i="123"/>
  <c r="I59" i="123"/>
  <c r="E10" i="70"/>
  <c r="C9" i="70"/>
  <c r="J10" i="70"/>
  <c r="K10" i="70" s="1"/>
  <c r="K56" i="126"/>
  <c r="K57" i="56"/>
  <c r="K61" i="7"/>
  <c r="I61" i="48"/>
  <c r="J60" i="48"/>
  <c r="C8" i="118"/>
  <c r="E9" i="118"/>
  <c r="J9" i="118"/>
  <c r="K9" i="118" s="1"/>
  <c r="E8" i="149"/>
  <c r="C7" i="149"/>
  <c r="J8" i="149"/>
  <c r="K8" i="149" s="1"/>
  <c r="K57" i="154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K61" i="46"/>
  <c r="J58" i="85"/>
  <c r="I59" i="85"/>
  <c r="K59" i="127"/>
  <c r="E9" i="150"/>
  <c r="C8" i="150"/>
  <c r="J9" i="150"/>
  <c r="K9" i="150" s="1"/>
  <c r="K59" i="48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6" i="59"/>
  <c r="E7" i="59"/>
  <c r="J7" i="59"/>
  <c r="K7" i="59" s="1"/>
  <c r="K57" i="162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K57" i="33"/>
  <c r="C5" i="156"/>
  <c r="E6" i="156"/>
  <c r="J6" i="156"/>
  <c r="K6" i="156" s="1"/>
  <c r="I59" i="76"/>
  <c r="J58" i="76"/>
  <c r="K57" i="76" s="1"/>
  <c r="I63" i="7"/>
  <c r="J62" i="7"/>
  <c r="K57" i="57"/>
  <c r="I59" i="169"/>
  <c r="J58" i="169"/>
  <c r="K57" i="169" s="1"/>
  <c r="E4" i="82"/>
  <c r="C3" i="82"/>
  <c r="J4" i="82"/>
  <c r="K4" i="82" s="1"/>
  <c r="C9" i="15"/>
  <c r="E10" i="15"/>
  <c r="J10" i="15"/>
  <c r="K10" i="15" s="1"/>
  <c r="K58" i="25"/>
  <c r="I60" i="158"/>
  <c r="J59" i="158"/>
  <c r="K58" i="158" s="1"/>
  <c r="K56" i="171"/>
  <c r="K59" i="71"/>
  <c r="K57" i="84"/>
  <c r="K56" i="35"/>
  <c r="K55" i="141"/>
  <c r="C7" i="120"/>
  <c r="E8" i="120"/>
  <c r="J8" i="120"/>
  <c r="K8" i="120" s="1"/>
  <c r="I59" i="162"/>
  <c r="J58" i="162"/>
  <c r="C8" i="64"/>
  <c r="E9" i="64"/>
  <c r="J9" i="64"/>
  <c r="K9" i="64" s="1"/>
  <c r="E8" i="26"/>
  <c r="C7" i="26"/>
  <c r="J8" i="26"/>
  <c r="K8" i="26" s="1"/>
  <c r="K60" i="61"/>
  <c r="K56" i="20"/>
  <c r="J58" i="33"/>
  <c r="I59" i="33"/>
  <c r="E10" i="35"/>
  <c r="C9" i="35"/>
  <c r="J10" i="35"/>
  <c r="K10" i="35" s="1"/>
  <c r="E11" i="28"/>
  <c r="C10" i="28"/>
  <c r="J11" i="28"/>
  <c r="K11" i="28" s="1"/>
  <c r="K57" i="3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C9" i="31"/>
  <c r="E10" i="31"/>
  <c r="CA10" i="2"/>
  <c r="J10" i="31"/>
  <c r="K10" i="31" s="1"/>
  <c r="J57" i="35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90"/>
  <c r="K56" i="153"/>
  <c r="J60" i="29"/>
  <c r="K59" i="29" s="1"/>
  <c r="I61" i="29"/>
  <c r="K56" i="70"/>
  <c r="K56" i="123"/>
  <c r="K59" i="62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I61" i="156"/>
  <c r="K60" i="74"/>
  <c r="C8" i="11"/>
  <c r="E9" i="11"/>
  <c r="J9" i="11"/>
  <c r="K9" i="11" s="1"/>
  <c r="K58" i="68"/>
  <c r="J57" i="90"/>
  <c r="I58" i="90"/>
  <c r="K57" i="19"/>
  <c r="K57" i="113"/>
  <c r="J62" i="46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K57" i="73"/>
  <c r="C6" i="43"/>
  <c r="E7" i="43"/>
  <c r="J7" i="43"/>
  <c r="K7" i="43" s="1"/>
  <c r="E9" i="167"/>
  <c r="C8" i="167"/>
  <c r="J9" i="167"/>
  <c r="K9" i="167" s="1"/>
  <c r="K59" i="156"/>
  <c r="K58" i="173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I60" i="68"/>
  <c r="K58" i="136"/>
  <c r="K56" i="21"/>
  <c r="K56" i="125"/>
  <c r="J58" i="19"/>
  <c r="I59" i="19"/>
  <c r="K57" i="118"/>
  <c r="N10" i="2" l="1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E9" i="20"/>
  <c r="C8" i="20"/>
  <c r="J9" i="20"/>
  <c r="K9" i="20" s="1"/>
  <c r="J59" i="50"/>
  <c r="I60" i="50"/>
  <c r="I60" i="119"/>
  <c r="J59" i="119"/>
  <c r="J58" i="166"/>
  <c r="I59" i="166"/>
  <c r="E8" i="16"/>
  <c r="C7" i="16"/>
  <c r="J8" i="16"/>
  <c r="K8" i="16" s="1"/>
  <c r="CB10" i="2"/>
  <c r="C4" i="156"/>
  <c r="E5" i="156"/>
  <c r="J5" i="156"/>
  <c r="K5" i="156" s="1"/>
  <c r="I64" i="46"/>
  <c r="J63" i="46"/>
  <c r="E9" i="31"/>
  <c r="C8" i="31"/>
  <c r="J9" i="31"/>
  <c r="K9" i="31" s="1"/>
  <c r="E8" i="64"/>
  <c r="C7" i="64"/>
  <c r="J8" i="64"/>
  <c r="K8" i="64" s="1"/>
  <c r="E10" i="49"/>
  <c r="C9" i="49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K57" i="36"/>
  <c r="I63" i="22"/>
  <c r="J62" i="22"/>
  <c r="J61" i="142"/>
  <c r="I62" i="142"/>
  <c r="E8" i="126"/>
  <c r="C7" i="126"/>
  <c r="J8" i="126"/>
  <c r="K8" i="126" s="1"/>
  <c r="I61" i="44"/>
  <c r="J60" i="44"/>
  <c r="K59" i="44" s="1"/>
  <c r="K58" i="119"/>
  <c r="K60" i="62"/>
  <c r="K62" i="46"/>
  <c r="K58" i="84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K57" i="8"/>
  <c r="J63" i="75"/>
  <c r="I64" i="75"/>
  <c r="K61" i="22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J59" i="162"/>
  <c r="K58" i="162" s="1"/>
  <c r="I60" i="162"/>
  <c r="K58" i="151"/>
  <c r="K57" i="81"/>
  <c r="K56" i="160"/>
  <c r="I62" i="128"/>
  <c r="J61" i="128"/>
  <c r="K57" i="130"/>
  <c r="E10" i="42"/>
  <c r="C9" i="42"/>
  <c r="J10" i="42"/>
  <c r="K10" i="42" s="1"/>
  <c r="FV10" i="2"/>
  <c r="J60" i="30"/>
  <c r="I61" i="30"/>
  <c r="I64" i="15"/>
  <c r="J63" i="15"/>
  <c r="K58" i="104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GS11" i="2"/>
  <c r="I63" i="27"/>
  <c r="J62" i="27"/>
  <c r="K59" i="18"/>
  <c r="K62" i="15"/>
  <c r="I60" i="104"/>
  <c r="J59" i="104"/>
  <c r="J59" i="73"/>
  <c r="K58" i="73" s="1"/>
  <c r="I60" i="73"/>
  <c r="E9" i="23"/>
  <c r="C8" i="23"/>
  <c r="J9" i="23"/>
  <c r="K9" i="23" s="1"/>
  <c r="I60" i="67"/>
  <c r="J59" i="67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K60" i="9"/>
  <c r="DI10" i="2"/>
  <c r="C6" i="85"/>
  <c r="E7" i="85"/>
  <c r="J7" i="85"/>
  <c r="K7" i="85" s="1"/>
  <c r="I59" i="40"/>
  <c r="J58" i="40"/>
  <c r="K57" i="40" s="1"/>
  <c r="K61" i="27"/>
  <c r="I61" i="18"/>
  <c r="J60" i="18"/>
  <c r="K57" i="137"/>
  <c r="K59" i="157"/>
  <c r="K58" i="67"/>
  <c r="E9" i="21"/>
  <c r="C8" i="21"/>
  <c r="J9" i="21"/>
  <c r="K9" i="21" s="1"/>
  <c r="K62" i="12"/>
  <c r="E10" i="56"/>
  <c r="C9" i="56"/>
  <c r="J10" i="56"/>
  <c r="K10" i="56" s="1"/>
  <c r="E8" i="74"/>
  <c r="C7" i="74"/>
  <c r="J8" i="74"/>
  <c r="K8" i="74" s="1"/>
  <c r="I59" i="102"/>
  <c r="J58" i="102"/>
  <c r="C6" i="149"/>
  <c r="E7" i="149"/>
  <c r="J7" i="149"/>
  <c r="K7" i="149" s="1"/>
  <c r="K57" i="163"/>
  <c r="J62" i="59"/>
  <c r="I63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I61" i="157"/>
  <c r="K57" i="67"/>
  <c r="K59" i="142"/>
  <c r="I64" i="12"/>
  <c r="J63" i="12"/>
  <c r="K61" i="12"/>
  <c r="J58" i="125"/>
  <c r="I59" i="125"/>
  <c r="J58" i="90"/>
  <c r="I59" i="90"/>
  <c r="K57" i="90"/>
  <c r="E8" i="75"/>
  <c r="C7" i="75"/>
  <c r="J8" i="75"/>
  <c r="K8" i="75" s="1"/>
  <c r="C6" i="120"/>
  <c r="E7" i="120"/>
  <c r="J7" i="120"/>
  <c r="K7" i="120" s="1"/>
  <c r="K57" i="102"/>
  <c r="I59" i="163"/>
  <c r="J58" i="163"/>
  <c r="I59" i="55"/>
  <c r="J58" i="55"/>
  <c r="I60" i="5"/>
  <c r="J59" i="5"/>
  <c r="K58" i="5" s="1"/>
  <c r="K57" i="105"/>
  <c r="D49" i="1"/>
  <c r="AK49" i="1"/>
  <c r="Z49" i="1"/>
  <c r="O49" i="1"/>
  <c r="CC49" i="1"/>
  <c r="BR49" i="1"/>
  <c r="AV49" i="1"/>
  <c r="K61" i="15"/>
  <c r="J60" i="124"/>
  <c r="I61" i="124"/>
  <c r="E8" i="103"/>
  <c r="C7" i="103"/>
  <c r="J8" i="103"/>
  <c r="K8" i="103" s="1"/>
  <c r="K57" i="65"/>
  <c r="K56" i="65"/>
  <c r="K61" i="59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60" i="127"/>
  <c r="K56" i="55"/>
  <c r="E10" i="109"/>
  <c r="C9" i="109"/>
  <c r="ED10" i="2"/>
  <c r="J10" i="109"/>
  <c r="K10" i="109" s="1"/>
  <c r="I59" i="105"/>
  <c r="J58" i="105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124"/>
  <c r="I60" i="39"/>
  <c r="J59" i="39"/>
  <c r="C6" i="163"/>
  <c r="E7" i="163"/>
  <c r="J7" i="163"/>
  <c r="K7" i="163" s="1"/>
  <c r="I59" i="65"/>
  <c r="J58" i="65"/>
  <c r="C9" i="158"/>
  <c r="E10" i="158"/>
  <c r="J10" i="158"/>
  <c r="K10" i="158" s="1"/>
  <c r="C7" i="150"/>
  <c r="E8" i="150"/>
  <c r="J8" i="150"/>
  <c r="K8" i="150" s="1"/>
  <c r="K57" i="100"/>
  <c r="K57" i="140"/>
  <c r="I62" i="127"/>
  <c r="J61" i="127"/>
  <c r="I61" i="63"/>
  <c r="J60" i="63"/>
  <c r="K56" i="120"/>
  <c r="I64" i="134"/>
  <c r="J63" i="134"/>
  <c r="C8" i="147"/>
  <c r="E9" i="147"/>
  <c r="J9" i="147"/>
  <c r="K9" i="147" s="1"/>
  <c r="I63" i="24"/>
  <c r="J62" i="24"/>
  <c r="K61" i="24" s="1"/>
  <c r="BF49" i="1"/>
  <c r="BG49" i="1"/>
  <c r="I59" i="45"/>
  <c r="J58" i="45"/>
  <c r="K59" i="23"/>
  <c r="HD11" i="2"/>
  <c r="K60" i="22"/>
  <c r="K58" i="39"/>
  <c r="K59" i="66"/>
  <c r="E8" i="99"/>
  <c r="C7" i="99"/>
  <c r="J8" i="99"/>
  <c r="K8" i="99" s="1"/>
  <c r="E8" i="118"/>
  <c r="C7" i="118"/>
  <c r="J8" i="118"/>
  <c r="K8" i="118" s="1"/>
  <c r="J58" i="100"/>
  <c r="I59" i="100"/>
  <c r="K59" i="63"/>
  <c r="K58" i="63"/>
  <c r="K57" i="69"/>
  <c r="K59" i="149"/>
  <c r="J61" i="13"/>
  <c r="I62" i="13"/>
  <c r="K62" i="134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K60" i="48"/>
  <c r="E9" i="154"/>
  <c r="C8" i="154"/>
  <c r="J9" i="154"/>
  <c r="K9" i="154" s="1"/>
  <c r="IJ9" i="2"/>
  <c r="GS10" i="2"/>
  <c r="I59" i="69"/>
  <c r="J58" i="69"/>
  <c r="J60" i="149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E7" i="61"/>
  <c r="C6" i="61"/>
  <c r="J7" i="61"/>
  <c r="K7" i="61" s="1"/>
  <c r="K57" i="43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I60" i="85"/>
  <c r="J59" i="85"/>
  <c r="I62" i="48"/>
  <c r="J61" i="48"/>
  <c r="I62" i="101"/>
  <c r="J61" i="10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BQ11" i="1"/>
  <c r="I60" i="86"/>
  <c r="J59" i="86"/>
  <c r="K58" i="165"/>
  <c r="K59" i="28"/>
  <c r="K60" i="79"/>
  <c r="K58" i="85"/>
  <c r="K58" i="154"/>
  <c r="K60" i="101"/>
  <c r="E8" i="83"/>
  <c r="C7" i="83"/>
  <c r="J8" i="83"/>
  <c r="K8" i="83" s="1"/>
  <c r="C7" i="94"/>
  <c r="E8" i="94"/>
  <c r="J8" i="94"/>
  <c r="K8" i="94" s="1"/>
  <c r="K57" i="11"/>
  <c r="I60" i="3"/>
  <c r="J59" i="3"/>
  <c r="E5" i="87"/>
  <c r="C4" i="87"/>
  <c r="J5" i="87"/>
  <c r="K5" i="87" s="1"/>
  <c r="I63" i="94"/>
  <c r="J62" i="94"/>
  <c r="J59" i="154"/>
  <c r="I60" i="154"/>
  <c r="K58" i="126"/>
  <c r="EP10" i="2"/>
  <c r="I60" i="70"/>
  <c r="J59" i="70"/>
  <c r="K57" i="147"/>
  <c r="E10" i="6"/>
  <c r="C9" i="6"/>
  <c r="CA10" i="1"/>
  <c r="IU10" i="2"/>
  <c r="J59" i="52"/>
  <c r="I60" i="52"/>
  <c r="J58" i="1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K61" i="42"/>
  <c r="I60" i="126"/>
  <c r="J59" i="126"/>
  <c r="C8" i="96"/>
  <c r="E9" i="96"/>
  <c r="J9" i="96"/>
  <c r="K9" i="96" s="1"/>
  <c r="I60" i="97"/>
  <c r="J59" i="97"/>
  <c r="I59" i="147"/>
  <c r="J58" i="147"/>
  <c r="K58" i="138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E6" i="43"/>
  <c r="C5" i="43"/>
  <c r="J6" i="43"/>
  <c r="K6" i="43" s="1"/>
  <c r="K58" i="57"/>
  <c r="C8" i="97"/>
  <c r="E9" i="97"/>
  <c r="J9" i="97"/>
  <c r="K9" i="97" s="1"/>
  <c r="K58" i="97"/>
  <c r="C7" i="161"/>
  <c r="E8" i="161"/>
  <c r="J8" i="161"/>
  <c r="K8" i="161" s="1"/>
  <c r="J59" i="138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K61" i="32"/>
  <c r="N11" i="1"/>
  <c r="AU11" i="2"/>
  <c r="C8" i="63"/>
  <c r="E9" i="63"/>
  <c r="J9" i="63"/>
  <c r="K9" i="63" s="1"/>
  <c r="C7" i="66"/>
  <c r="E8" i="66"/>
  <c r="J8" i="66"/>
  <c r="K8" i="66" s="1"/>
  <c r="J59" i="57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M9" i="2"/>
  <c r="J9" i="33"/>
  <c r="K9" i="33" s="1"/>
  <c r="I60" i="87"/>
  <c r="J59" i="87"/>
  <c r="K58" i="87" s="1"/>
  <c r="I60" i="54"/>
  <c r="J59" i="54"/>
  <c r="E10" i="7"/>
  <c r="C9" i="7"/>
  <c r="AT10" i="1"/>
  <c r="J10" i="7"/>
  <c r="K10" i="7" s="1"/>
  <c r="I61" i="167"/>
  <c r="J60" i="167"/>
  <c r="J58" i="112"/>
  <c r="I59" i="112"/>
  <c r="J59" i="121"/>
  <c r="I60" i="121"/>
  <c r="K60" i="32"/>
  <c r="I60" i="49"/>
  <c r="J59" i="49"/>
  <c r="I61" i="173"/>
  <c r="J60" i="173"/>
  <c r="C5" i="59"/>
  <c r="E6" i="59"/>
  <c r="J6" i="59"/>
  <c r="K6" i="59" s="1"/>
  <c r="E6" i="165"/>
  <c r="C5" i="165"/>
  <c r="J6" i="165"/>
  <c r="K6" i="165" s="1"/>
  <c r="C8" i="79"/>
  <c r="E9" i="79"/>
  <c r="J9" i="79"/>
  <c r="K9" i="79" s="1"/>
  <c r="EP11" i="2"/>
  <c r="I60" i="80"/>
  <c r="J59" i="80"/>
  <c r="K58" i="54"/>
  <c r="I61" i="41"/>
  <c r="J60" i="41"/>
  <c r="K58" i="121"/>
  <c r="C9" i="12"/>
  <c r="X10" i="2"/>
  <c r="E10" i="12"/>
  <c r="M10" i="1"/>
  <c r="J10" i="12"/>
  <c r="K10" i="12" s="1"/>
  <c r="K58" i="114"/>
  <c r="E8" i="4"/>
  <c r="C7" i="4"/>
  <c r="J8" i="4"/>
  <c r="K8" i="4" s="1"/>
  <c r="CB11" i="2"/>
  <c r="I59" i="64"/>
  <c r="J58" i="64"/>
  <c r="C2" i="82"/>
  <c r="J3" i="82"/>
  <c r="K3" i="82" s="1"/>
  <c r="E3" i="82"/>
  <c r="J59" i="123"/>
  <c r="I60" i="123"/>
  <c r="K56" i="64"/>
  <c r="C8" i="153"/>
  <c r="E9" i="153"/>
  <c r="J9" i="153"/>
  <c r="K9" i="153" s="1"/>
  <c r="J60" i="113"/>
  <c r="I61" i="113"/>
  <c r="K57" i="110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E10" i="152"/>
  <c r="C9" i="152"/>
  <c r="J10" i="152"/>
  <c r="K10" i="152" s="1"/>
  <c r="K59" i="78"/>
  <c r="E9" i="35"/>
  <c r="C8" i="35"/>
  <c r="J9" i="35"/>
  <c r="K9" i="35" s="1"/>
  <c r="J60" i="139"/>
  <c r="I61" i="139"/>
  <c r="K58" i="123"/>
  <c r="DT9" i="2"/>
  <c r="I61" i="99"/>
  <c r="J60" i="99"/>
  <c r="C9" i="55"/>
  <c r="FK9" i="2" s="1"/>
  <c r="E10" i="55"/>
  <c r="J10" i="55"/>
  <c r="K10" i="55" s="1"/>
  <c r="I59" i="110"/>
  <c r="J58" i="110"/>
  <c r="E7" i="159"/>
  <c r="C6" i="159"/>
  <c r="J7" i="159"/>
  <c r="K7" i="159" s="1"/>
  <c r="I59" i="58"/>
  <c r="J58" i="58"/>
  <c r="C7" i="130"/>
  <c r="E8" i="130"/>
  <c r="J8" i="130"/>
  <c r="K8" i="130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K57" i="58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I62" i="156"/>
  <c r="I59" i="148"/>
  <c r="J58" i="148"/>
  <c r="I60" i="19"/>
  <c r="J59" i="19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60" i="172"/>
  <c r="K59" i="83"/>
  <c r="K58" i="21"/>
  <c r="E5" i="146"/>
  <c r="C4" i="146"/>
  <c r="J5" i="146"/>
  <c r="K5" i="146" s="1"/>
  <c r="K60" i="89"/>
  <c r="E7" i="62"/>
  <c r="C6" i="62"/>
  <c r="J7" i="62"/>
  <c r="K7" i="62" s="1"/>
  <c r="I62" i="78"/>
  <c r="J61" i="78"/>
  <c r="K58" i="19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I64" i="145"/>
  <c r="J63" i="145"/>
  <c r="C9" i="29"/>
  <c r="X9" i="1" s="1"/>
  <c r="E10" i="29"/>
  <c r="J10" i="29"/>
  <c r="K10" i="29" s="1"/>
  <c r="X10" i="1"/>
  <c r="J59" i="2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AI9" i="2"/>
  <c r="J9" i="140"/>
  <c r="K9" i="140" s="1"/>
  <c r="K62" i="74"/>
  <c r="K58" i="31"/>
  <c r="K58" i="167"/>
  <c r="K62" i="145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K62" i="7"/>
  <c r="J63" i="7"/>
  <c r="I64" i="7"/>
  <c r="K57" i="171"/>
  <c r="I61" i="72"/>
  <c r="J60" i="72"/>
  <c r="K59" i="13"/>
  <c r="K58" i="18"/>
  <c r="I60" i="53"/>
  <c r="J59" i="53"/>
  <c r="C2" i="98"/>
  <c r="E3" i="98"/>
  <c r="J3" i="98"/>
  <c r="K3" i="98" s="1"/>
  <c r="J63" i="74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K58" i="168"/>
  <c r="AJ11" i="1"/>
  <c r="I60" i="170"/>
  <c r="J59" i="170"/>
  <c r="K57" i="47"/>
  <c r="K60" i="156"/>
  <c r="HO10" i="2"/>
  <c r="J60" i="93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E7" i="171"/>
  <c r="C6" i="171"/>
  <c r="J7" i="171"/>
  <c r="K7" i="171" s="1"/>
  <c r="C7" i="116"/>
  <c r="E8" i="116"/>
  <c r="J8" i="116"/>
  <c r="K8" i="116" s="1"/>
  <c r="I59" i="47"/>
  <c r="J58" i="47"/>
  <c r="J59" i="88"/>
  <c r="I60" i="88"/>
  <c r="C7" i="167"/>
  <c r="E8" i="167"/>
  <c r="J8" i="167"/>
  <c r="K8" i="167" s="1"/>
  <c r="FL11" i="2"/>
  <c r="K59" i="93"/>
  <c r="K56" i="102"/>
  <c r="K59" i="7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K58" i="88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K60" i="117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BF9" i="2" l="1"/>
  <c r="Y9" i="1"/>
  <c r="CX8" i="2"/>
  <c r="FL9" i="2"/>
  <c r="E6" i="47"/>
  <c r="C5" i="47"/>
  <c r="J6" i="47"/>
  <c r="K6" i="47" s="1"/>
  <c r="I60" i="171"/>
  <c r="J59" i="171"/>
  <c r="E8" i="71"/>
  <c r="C7" i="71"/>
  <c r="J8" i="71"/>
  <c r="K8" i="71" s="1"/>
  <c r="E8" i="101"/>
  <c r="C7" i="101"/>
  <c r="J8" i="101"/>
  <c r="K8" i="101" s="1"/>
  <c r="I61" i="114"/>
  <c r="J60" i="114"/>
  <c r="C4" i="165"/>
  <c r="E5" i="165"/>
  <c r="J5" i="165"/>
  <c r="K5" i="165" s="1"/>
  <c r="K60" i="92"/>
  <c r="I60" i="11"/>
  <c r="J59" i="1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K58" i="11"/>
  <c r="K60" i="28"/>
  <c r="I60" i="69"/>
  <c r="J59" i="69"/>
  <c r="K58" i="69" s="1"/>
  <c r="K59" i="5"/>
  <c r="E9" i="56"/>
  <c r="C8" i="56"/>
  <c r="J9" i="56"/>
  <c r="K9" i="56" s="1"/>
  <c r="I61" i="106"/>
  <c r="J60" i="106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J61" i="28"/>
  <c r="I62" i="28"/>
  <c r="J64" i="134"/>
  <c r="K63" i="134" s="1"/>
  <c r="I65" i="134"/>
  <c r="I61" i="5"/>
  <c r="J60" i="5"/>
  <c r="C5" i="115"/>
  <c r="E6" i="115"/>
  <c r="J6" i="115"/>
  <c r="K6" i="115" s="1"/>
  <c r="K59" i="106"/>
  <c r="E4" i="156"/>
  <c r="C3" i="156"/>
  <c r="J4" i="156"/>
  <c r="K4" i="156" s="1"/>
  <c r="J61" i="158"/>
  <c r="I62" i="158"/>
  <c r="K58" i="91"/>
  <c r="K59" i="52"/>
  <c r="K60" i="115"/>
  <c r="I63" i="13"/>
  <c r="J62" i="13"/>
  <c r="K58" i="55"/>
  <c r="K63" i="15"/>
  <c r="C6" i="57"/>
  <c r="E7" i="57"/>
  <c r="J7" i="57"/>
  <c r="K7" i="57" s="1"/>
  <c r="I61" i="116"/>
  <c r="J60" i="116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C6" i="130"/>
  <c r="E7" i="130"/>
  <c r="J7" i="130"/>
  <c r="K7" i="130" s="1"/>
  <c r="E9" i="174"/>
  <c r="C8" i="174"/>
  <c r="J9" i="174"/>
  <c r="K9" i="174" s="1"/>
  <c r="E5" i="59"/>
  <c r="C4" i="59"/>
  <c r="J5" i="59"/>
  <c r="K5" i="59" s="1"/>
  <c r="C7" i="70"/>
  <c r="E8" i="70"/>
  <c r="J8" i="70"/>
  <c r="K8" i="70" s="1"/>
  <c r="E5" i="43"/>
  <c r="C4" i="43"/>
  <c r="J5" i="43"/>
  <c r="K5" i="43" s="1"/>
  <c r="IV10" i="2"/>
  <c r="I62" i="115"/>
  <c r="J61" i="115"/>
  <c r="IK9" i="2"/>
  <c r="K61" i="13"/>
  <c r="K60" i="63"/>
  <c r="J59" i="140"/>
  <c r="K58" i="140" s="1"/>
  <c r="I60" i="140"/>
  <c r="J59" i="55"/>
  <c r="I60" i="55"/>
  <c r="E6" i="40"/>
  <c r="C5" i="40"/>
  <c r="J6" i="40"/>
  <c r="K6" i="40" s="1"/>
  <c r="K59" i="67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K61" i="127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K59" i="49"/>
  <c r="J63" i="42"/>
  <c r="I64" i="42"/>
  <c r="I61" i="97"/>
  <c r="J60" i="97"/>
  <c r="K59" i="86"/>
  <c r="C8" i="100"/>
  <c r="E9" i="100"/>
  <c r="J9" i="100"/>
  <c r="K9" i="100" s="1"/>
  <c r="J62" i="127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K60" i="158"/>
  <c r="I62" i="159"/>
  <c r="J61" i="159"/>
  <c r="K60" i="159" s="1"/>
  <c r="I61" i="170"/>
  <c r="J60" i="170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K58" i="96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K59" i="19"/>
  <c r="I60" i="96"/>
  <c r="J59" i="96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C6" i="150"/>
  <c r="E7" i="150"/>
  <c r="J7" i="150"/>
  <c r="K7" i="150" s="1"/>
  <c r="J60" i="104"/>
  <c r="K59" i="104" s="1"/>
  <c r="I61" i="104"/>
  <c r="I63" i="142"/>
  <c r="J62" i="142"/>
  <c r="I61" i="50"/>
  <c r="J60" i="50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K59" i="50"/>
  <c r="I61" i="56"/>
  <c r="J60" i="56"/>
  <c r="I60" i="34"/>
  <c r="J59" i="34"/>
  <c r="I63" i="152"/>
  <c r="J62" i="152"/>
  <c r="E8" i="162"/>
  <c r="C7" i="162"/>
  <c r="J8" i="162"/>
  <c r="K8" i="162" s="1"/>
  <c r="K61" i="78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E5" i="102"/>
  <c r="C4" i="102"/>
  <c r="J5" i="102"/>
  <c r="K5" i="102" s="1"/>
  <c r="J60" i="154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K59" i="56"/>
  <c r="J62" i="78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K61" i="164"/>
  <c r="K59" i="154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I61" i="88"/>
  <c r="J63" i="7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K62" i="94"/>
  <c r="BG48" i="1"/>
  <c r="BF48" i="1"/>
  <c r="C6" i="5"/>
  <c r="E7" i="5"/>
  <c r="J7" i="5"/>
  <c r="K7" i="5" s="1"/>
  <c r="J59" i="90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GI48" i="2"/>
  <c r="GH48" i="2"/>
  <c r="E6" i="61"/>
  <c r="C5" i="61"/>
  <c r="J6" i="61"/>
  <c r="K6" i="61" s="1"/>
  <c r="K59" i="115"/>
  <c r="J59" i="65"/>
  <c r="I60" i="65"/>
  <c r="K58" i="90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EZ8" i="2"/>
  <c r="J8" i="134"/>
  <c r="K8" i="134" s="1"/>
  <c r="K61" i="77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7" i="120"/>
  <c r="K58" i="8"/>
  <c r="K59" i="170"/>
  <c r="I60" i="109"/>
  <c r="J59" i="109"/>
  <c r="J62" i="26"/>
  <c r="I63" i="26"/>
  <c r="E6" i="51"/>
  <c r="C5" i="51"/>
  <c r="J6" i="51"/>
  <c r="K6" i="51" s="1"/>
  <c r="I60" i="47"/>
  <c r="J59" i="47"/>
  <c r="K58" i="47" s="1"/>
  <c r="E2" i="98"/>
  <c r="F67" i="98"/>
  <c r="J2" i="98"/>
  <c r="K2" i="98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I63" i="77"/>
  <c r="C3" i="87"/>
  <c r="E4" i="87"/>
  <c r="J4" i="87"/>
  <c r="K4" i="87" s="1"/>
  <c r="C6" i="103"/>
  <c r="E7" i="103"/>
  <c r="J7" i="103"/>
  <c r="K7" i="103" s="1"/>
  <c r="K58" i="125"/>
  <c r="C7" i="10"/>
  <c r="E8" i="10"/>
  <c r="J8" i="10"/>
  <c r="K8" i="10" s="1"/>
  <c r="K58" i="130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K61" i="135"/>
  <c r="E7" i="104"/>
  <c r="C6" i="104"/>
  <c r="J7" i="104"/>
  <c r="K7" i="104" s="1"/>
  <c r="E6" i="163"/>
  <c r="C5" i="163"/>
  <c r="J6" i="163"/>
  <c r="K6" i="163" s="1"/>
  <c r="DI9" i="2"/>
  <c r="I64" i="59"/>
  <c r="J63" i="59"/>
  <c r="J59" i="130"/>
  <c r="I60" i="130"/>
  <c r="I64" i="82"/>
  <c r="J63" i="82"/>
  <c r="I64" i="14"/>
  <c r="J63" i="14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K59" i="20"/>
  <c r="E8" i="78"/>
  <c r="C7" i="78"/>
  <c r="J8" i="78"/>
  <c r="K8" i="78" s="1"/>
  <c r="E8" i="95"/>
  <c r="C7" i="95"/>
  <c r="J8" i="95"/>
  <c r="K8" i="95" s="1"/>
  <c r="K59" i="3"/>
  <c r="J62" i="135"/>
  <c r="I63" i="135"/>
  <c r="K59" i="39"/>
  <c r="I62" i="124"/>
  <c r="J61" i="124"/>
  <c r="K62" i="59"/>
  <c r="I60" i="81"/>
  <c r="J59" i="81"/>
  <c r="K62" i="14"/>
  <c r="J60" i="4"/>
  <c r="I61" i="4"/>
  <c r="I61" i="111"/>
  <c r="J60" i="111"/>
  <c r="C5" i="124"/>
  <c r="E6" i="124"/>
  <c r="J6" i="124"/>
  <c r="K6" i="124" s="1"/>
  <c r="J60" i="20"/>
  <c r="I61" i="20"/>
  <c r="I61" i="138"/>
  <c r="J60" i="138"/>
  <c r="J60" i="3"/>
  <c r="I61" i="3"/>
  <c r="I62" i="165"/>
  <c r="J61" i="165"/>
  <c r="E9" i="58"/>
  <c r="C8" i="58"/>
  <c r="CA8" i="2" s="1"/>
  <c r="J9" i="58"/>
  <c r="K9" i="58" s="1"/>
  <c r="J60" i="39"/>
  <c r="I61" i="39"/>
  <c r="K60" i="124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K59" i="138"/>
  <c r="K60" i="165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K61" i="16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K59" i="87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J61" i="157"/>
  <c r="I62" i="157"/>
  <c r="E6" i="149"/>
  <c r="C5" i="149"/>
  <c r="J6" i="149"/>
  <c r="K6" i="149" s="1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I61" i="57"/>
  <c r="J60" i="57"/>
  <c r="K58" i="108"/>
  <c r="E7" i="94"/>
  <c r="C6" i="94"/>
  <c r="J7" i="94"/>
  <c r="K7" i="94" s="1"/>
  <c r="E7" i="19"/>
  <c r="C6" i="19"/>
  <c r="J7" i="19"/>
  <c r="K7" i="19" s="1"/>
  <c r="K60" i="13"/>
  <c r="K58" i="105"/>
  <c r="K60" i="157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60" i="37"/>
  <c r="K57" i="148"/>
  <c r="K57" i="64"/>
  <c r="K59" i="57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2" i="71"/>
  <c r="K61" i="26"/>
  <c r="K59" i="88"/>
  <c r="J59" i="35"/>
  <c r="I60" i="35"/>
  <c r="K63" i="145"/>
  <c r="K58" i="35"/>
  <c r="HO9" i="2"/>
  <c r="K61" i="117"/>
  <c r="I65" i="7"/>
  <c r="J64" i="7"/>
  <c r="I62" i="37"/>
  <c r="J61" i="37"/>
  <c r="I61" i="123"/>
  <c r="J60" i="123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K59" i="151"/>
  <c r="C8" i="136"/>
  <c r="E9" i="136"/>
  <c r="J9" i="136"/>
  <c r="K9" i="136" s="1"/>
  <c r="K59" i="116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C8" i="152"/>
  <c r="E9" i="152"/>
  <c r="J9" i="152"/>
  <c r="K9" i="152" s="1"/>
  <c r="K59" i="123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E7" i="74"/>
  <c r="C6" i="74"/>
  <c r="J7" i="74"/>
  <c r="K7" i="74" s="1"/>
  <c r="I62" i="25"/>
  <c r="J61" i="25"/>
  <c r="IU9" i="2"/>
  <c r="K63" i="46"/>
  <c r="K57" i="166"/>
  <c r="E9" i="53"/>
  <c r="C8" i="53"/>
  <c r="J9" i="53"/>
  <c r="K9" i="53" s="1"/>
  <c r="K60" i="60"/>
  <c r="E7" i="25"/>
  <c r="C6" i="25"/>
  <c r="J7" i="25"/>
  <c r="K7" i="25" s="1"/>
  <c r="K60" i="83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K58" i="171"/>
  <c r="J62" i="136"/>
  <c r="I63" i="136"/>
  <c r="E9" i="90"/>
  <c r="C8" i="90"/>
  <c r="J9" i="90"/>
  <c r="K9" i="90" s="1"/>
  <c r="J61" i="60"/>
  <c r="I62" i="60"/>
  <c r="K57" i="96"/>
  <c r="I61" i="144"/>
  <c r="J60" i="144"/>
  <c r="K59" i="11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58" i="50"/>
  <c r="CX7" i="2" l="1"/>
  <c r="CB8" i="2"/>
  <c r="I61" i="47"/>
  <c r="J60" i="47"/>
  <c r="E7" i="169"/>
  <c r="C6" i="169"/>
  <c r="J7" i="169"/>
  <c r="K7" i="169" s="1"/>
  <c r="K59" i="40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AJ9" i="1"/>
  <c r="I63" i="139"/>
  <c r="J62" i="139"/>
  <c r="I61" i="40"/>
  <c r="J60" i="40"/>
  <c r="J63" i="164"/>
  <c r="K62" i="164" s="1"/>
  <c r="I64" i="164"/>
  <c r="K58" i="40"/>
  <c r="J60" i="43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I64" i="48"/>
  <c r="I63" i="10"/>
  <c r="J62" i="10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K59" i="43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K60" i="169"/>
  <c r="E8" i="91"/>
  <c r="C7" i="91"/>
  <c r="J8" i="91"/>
  <c r="K8" i="91" s="1"/>
  <c r="K60" i="85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59" i="33"/>
  <c r="I62" i="169"/>
  <c r="J61" i="169"/>
  <c r="C6" i="70"/>
  <c r="E7" i="70"/>
  <c r="J7" i="70"/>
  <c r="K7" i="70" s="1"/>
  <c r="E7" i="13"/>
  <c r="C6" i="13"/>
  <c r="J7" i="13"/>
  <c r="K7" i="13" s="1"/>
  <c r="J61" i="85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K61" i="118"/>
  <c r="I64" i="26"/>
  <c r="J63" i="26"/>
  <c r="E5" i="72"/>
  <c r="C4" i="72"/>
  <c r="J5" i="72"/>
  <c r="K5" i="72" s="1"/>
  <c r="E8" i="28"/>
  <c r="C7" i="28"/>
  <c r="J8" i="28"/>
  <c r="K8" i="28" s="1"/>
  <c r="J61" i="170"/>
  <c r="I62" i="170"/>
  <c r="K64" i="133"/>
  <c r="K62" i="13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I62" i="84"/>
  <c r="I62" i="4"/>
  <c r="J61" i="4"/>
  <c r="E8" i="29"/>
  <c r="C7" i="29"/>
  <c r="J8" i="29"/>
  <c r="K8" i="29" s="1"/>
  <c r="X8" i="1"/>
  <c r="I63" i="118"/>
  <c r="J62" i="118"/>
  <c r="K62" i="26"/>
  <c r="I63" i="99"/>
  <c r="J62" i="99"/>
  <c r="I61" i="112"/>
  <c r="J60" i="112"/>
  <c r="E4" i="59"/>
  <c r="C3" i="59"/>
  <c r="J4" i="59"/>
  <c r="K4" i="59" s="1"/>
  <c r="J63" i="13"/>
  <c r="I64" i="13"/>
  <c r="K60" i="106"/>
  <c r="K59" i="38"/>
  <c r="J60" i="11"/>
  <c r="I61" i="11"/>
  <c r="E5" i="171"/>
  <c r="C4" i="171"/>
  <c r="J5" i="171"/>
  <c r="K5" i="171" s="1"/>
  <c r="K60" i="84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I61" i="38"/>
  <c r="I62" i="53"/>
  <c r="J61" i="53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K60" i="4"/>
  <c r="C6" i="153"/>
  <c r="E7" i="153"/>
  <c r="J7" i="153"/>
  <c r="K7" i="153" s="1"/>
  <c r="CB9" i="2"/>
  <c r="C7" i="170"/>
  <c r="E8" i="170"/>
  <c r="J8" i="170"/>
  <c r="K8" i="170" s="1"/>
  <c r="K60" i="53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I63" i="158"/>
  <c r="I63" i="93"/>
  <c r="J62" i="93"/>
  <c r="C3" i="165"/>
  <c r="E4" i="165"/>
  <c r="J4" i="165"/>
  <c r="K4" i="165" s="1"/>
  <c r="K62" i="117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I66" i="15"/>
  <c r="K61" i="158"/>
  <c r="K61" i="93"/>
  <c r="I64" i="117"/>
  <c r="J63" i="117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64" i="15"/>
  <c r="J61" i="155"/>
  <c r="I62" i="155"/>
  <c r="I62" i="114"/>
  <c r="J61" i="114"/>
  <c r="K60" i="114" s="1"/>
  <c r="I66" i="46"/>
  <c r="J65" i="46"/>
  <c r="EP9" i="2"/>
  <c r="I64" i="89"/>
  <c r="J63" i="89"/>
  <c r="E6" i="67"/>
  <c r="C5" i="67"/>
  <c r="J6" i="67"/>
  <c r="K6" i="67" s="1"/>
  <c r="E5" i="39"/>
  <c r="C4" i="39"/>
  <c r="J5" i="39"/>
  <c r="K5" i="39" s="1"/>
  <c r="K60" i="21"/>
  <c r="K59" i="148"/>
  <c r="I62" i="137"/>
  <c r="J61" i="137"/>
  <c r="FW9" i="2"/>
  <c r="K59" i="166"/>
  <c r="E7" i="23"/>
  <c r="C6" i="23"/>
  <c r="J7" i="23"/>
  <c r="K7" i="23" s="1"/>
  <c r="E6" i="130"/>
  <c r="C5" i="130"/>
  <c r="J6" i="130"/>
  <c r="K6" i="130" s="1"/>
  <c r="C2" i="156"/>
  <c r="E3" i="156"/>
  <c r="J3" i="156"/>
  <c r="K3" i="156" s="1"/>
  <c r="DI8" i="2"/>
  <c r="C5" i="65"/>
  <c r="E6" i="65"/>
  <c r="J6" i="65"/>
  <c r="K6" i="65" s="1"/>
  <c r="E7" i="164"/>
  <c r="C6" i="164"/>
  <c r="J7" i="164"/>
  <c r="K7" i="164" s="1"/>
  <c r="I64" i="77"/>
  <c r="J63" i="77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K62" i="77"/>
  <c r="I62" i="21"/>
  <c r="J61" i="21"/>
  <c r="K61" i="132"/>
  <c r="J60" i="148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K62" i="89"/>
  <c r="I65" i="14"/>
  <c r="J64" i="14"/>
  <c r="K61" i="66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K63" i="82"/>
  <c r="K64" i="74"/>
  <c r="C5" i="68"/>
  <c r="E6" i="68"/>
  <c r="J6" i="68"/>
  <c r="K6" i="68" s="1"/>
  <c r="I63" i="66"/>
  <c r="J62" i="66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I66" i="74"/>
  <c r="J65" i="74"/>
  <c r="K63" i="74"/>
  <c r="I61" i="174"/>
  <c r="J60" i="174"/>
  <c r="K58" i="160"/>
  <c r="I64" i="127"/>
  <c r="J63" i="127"/>
  <c r="J60" i="163"/>
  <c r="I61" i="163"/>
  <c r="I63" i="30"/>
  <c r="J62" i="30"/>
  <c r="I61" i="55"/>
  <c r="J60" i="55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K62" i="152"/>
  <c r="I66" i="75"/>
  <c r="J65" i="75"/>
  <c r="E4" i="34"/>
  <c r="C3" i="34"/>
  <c r="J4" i="34"/>
  <c r="K4" i="34" s="1"/>
  <c r="E6" i="128"/>
  <c r="C5" i="128"/>
  <c r="J6" i="128"/>
  <c r="K6" i="128" s="1"/>
  <c r="K62" i="127"/>
  <c r="K59" i="163"/>
  <c r="I62" i="67"/>
  <c r="J61" i="67"/>
  <c r="K60" i="67" s="1"/>
  <c r="K59" i="55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0" i="50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K62" i="48"/>
  <c r="K61" i="10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I62" i="88"/>
  <c r="J61" i="88"/>
  <c r="I62" i="50"/>
  <c r="J61" i="50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I63" i="165"/>
  <c r="I65" i="59"/>
  <c r="J64" i="59"/>
  <c r="K59" i="36"/>
  <c r="K60" i="118"/>
  <c r="C45" i="24"/>
  <c r="E46" i="24"/>
  <c r="GG46" i="2"/>
  <c r="BE46" i="1"/>
  <c r="C46" i="1"/>
  <c r="C46" i="2"/>
  <c r="J46" i="24"/>
  <c r="K46" i="24" s="1"/>
  <c r="J60" i="90"/>
  <c r="I61" i="90"/>
  <c r="J63" i="156"/>
  <c r="I64" i="156"/>
  <c r="K61" i="152"/>
  <c r="I64" i="142"/>
  <c r="J63" i="142"/>
  <c r="K62" i="142" s="1"/>
  <c r="K61" i="18"/>
  <c r="E7" i="154"/>
  <c r="C6" i="154"/>
  <c r="J7" i="154"/>
  <c r="K7" i="154" s="1"/>
  <c r="IJ7" i="2"/>
  <c r="E7" i="117"/>
  <c r="C6" i="117"/>
  <c r="J7" i="117"/>
  <c r="K7" i="117" s="1"/>
  <c r="J62" i="28"/>
  <c r="I63" i="28"/>
  <c r="I63" i="149"/>
  <c r="J62" i="149"/>
  <c r="J62" i="124"/>
  <c r="K61" i="124" s="1"/>
  <c r="I63" i="124"/>
  <c r="K61" i="165"/>
  <c r="K63" i="59"/>
  <c r="K63" i="27"/>
  <c r="K61" i="23"/>
  <c r="J61" i="3"/>
  <c r="I62" i="3"/>
  <c r="E7" i="78"/>
  <c r="C6" i="78"/>
  <c r="J7" i="78"/>
  <c r="K7" i="78" s="1"/>
  <c r="I61" i="36"/>
  <c r="J60" i="36"/>
  <c r="K59" i="90"/>
  <c r="I65" i="22"/>
  <c r="J64" i="22"/>
  <c r="I64" i="78"/>
  <c r="J63" i="78"/>
  <c r="K58" i="34"/>
  <c r="K63" i="75"/>
  <c r="I62" i="70"/>
  <c r="J61" i="70"/>
  <c r="K63" i="61"/>
  <c r="K61" i="28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K62" i="78"/>
  <c r="J61" i="104"/>
  <c r="I62" i="104"/>
  <c r="C6" i="76"/>
  <c r="E7" i="76"/>
  <c r="J7" i="76"/>
  <c r="K7" i="76" s="1"/>
  <c r="K60" i="70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E6" i="74"/>
  <c r="C5" i="74"/>
  <c r="J6" i="74"/>
  <c r="K6" i="74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C4" i="61"/>
  <c r="E5" i="61"/>
  <c r="J5" i="61"/>
  <c r="K5" i="61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K61" i="115"/>
  <c r="I62" i="52"/>
  <c r="J61" i="52"/>
  <c r="E8" i="50"/>
  <c r="C7" i="50"/>
  <c r="AT8" i="2"/>
  <c r="J8" i="50"/>
  <c r="K8" i="50" s="1"/>
  <c r="I63" i="83"/>
  <c r="J62" i="83"/>
  <c r="K62" i="156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CL8" i="2"/>
  <c r="GS9" i="2"/>
  <c r="K60" i="139"/>
  <c r="GS8" i="2"/>
  <c r="C4" i="149"/>
  <c r="E5" i="149"/>
  <c r="J5" i="149"/>
  <c r="K5" i="149" s="1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K64" i="7"/>
  <c r="K60" i="87"/>
  <c r="HD9" i="2"/>
  <c r="I62" i="20"/>
  <c r="J61" i="20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I62" i="151"/>
  <c r="C6" i="122"/>
  <c r="E7" i="122"/>
  <c r="J7" i="122"/>
  <c r="K7" i="122" s="1"/>
  <c r="J65" i="7"/>
  <c r="I66" i="7"/>
  <c r="J61" i="87"/>
  <c r="I62" i="87"/>
  <c r="BQ9" i="1"/>
  <c r="C7" i="46"/>
  <c r="E8" i="46"/>
  <c r="J8" i="46"/>
  <c r="K8" i="46" s="1"/>
  <c r="AI8" i="1"/>
  <c r="K60" i="20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E6" i="150"/>
  <c r="C5" i="150"/>
  <c r="J6" i="150"/>
  <c r="K6" i="150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K60" i="151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K59" i="91"/>
  <c r="CX6" i="2" l="1"/>
  <c r="CM7" i="2"/>
  <c r="AJ7" i="2"/>
  <c r="CB7" i="2"/>
  <c r="EP8" i="2"/>
  <c r="K63" i="127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I62" i="112"/>
  <c r="C4" i="64"/>
  <c r="E5" i="64"/>
  <c r="J5" i="64"/>
  <c r="K5" i="64" s="1"/>
  <c r="E4" i="124"/>
  <c r="C3" i="124"/>
  <c r="J4" i="124"/>
  <c r="K4" i="124" s="1"/>
  <c r="I65" i="127"/>
  <c r="J64" i="127"/>
  <c r="I65" i="9"/>
  <c r="J64" i="9"/>
  <c r="J61" i="125"/>
  <c r="I62" i="125"/>
  <c r="I62" i="38"/>
  <c r="J61" i="38"/>
  <c r="J63" i="113"/>
  <c r="I64" i="113"/>
  <c r="J66" i="7"/>
  <c r="I67" i="7"/>
  <c r="J67" i="7" s="1"/>
  <c r="E5" i="74"/>
  <c r="C4" i="74"/>
  <c r="J5" i="74"/>
  <c r="K5" i="74" s="1"/>
  <c r="I63" i="56"/>
  <c r="J62" i="56"/>
  <c r="K60" i="45"/>
  <c r="D46" i="1"/>
  <c r="BR46" i="1"/>
  <c r="CC46" i="1"/>
  <c r="AK46" i="1"/>
  <c r="AV46" i="1"/>
  <c r="Z46" i="1"/>
  <c r="O46" i="1"/>
  <c r="J66" i="134"/>
  <c r="K66" i="134" s="1"/>
  <c r="I67" i="134"/>
  <c r="J67" i="134" s="1"/>
  <c r="E5" i="128"/>
  <c r="C4" i="128"/>
  <c r="J5" i="128"/>
  <c r="K5" i="128" s="1"/>
  <c r="K62" i="9"/>
  <c r="I62" i="17"/>
  <c r="J61" i="17"/>
  <c r="E2" i="156"/>
  <c r="F67" i="156"/>
  <c r="J2" i="156"/>
  <c r="K2" i="156" s="1"/>
  <c r="C6" i="56"/>
  <c r="E7" i="56"/>
  <c r="J7" i="56"/>
  <c r="K7" i="56" s="1"/>
  <c r="E7" i="170"/>
  <c r="C6" i="170"/>
  <c r="J7" i="170"/>
  <c r="K7" i="170" s="1"/>
  <c r="K60" i="38"/>
  <c r="J63" i="99"/>
  <c r="I64" i="99"/>
  <c r="E7" i="28"/>
  <c r="C6" i="28"/>
  <c r="J7" i="28"/>
  <c r="K7" i="28" s="1"/>
  <c r="J66" i="133"/>
  <c r="K66" i="133" s="1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I62" i="45"/>
  <c r="I63" i="3"/>
  <c r="J62" i="3"/>
  <c r="BF46" i="1"/>
  <c r="BG46" i="1"/>
  <c r="E6" i="97"/>
  <c r="C5" i="97"/>
  <c r="J6" i="97"/>
  <c r="K6" i="97" s="1"/>
  <c r="N7" i="2"/>
  <c r="K60" i="17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K66" i="12" s="1"/>
  <c r="E5" i="130"/>
  <c r="C4" i="130"/>
  <c r="J5" i="130"/>
  <c r="K5" i="130" s="1"/>
  <c r="K60" i="81"/>
  <c r="E7" i="174"/>
  <c r="C6" i="174"/>
  <c r="J7" i="174"/>
  <c r="K7" i="174" s="1"/>
  <c r="K62" i="118"/>
  <c r="K61" i="99"/>
  <c r="K62" i="72"/>
  <c r="HO7" i="2"/>
  <c r="J62" i="151"/>
  <c r="I63" i="151"/>
  <c r="E3" i="34"/>
  <c r="C2" i="34"/>
  <c r="J3" i="34"/>
  <c r="K3" i="34" s="1"/>
  <c r="I62" i="174"/>
  <c r="J61" i="174"/>
  <c r="K60" i="160"/>
  <c r="E6" i="44"/>
  <c r="C5" i="44"/>
  <c r="J6" i="44"/>
  <c r="K6" i="44" s="1"/>
  <c r="I62" i="81"/>
  <c r="J61" i="81"/>
  <c r="I64" i="118"/>
  <c r="J63" i="118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K61" i="3"/>
  <c r="E5" i="161"/>
  <c r="C4" i="161"/>
  <c r="J5" i="161"/>
  <c r="K5" i="161" s="1"/>
  <c r="I62" i="95"/>
  <c r="J61" i="95"/>
  <c r="I62" i="147"/>
  <c r="J61" i="147"/>
  <c r="E5" i="150"/>
  <c r="C4" i="150"/>
  <c r="J5" i="150"/>
  <c r="K5" i="150" s="1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I62" i="160"/>
  <c r="K62" i="44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I63" i="33"/>
  <c r="E4" i="86"/>
  <c r="C3" i="86"/>
  <c r="J4" i="86"/>
  <c r="K4" i="86" s="1"/>
  <c r="K60" i="168"/>
  <c r="C3" i="61"/>
  <c r="J4" i="61"/>
  <c r="K4" i="61" s="1"/>
  <c r="E4" i="61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J63" i="44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1" i="33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K66" i="74" s="1"/>
  <c r="K61" i="119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173"/>
  <c r="I63" i="123"/>
  <c r="J62" i="123"/>
  <c r="K62" i="25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K61" i="4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1" i="86"/>
  <c r="K64" i="7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I65" i="101"/>
  <c r="AU8" i="2"/>
  <c r="I62" i="64"/>
  <c r="J61" i="64"/>
  <c r="DI7" i="2"/>
  <c r="K62" i="165"/>
  <c r="I63" i="86"/>
  <c r="J62" i="86"/>
  <c r="K61" i="88"/>
  <c r="I63" i="5"/>
  <c r="J62" i="5"/>
  <c r="I62" i="130"/>
  <c r="J61" i="130"/>
  <c r="J65" i="71"/>
  <c r="I66" i="71"/>
  <c r="K62" i="157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J62" i="111"/>
  <c r="K61" i="111" s="1"/>
  <c r="I63" i="111"/>
  <c r="C6" i="91"/>
  <c r="E7" i="91"/>
  <c r="J7" i="91"/>
  <c r="K7" i="91" s="1"/>
  <c r="BQ8" i="2"/>
  <c r="K61" i="49"/>
  <c r="J62" i="50"/>
  <c r="K61" i="50" s="1"/>
  <c r="I63" i="50"/>
  <c r="K63" i="101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I63" i="131"/>
  <c r="J62" i="131"/>
  <c r="I64" i="157"/>
  <c r="J63" i="157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K61" i="31"/>
  <c r="C4" i="17"/>
  <c r="E5" i="17"/>
  <c r="J5" i="17"/>
  <c r="K5" i="17" s="1"/>
  <c r="K61" i="84"/>
  <c r="I63" i="103"/>
  <c r="J62" i="103"/>
  <c r="K61" i="103" s="1"/>
  <c r="C6" i="52"/>
  <c r="E7" i="52"/>
  <c r="BP7" i="2"/>
  <c r="J7" i="52"/>
  <c r="K7" i="52" s="1"/>
  <c r="K60" i="143"/>
  <c r="I63" i="49"/>
  <c r="J62" i="49"/>
  <c r="K60" i="147"/>
  <c r="C3" i="168"/>
  <c r="E4" i="168"/>
  <c r="J4" i="168"/>
  <c r="K4" i="168" s="1"/>
  <c r="I64" i="28"/>
  <c r="J63" i="28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I63" i="31"/>
  <c r="E5" i="75"/>
  <c r="C4" i="75"/>
  <c r="J5" i="75"/>
  <c r="K5" i="75" s="1"/>
  <c r="I62" i="143"/>
  <c r="J61" i="143"/>
  <c r="E6" i="151"/>
  <c r="C5" i="151"/>
  <c r="J6" i="151"/>
  <c r="K6" i="151" s="1"/>
  <c r="K61" i="52"/>
  <c r="K60" i="138"/>
  <c r="E6" i="133"/>
  <c r="C5" i="133"/>
  <c r="J6" i="133"/>
  <c r="K6" i="133" s="1"/>
  <c r="DH6" i="2"/>
  <c r="K62" i="28"/>
  <c r="I64" i="23"/>
  <c r="J63" i="23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K61" i="56"/>
  <c r="E5" i="116"/>
  <c r="C4" i="116"/>
  <c r="J5" i="116"/>
  <c r="K5" i="116" s="1"/>
  <c r="I64" i="173"/>
  <c r="J63" i="173"/>
  <c r="I62" i="34"/>
  <c r="J61" i="34"/>
  <c r="FA7" i="2"/>
  <c r="J62" i="52"/>
  <c r="I63" i="52"/>
  <c r="K62" i="23"/>
  <c r="K60" i="65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I62" i="65"/>
  <c r="C6" i="92"/>
  <c r="E7" i="92"/>
  <c r="J7" i="92"/>
  <c r="K7" i="92" s="1"/>
  <c r="K60" i="144"/>
  <c r="I67" i="15"/>
  <c r="J67" i="15" s="1"/>
  <c r="J66" i="15"/>
  <c r="I64" i="158"/>
  <c r="J63" i="158"/>
  <c r="E7" i="172"/>
  <c r="C6" i="172"/>
  <c r="J7" i="172"/>
  <c r="K7" i="172" s="1"/>
  <c r="K60" i="121"/>
  <c r="I67" i="61"/>
  <c r="J67" i="61" s="1"/>
  <c r="J66" i="61"/>
  <c r="K66" i="61" s="1"/>
  <c r="HD8" i="2"/>
  <c r="I64" i="124"/>
  <c r="J63" i="124"/>
  <c r="J63" i="37"/>
  <c r="K62" i="37" s="1"/>
  <c r="I64" i="37"/>
  <c r="I64" i="92"/>
  <c r="J63" i="92"/>
  <c r="K62" i="92" s="1"/>
  <c r="FL8" i="2"/>
  <c r="E4" i="149"/>
  <c r="C3" i="149"/>
  <c r="J4" i="149"/>
  <c r="K4" i="149" s="1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K65" i="15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K60" i="8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K64" i="14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I63" i="104"/>
  <c r="E6" i="77"/>
  <c r="C5" i="77"/>
  <c r="J6" i="77"/>
  <c r="K6" i="77" s="1"/>
  <c r="K59" i="130"/>
  <c r="K63" i="152"/>
  <c r="E4" i="115"/>
  <c r="C3" i="115"/>
  <c r="J4" i="115"/>
  <c r="K4" i="115" s="1"/>
  <c r="J64" i="89"/>
  <c r="K63" i="89" s="1"/>
  <c r="I65" i="89"/>
  <c r="K61" i="19"/>
  <c r="K60" i="141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I66" i="94"/>
  <c r="E5" i="9"/>
  <c r="C4" i="9"/>
  <c r="J5" i="9"/>
  <c r="K5" i="9" s="1"/>
  <c r="K60" i="116"/>
  <c r="E3" i="131"/>
  <c r="C2" i="131"/>
  <c r="J3" i="131"/>
  <c r="K3" i="131" s="1"/>
  <c r="EE8" i="2"/>
  <c r="K61" i="104"/>
  <c r="I65" i="142"/>
  <c r="J64" i="142"/>
  <c r="C6" i="121"/>
  <c r="AI6" i="2" s="1"/>
  <c r="E7" i="121"/>
  <c r="J7" i="121"/>
  <c r="K7" i="121" s="1"/>
  <c r="K64" i="12"/>
  <c r="J64" i="152"/>
  <c r="I65" i="152"/>
  <c r="E4" i="84"/>
  <c r="C3" i="84"/>
  <c r="J4" i="84"/>
  <c r="K4" i="84" s="1"/>
  <c r="K63" i="135"/>
  <c r="C4" i="167"/>
  <c r="E5" i="167"/>
  <c r="J5" i="167"/>
  <c r="K5" i="167" s="1"/>
  <c r="I65" i="51"/>
  <c r="J64" i="51"/>
  <c r="I62" i="141"/>
  <c r="J61" i="141"/>
  <c r="I65" i="13"/>
  <c r="J64" i="13"/>
  <c r="K63" i="13" s="1"/>
  <c r="C5" i="13"/>
  <c r="E6" i="13"/>
  <c r="J6" i="13"/>
  <c r="K6" i="13" s="1"/>
  <c r="K61" i="72"/>
  <c r="I65" i="164"/>
  <c r="J64" i="164"/>
  <c r="J61" i="47"/>
  <c r="I62" i="47"/>
  <c r="I63" i="116"/>
  <c r="J62" i="116"/>
  <c r="E4" i="106"/>
  <c r="C3" i="106"/>
  <c r="J4" i="106"/>
  <c r="K4" i="106" s="1"/>
  <c r="J65" i="59"/>
  <c r="K64" i="59" s="1"/>
  <c r="I66" i="59"/>
  <c r="E7" i="90"/>
  <c r="C6" i="90"/>
  <c r="J7" i="90"/>
  <c r="K7" i="90" s="1"/>
  <c r="C4" i="5"/>
  <c r="E5" i="5"/>
  <c r="J5" i="5"/>
  <c r="K5" i="5" s="1"/>
  <c r="K64" i="94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4" i="32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K63" i="164"/>
  <c r="E6" i="76"/>
  <c r="C5" i="76"/>
  <c r="J6" i="76"/>
  <c r="K6" i="76" s="1"/>
  <c r="K63" i="42"/>
  <c r="K60" i="131"/>
  <c r="I62" i="55"/>
  <c r="J61" i="55"/>
  <c r="K61" i="161"/>
  <c r="J61" i="148"/>
  <c r="K60" i="148" s="1"/>
  <c r="I62" i="148"/>
  <c r="E5" i="65"/>
  <c r="C4" i="65"/>
  <c r="J5" i="65"/>
  <c r="K5" i="65" s="1"/>
  <c r="J65" i="32"/>
  <c r="I66" i="32"/>
  <c r="K59" i="109"/>
  <c r="K59" i="35"/>
  <c r="K60" i="40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30"/>
  <c r="K62" i="122"/>
  <c r="I63" i="39"/>
  <c r="J62" i="39"/>
  <c r="I63" i="161"/>
  <c r="J62" i="161"/>
  <c r="I67" i="46"/>
  <c r="J67" i="46" s="1"/>
  <c r="J66" i="46"/>
  <c r="E6" i="36"/>
  <c r="C5" i="36"/>
  <c r="J6" i="36"/>
  <c r="K6" i="36" s="1"/>
  <c r="K60" i="19"/>
  <c r="E3" i="59"/>
  <c r="C2" i="59"/>
  <c r="J3" i="59"/>
  <c r="K3" i="59" s="1"/>
  <c r="K59" i="11"/>
  <c r="C3" i="51"/>
  <c r="E4" i="51"/>
  <c r="J4" i="51"/>
  <c r="K4" i="51" s="1"/>
  <c r="C5" i="125"/>
  <c r="E6" i="125"/>
  <c r="J6" i="125"/>
  <c r="K6" i="125" s="1"/>
  <c r="J61" i="40"/>
  <c r="I62" i="40"/>
  <c r="K61" i="57"/>
  <c r="K59" i="8"/>
  <c r="E7" i="109"/>
  <c r="C6" i="109"/>
  <c r="ED7" i="2"/>
  <c r="J7" i="109"/>
  <c r="K7" i="109" s="1"/>
  <c r="K62" i="60"/>
  <c r="C5" i="88"/>
  <c r="E6" i="88"/>
  <c r="J6" i="88"/>
  <c r="K6" i="88" s="1"/>
  <c r="K61" i="67"/>
  <c r="J63" i="30"/>
  <c r="I64" i="30"/>
  <c r="K62" i="129"/>
  <c r="K60" i="12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1" i="162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K60" i="36"/>
  <c r="I62" i="90"/>
  <c r="J61" i="90"/>
  <c r="K62" i="98"/>
  <c r="J62" i="67"/>
  <c r="I63" i="67"/>
  <c r="I62" i="163"/>
  <c r="J61" i="163"/>
  <c r="J63" i="129"/>
  <c r="I64" i="129"/>
  <c r="J61" i="120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K62" i="139"/>
  <c r="I63" i="20"/>
  <c r="J62" i="20"/>
  <c r="K61" i="20" s="1"/>
  <c r="C4" i="129"/>
  <c r="E5" i="129"/>
  <c r="J5" i="129"/>
  <c r="K5" i="129" s="1"/>
  <c r="DS5" i="2"/>
  <c r="I62" i="36"/>
  <c r="J61" i="36"/>
  <c r="K60" i="90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K60" i="112"/>
  <c r="I63" i="170"/>
  <c r="J62" i="170"/>
  <c r="K61" i="170" s="1"/>
  <c r="I63" i="169"/>
  <c r="J62" i="169"/>
  <c r="I65" i="48"/>
  <c r="J64" i="48"/>
  <c r="K63" i="48" s="1"/>
  <c r="J63" i="139"/>
  <c r="I64" i="139"/>
  <c r="IU6" i="2"/>
  <c r="AJ6" i="2" l="1"/>
  <c r="FL6" i="2"/>
  <c r="BF6" i="2"/>
  <c r="GS6" i="2"/>
  <c r="AJ6" i="1"/>
  <c r="I64" i="144"/>
  <c r="J63" i="144"/>
  <c r="E5" i="80"/>
  <c r="C4" i="80"/>
  <c r="J5" i="80"/>
  <c r="K5" i="80" s="1"/>
  <c r="J65" i="48"/>
  <c r="I66" i="48"/>
  <c r="J62" i="36"/>
  <c r="I63" i="36"/>
  <c r="K62" i="80"/>
  <c r="I63" i="141"/>
  <c r="J62" i="141"/>
  <c r="K65" i="14"/>
  <c r="I63" i="8"/>
  <c r="J62" i="8"/>
  <c r="E6" i="172"/>
  <c r="C5" i="172"/>
  <c r="J6" i="172"/>
  <c r="K6" i="172" s="1"/>
  <c r="E2" i="45"/>
  <c r="J2" i="45"/>
  <c r="K2" i="45" s="1"/>
  <c r="J63" i="49"/>
  <c r="I64" i="49"/>
  <c r="I63" i="100"/>
  <c r="J62" i="100"/>
  <c r="HD7" i="2"/>
  <c r="K65" i="74"/>
  <c r="E3" i="72"/>
  <c r="C2" i="72"/>
  <c r="J3" i="72"/>
  <c r="K3" i="72" s="1"/>
  <c r="I64" i="151"/>
  <c r="J63" i="151"/>
  <c r="I65" i="10"/>
  <c r="J64" i="10"/>
  <c r="I63" i="109"/>
  <c r="J62" i="109"/>
  <c r="DT5" i="2"/>
  <c r="I63" i="90"/>
  <c r="J62" i="90"/>
  <c r="E4" i="60"/>
  <c r="C3" i="60"/>
  <c r="J4" i="60"/>
  <c r="K4" i="60" s="1"/>
  <c r="I64" i="80"/>
  <c r="J63" i="80"/>
  <c r="I67" i="14"/>
  <c r="J67" i="14" s="1"/>
  <c r="J66" i="14"/>
  <c r="K66" i="14" s="1"/>
  <c r="J62" i="146"/>
  <c r="I63" i="146"/>
  <c r="E5" i="48"/>
  <c r="C4" i="48"/>
  <c r="J5" i="48"/>
  <c r="K5" i="48" s="1"/>
  <c r="I63" i="143"/>
  <c r="J62" i="143"/>
  <c r="K61" i="100"/>
  <c r="E6" i="8"/>
  <c r="C5" i="8"/>
  <c r="HC6" i="2"/>
  <c r="BP6" i="1"/>
  <c r="J6" i="8"/>
  <c r="K6" i="8" s="1"/>
  <c r="C2" i="173"/>
  <c r="E3" i="173"/>
  <c r="J3" i="173"/>
  <c r="K3" i="173" s="1"/>
  <c r="J62" i="95"/>
  <c r="I63" i="95"/>
  <c r="K62" i="151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K63" i="149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K64" i="172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4" i="62"/>
  <c r="K66" i="15"/>
  <c r="E6" i="52"/>
  <c r="C5" i="52"/>
  <c r="BP6" i="2"/>
  <c r="J6" i="52"/>
  <c r="K6" i="52" s="1"/>
  <c r="I65" i="149"/>
  <c r="J64" i="149"/>
  <c r="J65" i="172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K61" i="130"/>
  <c r="I64" i="4"/>
  <c r="J63" i="4"/>
  <c r="I64" i="126"/>
  <c r="J63" i="126"/>
  <c r="I64" i="153"/>
  <c r="J63" i="153"/>
  <c r="I66" i="62"/>
  <c r="J65" i="62"/>
  <c r="C3" i="54"/>
  <c r="E4" i="54"/>
  <c r="J4" i="54"/>
  <c r="K4" i="54" s="1"/>
  <c r="C4" i="78"/>
  <c r="E5" i="78"/>
  <c r="J5" i="78"/>
  <c r="K5" i="78" s="1"/>
  <c r="I64" i="31"/>
  <c r="J63" i="31"/>
  <c r="K62" i="31" s="1"/>
  <c r="K62" i="103"/>
  <c r="K64" i="77"/>
  <c r="K64" i="29"/>
  <c r="I65" i="18"/>
  <c r="J64" i="18"/>
  <c r="K63" i="18" s="1"/>
  <c r="K62" i="167"/>
  <c r="I64" i="103"/>
  <c r="J63" i="103"/>
  <c r="C5" i="49"/>
  <c r="E6" i="49"/>
  <c r="J6" i="49"/>
  <c r="K6" i="49" s="1"/>
  <c r="J62" i="130"/>
  <c r="I63" i="130"/>
  <c r="K62" i="4"/>
  <c r="K62" i="126"/>
  <c r="K62" i="83"/>
  <c r="K62" i="153"/>
  <c r="C3" i="148"/>
  <c r="E4" i="148"/>
  <c r="J4" i="148"/>
  <c r="K4" i="148" s="1"/>
  <c r="K61" i="9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I66" i="29"/>
  <c r="K64" i="128"/>
  <c r="K65" i="61"/>
  <c r="E6" i="3"/>
  <c r="C5" i="3"/>
  <c r="J6" i="3"/>
  <c r="K6" i="3" s="1"/>
  <c r="K62" i="5"/>
  <c r="K62" i="123"/>
  <c r="J62" i="9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E6" i="90"/>
  <c r="C5" i="90"/>
  <c r="J6" i="90"/>
  <c r="K6" i="90" s="1"/>
  <c r="I66" i="152"/>
  <c r="J65" i="152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K61" i="105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K64" i="152"/>
  <c r="J63" i="138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I63" i="105"/>
  <c r="I65" i="68"/>
  <c r="J64" i="68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K62" i="138"/>
  <c r="J63" i="70"/>
  <c r="I64" i="70"/>
  <c r="I66" i="16"/>
  <c r="J65" i="16"/>
  <c r="C4" i="134"/>
  <c r="E5" i="134"/>
  <c r="EZ5" i="2"/>
  <c r="J5" i="134"/>
  <c r="K5" i="134" s="1"/>
  <c r="J62" i="65"/>
  <c r="I63" i="65"/>
  <c r="K63" i="68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I63" i="166"/>
  <c r="I65" i="99"/>
  <c r="J64" i="99"/>
  <c r="E4" i="74"/>
  <c r="C3" i="74"/>
  <c r="J4" i="74"/>
  <c r="K4" i="74" s="1"/>
  <c r="E6" i="12"/>
  <c r="C5" i="12"/>
  <c r="M6" i="1"/>
  <c r="X6" i="2"/>
  <c r="J6" i="12"/>
  <c r="K6" i="12" s="1"/>
  <c r="K63" i="10"/>
  <c r="K64" i="16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J62" i="160"/>
  <c r="I63" i="160"/>
  <c r="K61" i="166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K65" i="27"/>
  <c r="J65" i="117"/>
  <c r="I66" i="117"/>
  <c r="I64" i="50"/>
  <c r="J63" i="50"/>
  <c r="K62" i="149"/>
  <c r="FW7" i="2"/>
  <c r="C4" i="140"/>
  <c r="E5" i="140"/>
  <c r="J5" i="140"/>
  <c r="K5" i="140" s="1"/>
  <c r="K64" i="136"/>
  <c r="C4" i="89"/>
  <c r="E5" i="89"/>
  <c r="J5" i="89"/>
  <c r="K5" i="89" s="1"/>
  <c r="K61" i="160"/>
  <c r="I63" i="58"/>
  <c r="J62" i="58"/>
  <c r="K65" i="12"/>
  <c r="K62" i="87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1" i="35"/>
  <c r="E4" i="130"/>
  <c r="C3" i="130"/>
  <c r="J4" i="130"/>
  <c r="K4" i="130" s="1"/>
  <c r="K66" i="7"/>
  <c r="J65" i="156"/>
  <c r="K64" i="156" s="1"/>
  <c r="I66" i="156"/>
  <c r="I64" i="21"/>
  <c r="J63" i="2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2" i="149"/>
  <c r="E3" i="149"/>
  <c r="J3" i="149"/>
  <c r="K3" i="149" s="1"/>
  <c r="C4" i="117"/>
  <c r="E5" i="117"/>
  <c r="J5" i="117"/>
  <c r="K5" i="117" s="1"/>
  <c r="J62" i="140"/>
  <c r="I63" i="140"/>
  <c r="K61" i="96"/>
  <c r="E6" i="42"/>
  <c r="C5" i="42"/>
  <c r="J6" i="42"/>
  <c r="K6" i="42" s="1"/>
  <c r="FV6" i="2"/>
  <c r="I67" i="82"/>
  <c r="J67" i="82" s="1"/>
  <c r="J66" i="82"/>
  <c r="K66" i="82" s="1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I63" i="96"/>
  <c r="I67" i="32"/>
  <c r="J67" i="32" s="1"/>
  <c r="J66" i="32"/>
  <c r="K65" i="32" s="1"/>
  <c r="J63" i="116"/>
  <c r="I64" i="116"/>
  <c r="E3" i="115"/>
  <c r="C2" i="115"/>
  <c r="J3" i="115"/>
  <c r="K3" i="115" s="1"/>
  <c r="K62" i="144"/>
  <c r="I63" i="43"/>
  <c r="J62" i="43"/>
  <c r="K61" i="70"/>
  <c r="J63" i="108"/>
  <c r="I64" i="108"/>
  <c r="K60" i="96"/>
  <c r="K63" i="23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K62" i="116"/>
  <c r="I63" i="40"/>
  <c r="J62" i="40"/>
  <c r="K61" i="40"/>
  <c r="HZ7" i="2"/>
  <c r="C5" i="6"/>
  <c r="E6" i="6"/>
  <c r="CA6" i="1"/>
  <c r="I65" i="92"/>
  <c r="J64" i="92"/>
  <c r="K62" i="168"/>
  <c r="I64" i="52"/>
  <c r="J63" i="52"/>
  <c r="C5" i="91"/>
  <c r="E6" i="91"/>
  <c r="J6" i="91"/>
  <c r="K6" i="91" s="1"/>
  <c r="I66" i="101"/>
  <c r="J65" i="101"/>
  <c r="K63" i="172"/>
  <c r="E3" i="61"/>
  <c r="C2" i="61"/>
  <c r="J3" i="61"/>
  <c r="K3" i="61" s="1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K64" i="164"/>
  <c r="DI6" i="2"/>
  <c r="E6" i="107"/>
  <c r="C5" i="107"/>
  <c r="J6" i="107"/>
  <c r="K6" i="107" s="1"/>
  <c r="I67" i="22"/>
  <c r="J67" i="22" s="1"/>
  <c r="J66" i="22"/>
  <c r="K66" i="22" s="1"/>
  <c r="E4" i="65"/>
  <c r="C3" i="65"/>
  <c r="J4" i="65"/>
  <c r="K4" i="65" s="1"/>
  <c r="C4" i="71"/>
  <c r="J5" i="71"/>
  <c r="K5" i="71" s="1"/>
  <c r="E5" i="71"/>
  <c r="J65" i="164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2" i="52"/>
  <c r="K61" i="54"/>
  <c r="I64" i="111"/>
  <c r="J63" i="111"/>
  <c r="K60" i="130"/>
  <c r="CA6" i="2"/>
  <c r="CW5" i="2"/>
  <c r="K63" i="136"/>
  <c r="J62" i="81"/>
  <c r="I63" i="81"/>
  <c r="J62" i="125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K61" i="125"/>
  <c r="J66" i="42"/>
  <c r="K66" i="42" s="1"/>
  <c r="I67" i="42"/>
  <c r="J67" i="42" s="1"/>
  <c r="E5" i="88"/>
  <c r="C4" i="88"/>
  <c r="FK5" i="2"/>
  <c r="J5" i="88"/>
  <c r="K5" i="88" s="1"/>
  <c r="K62" i="154"/>
  <c r="I64" i="114"/>
  <c r="J63" i="114"/>
  <c r="E6" i="14"/>
  <c r="C5" i="14"/>
  <c r="J6" i="14"/>
  <c r="K6" i="14" s="1"/>
  <c r="K65" i="46"/>
  <c r="J62" i="120"/>
  <c r="I63" i="120"/>
  <c r="K62" i="10"/>
  <c r="K61" i="12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K64" i="9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I66" i="9"/>
  <c r="J66" i="59"/>
  <c r="K66" i="59" s="1"/>
  <c r="I67" i="59"/>
  <c r="J67" i="59" s="1"/>
  <c r="K62" i="21"/>
  <c r="K65" i="24"/>
  <c r="I64" i="104"/>
  <c r="J63" i="104"/>
  <c r="I64" i="76"/>
  <c r="J63" i="76"/>
  <c r="E6" i="152"/>
  <c r="C5" i="152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K65" i="79"/>
  <c r="E4" i="16"/>
  <c r="C3" i="16"/>
  <c r="J4" i="16"/>
  <c r="K4" i="16" s="1"/>
  <c r="K62" i="76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C4" i="33"/>
  <c r="E5" i="33"/>
  <c r="M5" i="2"/>
  <c r="J5" i="33"/>
  <c r="K5" i="33" s="1"/>
  <c r="I63" i="45"/>
  <c r="J62" i="45"/>
  <c r="J65" i="127"/>
  <c r="I66" i="127"/>
  <c r="C2" i="159"/>
  <c r="J3" i="159"/>
  <c r="K3" i="159" s="1"/>
  <c r="E3" i="159"/>
  <c r="K63" i="107"/>
  <c r="J66" i="24"/>
  <c r="E4" i="9"/>
  <c r="C3" i="9"/>
  <c r="J4" i="9"/>
  <c r="K4" i="9" s="1"/>
  <c r="I67" i="79"/>
  <c r="J67" i="79" s="1"/>
  <c r="J66" i="79"/>
  <c r="K66" i="79" s="1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K62" i="33"/>
  <c r="E4" i="150"/>
  <c r="C3" i="150"/>
  <c r="J4" i="150"/>
  <c r="K4" i="150" s="1"/>
  <c r="I63" i="174"/>
  <c r="J62" i="174"/>
  <c r="K61" i="45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K62" i="114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K64" i="13"/>
  <c r="K63" i="139"/>
  <c r="K62" i="67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IU5" i="2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K61" i="43"/>
  <c r="I65" i="139"/>
  <c r="J64" i="139"/>
  <c r="I64" i="67"/>
  <c r="J63" i="67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K61" i="36"/>
  <c r="E2" i="59"/>
  <c r="F67" i="59"/>
  <c r="J2" i="59"/>
  <c r="K2" i="59" s="1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1" i="8"/>
  <c r="K63" i="16"/>
  <c r="K62" i="63"/>
  <c r="K65" i="145"/>
  <c r="K62" i="49"/>
  <c r="I64" i="88"/>
  <c r="J63" i="88"/>
  <c r="K60" i="95"/>
  <c r="BQ7" i="1"/>
  <c r="I64" i="119"/>
  <c r="J63" i="119"/>
  <c r="K62" i="119" s="1"/>
  <c r="I63" i="147"/>
  <c r="J62" i="147"/>
  <c r="K61" i="147" s="1"/>
  <c r="CX4" i="2" l="1"/>
  <c r="CM5" i="2"/>
  <c r="J64" i="119"/>
  <c r="I65" i="119"/>
  <c r="I64" i="17"/>
  <c r="J63" i="17"/>
  <c r="E3" i="18"/>
  <c r="J3" i="18"/>
  <c r="K3" i="18" s="1"/>
  <c r="C2" i="18"/>
  <c r="E4" i="71"/>
  <c r="C3" i="71"/>
  <c r="J4" i="71"/>
  <c r="K4" i="71" s="1"/>
  <c r="K64" i="23"/>
  <c r="E4" i="142"/>
  <c r="C3" i="142"/>
  <c r="J4" i="142"/>
  <c r="K4" i="142" s="1"/>
  <c r="J65" i="159"/>
  <c r="I66" i="159"/>
  <c r="I67" i="117"/>
  <c r="J67" i="117" s="1"/>
  <c r="J66" i="117"/>
  <c r="K66" i="117" s="1"/>
  <c r="I66" i="68"/>
  <c r="J65" i="68"/>
  <c r="I65" i="56"/>
  <c r="J64" i="56"/>
  <c r="J64" i="87"/>
  <c r="I65" i="87"/>
  <c r="E4" i="36"/>
  <c r="C3" i="36"/>
  <c r="J4" i="36"/>
  <c r="K4" i="36" s="1"/>
  <c r="I66" i="149"/>
  <c r="J65" i="149"/>
  <c r="C4" i="143"/>
  <c r="E5" i="143"/>
  <c r="J5" i="143"/>
  <c r="K5" i="143" s="1"/>
  <c r="I64" i="148"/>
  <c r="J63" i="148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K66" i="9" s="1"/>
  <c r="I65" i="114"/>
  <c r="J64" i="114"/>
  <c r="I64" i="125"/>
  <c r="J63" i="125"/>
  <c r="F67" i="61"/>
  <c r="E2" i="61"/>
  <c r="J2" i="61"/>
  <c r="K2" i="61" s="1"/>
  <c r="J65" i="23"/>
  <c r="I66" i="23"/>
  <c r="IK5" i="2"/>
  <c r="I64" i="65"/>
  <c r="J63" i="65"/>
  <c r="J63" i="105"/>
  <c r="I64" i="105"/>
  <c r="K63" i="56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K63" i="2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K66" i="62" s="1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FA5" i="2"/>
  <c r="E5" i="92"/>
  <c r="C4" i="92"/>
  <c r="J5" i="92"/>
  <c r="K5" i="92" s="1"/>
  <c r="K62" i="53"/>
  <c r="J66" i="51"/>
  <c r="K66" i="51" s="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K66" i="101" s="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3" i="12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I65" i="126"/>
  <c r="K62" i="141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K66" i="29" s="1"/>
  <c r="I65" i="4"/>
  <c r="J64" i="4"/>
  <c r="I65" i="169"/>
  <c r="J64" i="169"/>
  <c r="I64" i="90"/>
  <c r="J63" i="90"/>
  <c r="K65" i="127"/>
  <c r="K63" i="111"/>
  <c r="J64" i="170"/>
  <c r="K63" i="170" s="1"/>
  <c r="I65" i="170"/>
  <c r="E3" i="130"/>
  <c r="C2" i="130"/>
  <c r="J3" i="130"/>
  <c r="K3" i="130" s="1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E3" i="150"/>
  <c r="C2" i="150"/>
  <c r="J3" i="150"/>
  <c r="K3" i="150" s="1"/>
  <c r="C3" i="13"/>
  <c r="E4" i="13"/>
  <c r="J4" i="13"/>
  <c r="K4" i="13" s="1"/>
  <c r="IU4" i="2"/>
  <c r="K63" i="165"/>
  <c r="I65" i="111"/>
  <c r="J64" i="11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I65" i="108"/>
  <c r="J64" i="108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K63" i="19"/>
  <c r="I64" i="95"/>
  <c r="J63" i="95"/>
  <c r="K62" i="169"/>
  <c r="C2" i="112"/>
  <c r="E3" i="112"/>
  <c r="J3" i="112"/>
  <c r="K3" i="112" s="1"/>
  <c r="CB6" i="1"/>
  <c r="K63" i="121"/>
  <c r="K63" i="108"/>
  <c r="J63" i="140"/>
  <c r="K62" i="140" s="1"/>
  <c r="I64" i="140"/>
  <c r="I67" i="89"/>
  <c r="J67" i="89" s="1"/>
  <c r="J66" i="89"/>
  <c r="E2" i="127"/>
  <c r="F67" i="127"/>
  <c r="J2" i="127"/>
  <c r="K2" i="127" s="1"/>
  <c r="K62" i="95"/>
  <c r="K62" i="109"/>
  <c r="J66" i="48"/>
  <c r="K66" i="48" s="1"/>
  <c r="I67" i="48"/>
  <c r="J67" i="48" s="1"/>
  <c r="E3" i="22"/>
  <c r="C2" i="22"/>
  <c r="J3" i="22"/>
  <c r="K3" i="22" s="1"/>
  <c r="N5" i="2"/>
  <c r="I66" i="28"/>
  <c r="J65" i="28"/>
  <c r="I65" i="168"/>
  <c r="J64" i="168"/>
  <c r="K65" i="89"/>
  <c r="E3" i="74"/>
  <c r="J3" i="74"/>
  <c r="K3" i="74" s="1"/>
  <c r="C2" i="74"/>
  <c r="C4" i="174"/>
  <c r="E5" i="174"/>
  <c r="J5" i="174"/>
  <c r="K5" i="174" s="1"/>
  <c r="I65" i="5"/>
  <c r="J64" i="5"/>
  <c r="K63" i="5" s="1"/>
  <c r="E5" i="49"/>
  <c r="C4" i="49"/>
  <c r="J5" i="49"/>
  <c r="K5" i="49" s="1"/>
  <c r="E3" i="167"/>
  <c r="J3" i="167"/>
  <c r="K3" i="167" s="1"/>
  <c r="C2" i="167"/>
  <c r="I65" i="162"/>
  <c r="J64" i="162"/>
  <c r="J63" i="109"/>
  <c r="I64" i="109"/>
  <c r="K65" i="48"/>
  <c r="J63" i="45"/>
  <c r="K62" i="45" s="1"/>
  <c r="I64" i="45"/>
  <c r="K65" i="94"/>
  <c r="K64" i="28"/>
  <c r="K64" i="44"/>
  <c r="I66" i="157"/>
  <c r="J65" i="157"/>
  <c r="K64" i="157" s="1"/>
  <c r="K63" i="157"/>
  <c r="K64" i="26"/>
  <c r="K61" i="55"/>
  <c r="I66" i="44"/>
  <c r="J65" i="44"/>
  <c r="I64" i="34"/>
  <c r="J63" i="34"/>
  <c r="E5" i="6"/>
  <c r="C4" i="6"/>
  <c r="CA5" i="1"/>
  <c r="K63" i="154"/>
  <c r="K62" i="43"/>
  <c r="K65" i="82"/>
  <c r="I64" i="58"/>
  <c r="J63" i="58"/>
  <c r="K62" i="58" s="1"/>
  <c r="K62" i="70"/>
  <c r="F67" i="84"/>
  <c r="E2" i="84"/>
  <c r="J2" i="84"/>
  <c r="K2" i="84" s="1"/>
  <c r="K63" i="103"/>
  <c r="J2" i="37"/>
  <c r="K2" i="37" s="1"/>
  <c r="E2" i="37"/>
  <c r="E3" i="4"/>
  <c r="C2" i="4"/>
  <c r="J3" i="4"/>
  <c r="K3" i="4" s="1"/>
  <c r="K64" i="10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AI4" i="1" s="1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K64" i="37"/>
  <c r="EP5" i="2"/>
  <c r="J64" i="154"/>
  <c r="I65" i="154"/>
  <c r="I64" i="43"/>
  <c r="J63" i="43"/>
  <c r="K61" i="64"/>
  <c r="C4" i="155"/>
  <c r="E5" i="155"/>
  <c r="J5" i="155"/>
  <c r="K5" i="155" s="1"/>
  <c r="K64" i="99"/>
  <c r="I65" i="138"/>
  <c r="J64" i="138"/>
  <c r="BE5" i="2"/>
  <c r="I65" i="103"/>
  <c r="J64" i="103"/>
  <c r="J66" i="107"/>
  <c r="K66" i="107" s="1"/>
  <c r="I67" i="107"/>
  <c r="J67" i="107" s="1"/>
  <c r="J65" i="10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I66" i="99"/>
  <c r="HO6" i="2"/>
  <c r="E2" i="173"/>
  <c r="F67" i="173"/>
  <c r="J2" i="173"/>
  <c r="K2" i="173" s="1"/>
  <c r="K63" i="151"/>
  <c r="I65" i="131"/>
  <c r="J64" i="131"/>
  <c r="J66" i="122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K63" i="54"/>
  <c r="I65" i="151"/>
  <c r="J64" i="15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4" i="124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BQ6" i="1"/>
  <c r="K61" i="95"/>
  <c r="I65" i="144"/>
  <c r="J64" i="144"/>
  <c r="Y6" i="1"/>
  <c r="I67" i="135"/>
  <c r="J67" i="135" s="1"/>
  <c r="J66" i="135"/>
  <c r="K66" i="135" s="1"/>
  <c r="K63" i="131"/>
  <c r="K65" i="122"/>
  <c r="C3" i="145"/>
  <c r="E4" i="145"/>
  <c r="J4" i="145"/>
  <c r="K4" i="145" s="1"/>
  <c r="K65" i="13"/>
  <c r="K61" i="163"/>
  <c r="C2" i="94"/>
  <c r="J3" i="94"/>
  <c r="K3" i="94" s="1"/>
  <c r="E3" i="94"/>
  <c r="J65" i="124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F67" i="149"/>
  <c r="E2" i="149"/>
  <c r="J2" i="149"/>
  <c r="K2" i="149" s="1"/>
  <c r="K65" i="98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K65" i="132"/>
  <c r="HD6" i="2"/>
  <c r="AI5" i="1"/>
  <c r="J63" i="40"/>
  <c r="I64" i="40"/>
  <c r="I65" i="116"/>
  <c r="J64" i="116"/>
  <c r="K64" i="113"/>
  <c r="I67" i="98"/>
  <c r="J67" i="98" s="1"/>
  <c r="J66" i="98"/>
  <c r="J63" i="160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E5" i="8"/>
  <c r="C4" i="8"/>
  <c r="BP5" i="1"/>
  <c r="HC5" i="2"/>
  <c r="J5" i="8"/>
  <c r="K5" i="8" s="1"/>
  <c r="F67" i="72"/>
  <c r="E2" i="72"/>
  <c r="J2" i="72"/>
  <c r="K2" i="72" s="1"/>
  <c r="J66" i="13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K63" i="116"/>
  <c r="HY5" i="2"/>
  <c r="K62" i="160"/>
  <c r="I67" i="128"/>
  <c r="J67" i="128" s="1"/>
  <c r="J66" i="128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5" i="142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K63" i="39"/>
  <c r="K65" i="128"/>
  <c r="AU6" i="1"/>
  <c r="I66" i="93"/>
  <c r="J65" i="93"/>
  <c r="K64" i="93" s="1"/>
  <c r="E3" i="135"/>
  <c r="C2" i="135"/>
  <c r="J3" i="135"/>
  <c r="K3" i="135" s="1"/>
  <c r="K62" i="88"/>
  <c r="K62" i="102"/>
  <c r="I67" i="142"/>
  <c r="J67" i="142" s="1"/>
  <c r="J66" i="142"/>
  <c r="K63" i="28"/>
  <c r="D44" i="1"/>
  <c r="AK44" i="1"/>
  <c r="CC44" i="1"/>
  <c r="Z44" i="1"/>
  <c r="O44" i="1"/>
  <c r="AV44" i="1"/>
  <c r="BR44" i="1"/>
  <c r="K61" i="38"/>
  <c r="K66" i="32"/>
  <c r="K61" i="140"/>
  <c r="K65" i="136"/>
  <c r="AU6" i="2"/>
  <c r="I65" i="39"/>
  <c r="J64" i="39"/>
  <c r="K65" i="152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K62" i="35"/>
  <c r="E4" i="140"/>
  <c r="C3" i="140"/>
  <c r="AI4" i="2"/>
  <c r="J4" i="140"/>
  <c r="K4" i="140" s="1"/>
  <c r="J66" i="136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K62" i="147"/>
  <c r="J2" i="39"/>
  <c r="K2" i="39" s="1"/>
  <c r="E2" i="39"/>
  <c r="DT4" i="2"/>
  <c r="J63" i="147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F67" i="171"/>
  <c r="E2" i="171"/>
  <c r="J2" i="171"/>
  <c r="K2" i="171" s="1"/>
  <c r="K64" i="117"/>
  <c r="C4" i="50"/>
  <c r="X4" i="1" s="1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4" i="167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6" i="172" s="1"/>
  <c r="I66" i="167"/>
  <c r="J65" i="167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K65" i="172"/>
  <c r="E5" i="100"/>
  <c r="C4" i="100"/>
  <c r="FK4" i="2" s="1"/>
  <c r="J5" i="100"/>
  <c r="K5" i="100" s="1"/>
  <c r="C2" i="25"/>
  <c r="E3" i="25"/>
  <c r="J3" i="25"/>
  <c r="K3" i="25" s="1"/>
  <c r="J64" i="49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2" i="39"/>
  <c r="I64" i="91"/>
  <c r="J63" i="91"/>
  <c r="C3" i="78"/>
  <c r="E4" i="78"/>
  <c r="J4" i="78"/>
  <c r="K4" i="78" s="1"/>
  <c r="K65" i="71"/>
  <c r="K63" i="83"/>
  <c r="K63" i="49"/>
  <c r="K63" i="119"/>
  <c r="E3" i="110"/>
  <c r="C2" i="110"/>
  <c r="J3" i="110"/>
  <c r="K3" i="110" s="1"/>
  <c r="I66" i="115"/>
  <c r="J65" i="115"/>
  <c r="K62" i="148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3" i="86"/>
  <c r="K64" i="68"/>
  <c r="K63" i="87"/>
  <c r="K62" i="91"/>
  <c r="K64" i="149"/>
  <c r="I64" i="146"/>
  <c r="J63" i="146"/>
  <c r="K62" i="146" s="1"/>
  <c r="K61" i="143"/>
  <c r="AJ4" i="1" l="1"/>
  <c r="FL4" i="2"/>
  <c r="IK4" i="2"/>
  <c r="Y4" i="1"/>
  <c r="N4" i="2"/>
  <c r="I65" i="102"/>
  <c r="J64" i="102"/>
  <c r="BF5" i="2"/>
  <c r="J65" i="84"/>
  <c r="I66" i="84"/>
  <c r="I65" i="34"/>
  <c r="J64" i="34"/>
  <c r="I65" i="130"/>
  <c r="J64" i="130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K63" i="125"/>
  <c r="I67" i="68"/>
  <c r="J67" i="68" s="1"/>
  <c r="J66" i="68"/>
  <c r="K66" i="68" s="1"/>
  <c r="J66" i="99"/>
  <c r="K66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99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52"/>
  <c r="C3" i="107"/>
  <c r="E4" i="107"/>
  <c r="J4" i="107"/>
  <c r="K4" i="107" s="1"/>
  <c r="J64" i="125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K64" i="123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K66" i="159" s="1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F67" i="150"/>
  <c r="E2" i="150"/>
  <c r="J2" i="150"/>
  <c r="K2" i="150" s="1"/>
  <c r="E2" i="130"/>
  <c r="F67" i="130"/>
  <c r="J2" i="130"/>
  <c r="K2" i="130" s="1"/>
  <c r="E3" i="23"/>
  <c r="C2" i="23"/>
  <c r="J3" i="23"/>
  <c r="K3" i="23" s="1"/>
  <c r="I66" i="153"/>
  <c r="J65" i="153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K63" i="43"/>
  <c r="I65" i="55"/>
  <c r="J64" i="55"/>
  <c r="K64" i="153"/>
  <c r="K63" i="153"/>
  <c r="J65" i="21"/>
  <c r="K64" i="21" s="1"/>
  <c r="I66" i="21"/>
  <c r="I66" i="3"/>
  <c r="J65" i="3"/>
  <c r="J64" i="43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K65" i="60"/>
  <c r="I66" i="154"/>
  <c r="J65" i="154"/>
  <c r="J2" i="22"/>
  <c r="K2" i="22" s="1"/>
  <c r="E2" i="22"/>
  <c r="J66" i="129"/>
  <c r="K65" i="129" s="1"/>
  <c r="I67" i="129"/>
  <c r="J67" i="129" s="1"/>
  <c r="I67" i="60"/>
  <c r="J67" i="60" s="1"/>
  <c r="J66" i="60"/>
  <c r="I67" i="83"/>
  <c r="J67" i="83" s="1"/>
  <c r="J66" i="83"/>
  <c r="K66" i="83" s="1"/>
  <c r="K66" i="128"/>
  <c r="I67" i="18"/>
  <c r="J67" i="18" s="1"/>
  <c r="J66" i="18"/>
  <c r="I65" i="166"/>
  <c r="J64" i="166"/>
  <c r="C2" i="97"/>
  <c r="E3" i="97"/>
  <c r="J3" i="97"/>
  <c r="K3" i="97" s="1"/>
  <c r="K64" i="154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K65" i="83"/>
  <c r="J65" i="137"/>
  <c r="I66" i="137"/>
  <c r="E2" i="4"/>
  <c r="J2" i="4"/>
  <c r="K2" i="4" s="1"/>
  <c r="I65" i="141"/>
  <c r="J64" i="141"/>
  <c r="K64" i="161"/>
  <c r="I67" i="63"/>
  <c r="J67" i="63" s="1"/>
  <c r="J66" i="63"/>
  <c r="K66" i="63" s="1"/>
  <c r="E3" i="154"/>
  <c r="C2" i="154"/>
  <c r="J3" i="154"/>
  <c r="K3" i="154" s="1"/>
  <c r="HD5" i="2"/>
  <c r="I66" i="57"/>
  <c r="J65" i="57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57"/>
  <c r="K64" i="137"/>
  <c r="I67" i="37"/>
  <c r="J67" i="37" s="1"/>
  <c r="J66" i="37"/>
  <c r="K66" i="37" s="1"/>
  <c r="I65" i="45"/>
  <c r="J64" i="45"/>
  <c r="K63" i="90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CL4" i="2"/>
  <c r="I65" i="69"/>
  <c r="J64" i="69"/>
  <c r="E3" i="134"/>
  <c r="C2" i="134"/>
  <c r="J3" i="134"/>
  <c r="K3" i="134" s="1"/>
  <c r="EZ3" i="2"/>
  <c r="K63" i="114"/>
  <c r="K64" i="169"/>
  <c r="K66" i="26"/>
  <c r="K65" i="101"/>
  <c r="K63" i="3"/>
  <c r="K62" i="55"/>
  <c r="C3" i="8"/>
  <c r="E4" i="8"/>
  <c r="HC4" i="2"/>
  <c r="BP4" i="1"/>
  <c r="J4" i="8"/>
  <c r="K4" i="8" s="1"/>
  <c r="K63" i="17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6" i="132"/>
  <c r="CB4" i="2"/>
  <c r="I65" i="109"/>
  <c r="J64" i="109"/>
  <c r="E2" i="99"/>
  <c r="J2" i="99"/>
  <c r="K2" i="99" s="1"/>
  <c r="F67" i="99"/>
  <c r="I66" i="169"/>
  <c r="J65" i="169"/>
  <c r="F67" i="60"/>
  <c r="J2" i="60"/>
  <c r="K2" i="60" s="1"/>
  <c r="E2" i="60"/>
  <c r="K64" i="63"/>
  <c r="J64" i="8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K63" i="8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K66" i="72" s="1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K64" i="108"/>
  <c r="F67" i="83"/>
  <c r="J2" i="83"/>
  <c r="K2" i="83" s="1"/>
  <c r="E2" i="83"/>
  <c r="K63" i="17"/>
  <c r="J66" i="115"/>
  <c r="K66" i="115" s="1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I65" i="174"/>
  <c r="J64" i="174"/>
  <c r="K63" i="174" s="1"/>
  <c r="J65" i="70"/>
  <c r="I66" i="70"/>
  <c r="I65" i="105"/>
  <c r="J64" i="105"/>
  <c r="I65" i="17"/>
  <c r="J64" i="17"/>
  <c r="K65" i="72"/>
  <c r="K63" i="109"/>
  <c r="E4" i="56"/>
  <c r="C3" i="56"/>
  <c r="J4" i="56"/>
  <c r="K4" i="56" s="1"/>
  <c r="K64" i="131"/>
  <c r="K64" i="121"/>
  <c r="E4" i="12"/>
  <c r="C3" i="12"/>
  <c r="J4" i="12"/>
  <c r="K4" i="12" s="1"/>
  <c r="M4" i="1"/>
  <c r="X4" i="2"/>
  <c r="I66" i="155"/>
  <c r="J65" i="155"/>
  <c r="K63" i="123"/>
  <c r="E2" i="64"/>
  <c r="F67" i="64"/>
  <c r="J2" i="64"/>
  <c r="K2" i="64" s="1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I65" i="140"/>
  <c r="J64" i="140"/>
  <c r="I66" i="121"/>
  <c r="J65" i="121"/>
  <c r="K64" i="155"/>
  <c r="K63" i="70"/>
  <c r="C3" i="55"/>
  <c r="E4" i="55"/>
  <c r="J4" i="55"/>
  <c r="K4" i="55" s="1"/>
  <c r="K65" i="51"/>
  <c r="I66" i="53"/>
  <c r="J65" i="53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K63" i="140"/>
  <c r="K64" i="53"/>
  <c r="I65" i="65"/>
  <c r="J64" i="65"/>
  <c r="K65" i="149"/>
  <c r="K64" i="119"/>
  <c r="E4" i="90"/>
  <c r="C3" i="90"/>
  <c r="J4" i="90"/>
  <c r="K4" i="90" s="1"/>
  <c r="I67" i="93"/>
  <c r="J67" i="93" s="1"/>
  <c r="J66" i="93"/>
  <c r="K66" i="93" s="1"/>
  <c r="K65" i="18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K66" i="92" s="1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IU3" i="2"/>
  <c r="FW5" i="2"/>
  <c r="E3" i="77"/>
  <c r="C2" i="77"/>
  <c r="J3" i="77"/>
  <c r="K3" i="77" s="1"/>
  <c r="E4" i="52"/>
  <c r="C3" i="52"/>
  <c r="BP4" i="2"/>
  <c r="J4" i="52"/>
  <c r="K4" i="52" s="1"/>
  <c r="K63" i="112"/>
  <c r="K63" i="143"/>
  <c r="K64" i="83"/>
  <c r="J64" i="146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K63" i="9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6" i="23" s="1"/>
  <c r="K63" i="45"/>
  <c r="I67" i="139"/>
  <c r="J67" i="139" s="1"/>
  <c r="J66" i="139"/>
  <c r="K66" i="139" s="1"/>
  <c r="K66" i="98"/>
  <c r="I66" i="54"/>
  <c r="J65" i="54"/>
  <c r="K65" i="107"/>
  <c r="C3" i="6"/>
  <c r="E4" i="6"/>
  <c r="CA4" i="1"/>
  <c r="K62" i="38"/>
  <c r="K64" i="92"/>
  <c r="K63" i="64"/>
  <c r="F67" i="137"/>
  <c r="E2" i="137"/>
  <c r="J2" i="137"/>
  <c r="K2" i="137" s="1"/>
  <c r="K65" i="23"/>
  <c r="I66" i="87"/>
  <c r="J65" i="87"/>
  <c r="K64" i="31"/>
  <c r="J65" i="88"/>
  <c r="K64" i="88" s="1"/>
  <c r="I66" i="88"/>
  <c r="K63" i="146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K65" i="165"/>
  <c r="F67" i="67"/>
  <c r="E2" i="67"/>
  <c r="J2" i="67"/>
  <c r="K2" i="67" s="1"/>
  <c r="I65" i="64"/>
  <c r="J64" i="64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K64" i="54"/>
  <c r="I66" i="50"/>
  <c r="J65" i="50"/>
  <c r="K63" i="50"/>
  <c r="K63" i="35"/>
  <c r="K65" i="25"/>
  <c r="I67" i="173"/>
  <c r="J67" i="173" s="1"/>
  <c r="J66" i="173"/>
  <c r="K66" i="173" s="1"/>
  <c r="K64" i="151"/>
  <c r="E4" i="46"/>
  <c r="C3" i="46"/>
  <c r="J4" i="46"/>
  <c r="K4" i="46" s="1"/>
  <c r="K63" i="168"/>
  <c r="C3" i="174"/>
  <c r="E4" i="174"/>
  <c r="J4" i="174"/>
  <c r="K4" i="174" s="1"/>
  <c r="CW3" i="2"/>
  <c r="J66" i="165"/>
  <c r="I67" i="165"/>
  <c r="J67" i="165" s="1"/>
  <c r="K64" i="111"/>
  <c r="E4" i="53"/>
  <c r="C3" i="53"/>
  <c r="BE3" i="2" s="1"/>
  <c r="J4" i="53"/>
  <c r="K4" i="53" s="1"/>
  <c r="I66" i="126"/>
  <c r="J65" i="126"/>
  <c r="K62" i="69"/>
  <c r="K63" i="80"/>
  <c r="E4" i="3"/>
  <c r="C3" i="3"/>
  <c r="J4" i="3"/>
  <c r="K4" i="3" s="1"/>
  <c r="E3" i="147"/>
  <c r="C2" i="147"/>
  <c r="J3" i="147"/>
  <c r="K3" i="147" s="1"/>
  <c r="K64" i="56"/>
  <c r="GS5" i="2"/>
  <c r="J66" i="118"/>
  <c r="K65" i="118" s="1"/>
  <c r="I67" i="118"/>
  <c r="J67" i="118" s="1"/>
  <c r="I66" i="76"/>
  <c r="J65" i="76"/>
  <c r="K65" i="93"/>
  <c r="C2" i="79"/>
  <c r="E3" i="79"/>
  <c r="J3" i="79"/>
  <c r="K3" i="79" s="1"/>
  <c r="K65" i="167"/>
  <c r="E2" i="113"/>
  <c r="F67" i="113"/>
  <c r="J2" i="113"/>
  <c r="K2" i="113" s="1"/>
  <c r="I65" i="35"/>
  <c r="J64" i="35"/>
  <c r="I67" i="25"/>
  <c r="J67" i="25" s="1"/>
  <c r="J66" i="25"/>
  <c r="K63" i="102"/>
  <c r="K64" i="116"/>
  <c r="J3" i="132"/>
  <c r="K3" i="132" s="1"/>
  <c r="C2" i="132"/>
  <c r="E3" i="132"/>
  <c r="E3" i="114"/>
  <c r="C2" i="114"/>
  <c r="J3" i="114"/>
  <c r="K3" i="114" s="1"/>
  <c r="I66" i="151"/>
  <c r="J65" i="151"/>
  <c r="J65" i="103"/>
  <c r="K64" i="103" s="1"/>
  <c r="I66" i="103"/>
  <c r="K64" i="84"/>
  <c r="K63" i="34"/>
  <c r="F67" i="74"/>
  <c r="E2" i="74"/>
  <c r="J2" i="74"/>
  <c r="K2" i="74" s="1"/>
  <c r="I66" i="111"/>
  <c r="J65" i="111"/>
  <c r="K63" i="130"/>
  <c r="K64" i="126"/>
  <c r="C3" i="158"/>
  <c r="E4" i="158"/>
  <c r="J4" i="158"/>
  <c r="K4" i="158" s="1"/>
  <c r="K62" i="11"/>
  <c r="J65" i="56"/>
  <c r="I66" i="56"/>
  <c r="GR4" i="2"/>
  <c r="N3" i="2" l="1"/>
  <c r="EP3" i="2"/>
  <c r="BF3" i="2"/>
  <c r="I67" i="39"/>
  <c r="J67" i="39" s="1"/>
  <c r="J66" i="39"/>
  <c r="I66" i="45"/>
  <c r="J65" i="45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K66" i="73" s="1"/>
  <c r="K64" i="69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K66" i="106" s="1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K66" i="155" s="1"/>
  <c r="I67" i="155"/>
  <c r="J67" i="155" s="1"/>
  <c r="I66" i="143"/>
  <c r="J65" i="143"/>
  <c r="K65" i="57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K64" i="143"/>
  <c r="E2" i="108"/>
  <c r="F67" i="108"/>
  <c r="J2" i="108"/>
  <c r="K2" i="108" s="1"/>
  <c r="K64" i="147"/>
  <c r="J65" i="90"/>
  <c r="I66" i="90"/>
  <c r="I67" i="57"/>
  <c r="J67" i="57" s="1"/>
  <c r="J66" i="57"/>
  <c r="E3" i="28"/>
  <c r="C2" i="28"/>
  <c r="J3" i="28"/>
  <c r="K3" i="28" s="1"/>
  <c r="FW4" i="2"/>
  <c r="IV3" i="2"/>
  <c r="N4" i="1"/>
  <c r="K65" i="20"/>
  <c r="I66" i="147"/>
  <c r="J65" i="147"/>
  <c r="J2" i="97"/>
  <c r="K2" i="97" s="1"/>
  <c r="E2" i="97"/>
  <c r="F67" i="97"/>
  <c r="I67" i="170"/>
  <c r="J67" i="170" s="1"/>
  <c r="J66" i="170"/>
  <c r="K66" i="170" s="1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6" i="20" s="1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K66" i="131" s="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5" i="168"/>
  <c r="K65" i="97"/>
  <c r="K66" i="118"/>
  <c r="I66" i="81"/>
  <c r="J65" i="81"/>
  <c r="E3" i="107"/>
  <c r="C2" i="107"/>
  <c r="J3" i="107"/>
  <c r="K3" i="107" s="1"/>
  <c r="I67" i="97"/>
  <c r="J67" i="97" s="1"/>
  <c r="J66" i="97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J65" i="8"/>
  <c r="I66" i="8"/>
  <c r="I67" i="67"/>
  <c r="J67" i="67" s="1"/>
  <c r="J66" i="67"/>
  <c r="K66" i="67" s="1"/>
  <c r="J66" i="88"/>
  <c r="K66" i="88" s="1"/>
  <c r="I67" i="88"/>
  <c r="J67" i="88" s="1"/>
  <c r="J66" i="144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K64" i="43"/>
  <c r="E3" i="155"/>
  <c r="C2" i="155"/>
  <c r="J3" i="155"/>
  <c r="K3" i="155" s="1"/>
  <c r="K65" i="123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6" i="41"/>
  <c r="I67" i="84"/>
  <c r="J67" i="84" s="1"/>
  <c r="J66" i="84"/>
  <c r="K65" i="173"/>
  <c r="I67" i="151"/>
  <c r="J67" i="151" s="1"/>
  <c r="J66" i="151"/>
  <c r="K66" i="151" s="1"/>
  <c r="E3" i="3"/>
  <c r="C2" i="3"/>
  <c r="J3" i="3"/>
  <c r="K3" i="3" s="1"/>
  <c r="I66" i="100"/>
  <c r="J65" i="100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K66" i="3" s="1"/>
  <c r="I67" i="3"/>
  <c r="J67" i="3" s="1"/>
  <c r="E2" i="101"/>
  <c r="F67" i="101"/>
  <c r="J2" i="101"/>
  <c r="K2" i="101" s="1"/>
  <c r="K66" i="44"/>
  <c r="K65" i="8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K66" i="19" s="1"/>
  <c r="I67" i="80"/>
  <c r="J67" i="80" s="1"/>
  <c r="J66" i="80"/>
  <c r="K66" i="80" s="1"/>
  <c r="J2" i="33"/>
  <c r="K2" i="33" s="1"/>
  <c r="E2" i="33"/>
  <c r="M2" i="2"/>
  <c r="K64" i="17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4" i="160"/>
  <c r="K65" i="10"/>
  <c r="J65" i="160"/>
  <c r="I66" i="160"/>
  <c r="K63" i="163"/>
  <c r="J65" i="17"/>
  <c r="I66" i="17"/>
  <c r="K64" i="76"/>
  <c r="K65" i="169"/>
  <c r="BQ4" i="1"/>
  <c r="K66" i="158"/>
  <c r="AI3" i="2"/>
  <c r="F67" i="151"/>
  <c r="E2" i="151"/>
  <c r="J2" i="151"/>
  <c r="K2" i="151" s="1"/>
  <c r="K64" i="102"/>
  <c r="DI3" i="2"/>
  <c r="K64" i="105"/>
  <c r="K63" i="148"/>
  <c r="J66" i="169"/>
  <c r="I67" i="169"/>
  <c r="J67" i="169" s="1"/>
  <c r="HD4" i="2"/>
  <c r="F67" i="140"/>
  <c r="E2" i="140"/>
  <c r="J2" i="140"/>
  <c r="K2" i="140" s="1"/>
  <c r="J65" i="102"/>
  <c r="I66" i="102"/>
  <c r="J66" i="49"/>
  <c r="K66" i="49" s="1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K66" i="33" s="1"/>
  <c r="I67" i="4"/>
  <c r="J67" i="4" s="1"/>
  <c r="J66" i="4"/>
  <c r="K64" i="73"/>
  <c r="I67" i="137"/>
  <c r="J67" i="137" s="1"/>
  <c r="J66" i="137"/>
  <c r="K65" i="157"/>
  <c r="I66" i="36"/>
  <c r="J65" i="36"/>
  <c r="J66" i="52"/>
  <c r="K66" i="52" s="1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6" i="154" s="1"/>
  <c r="K64" i="55"/>
  <c r="J66" i="138"/>
  <c r="I67" i="138"/>
  <c r="J67" i="138" s="1"/>
  <c r="DT2" i="2"/>
  <c r="I67" i="85"/>
  <c r="J67" i="85" s="1"/>
  <c r="J66" i="85"/>
  <c r="K66" i="85" s="1"/>
  <c r="K65" i="126"/>
  <c r="J2" i="48"/>
  <c r="K2" i="48" s="1"/>
  <c r="E2" i="48"/>
  <c r="J66" i="126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K64" i="120"/>
  <c r="K64" i="100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K66" i="86" s="1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K66" i="119" s="1"/>
  <c r="I66" i="174"/>
  <c r="J65" i="174"/>
  <c r="K64" i="162"/>
  <c r="K63" i="110"/>
  <c r="K65" i="63"/>
  <c r="J2" i="71"/>
  <c r="K2" i="71" s="1"/>
  <c r="F67" i="71"/>
  <c r="E2" i="71"/>
  <c r="K65" i="28"/>
  <c r="K65" i="44"/>
  <c r="K65" i="108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K65" i="53"/>
  <c r="E3" i="143"/>
  <c r="C2" i="143"/>
  <c r="J3" i="143"/>
  <c r="K3" i="143" s="1"/>
  <c r="I67" i="108"/>
  <c r="J67" i="108" s="1"/>
  <c r="J66" i="108"/>
  <c r="K66" i="108" s="1"/>
  <c r="CA3" i="2"/>
  <c r="I66" i="109"/>
  <c r="J65" i="109"/>
  <c r="K63" i="69"/>
  <c r="C2" i="91"/>
  <c r="E3" i="91"/>
  <c r="J3" i="91"/>
  <c r="K3" i="91" s="1"/>
  <c r="J65" i="40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K66" i="161" s="1"/>
  <c r="K64" i="40"/>
  <c r="CW2" i="2"/>
  <c r="K66" i="66"/>
  <c r="J2" i="80"/>
  <c r="K2" i="80" s="1"/>
  <c r="E2" i="80"/>
  <c r="F67" i="80"/>
  <c r="J66" i="53"/>
  <c r="I67" i="53"/>
  <c r="J67" i="53" s="1"/>
  <c r="I67" i="56"/>
  <c r="J67" i="56" s="1"/>
  <c r="J66" i="56"/>
  <c r="K66" i="56" s="1"/>
  <c r="K66" i="165"/>
  <c r="K63" i="105"/>
  <c r="K66" i="124"/>
  <c r="E2" i="153"/>
  <c r="F67" i="153"/>
  <c r="J2" i="153"/>
  <c r="K2" i="153" s="1"/>
  <c r="K65" i="144"/>
  <c r="I67" i="87"/>
  <c r="J67" i="87" s="1"/>
  <c r="J66" i="87"/>
  <c r="K66" i="87" s="1"/>
  <c r="E2" i="15"/>
  <c r="J2" i="15"/>
  <c r="K2" i="15" s="1"/>
  <c r="I67" i="54"/>
  <c r="J67" i="54" s="1"/>
  <c r="J66" i="54"/>
  <c r="K66" i="54" s="1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6" i="31" s="1"/>
  <c r="K63" i="160"/>
  <c r="K65" i="113"/>
  <c r="E2" i="63"/>
  <c r="F67" i="63"/>
  <c r="J2" i="63"/>
  <c r="K2" i="63" s="1"/>
  <c r="CL2" i="2"/>
  <c r="K65" i="114"/>
  <c r="K66" i="30"/>
  <c r="K65" i="116"/>
  <c r="J2" i="132"/>
  <c r="K2" i="132" s="1"/>
  <c r="F67" i="132"/>
  <c r="E2" i="132"/>
  <c r="CX3" i="2"/>
  <c r="E3" i="52"/>
  <c r="C2" i="52"/>
  <c r="BP3" i="2"/>
  <c r="J3" i="52"/>
  <c r="K3" i="52" s="1"/>
  <c r="K64" i="87"/>
  <c r="K65" i="39"/>
  <c r="K64" i="4"/>
  <c r="I66" i="171"/>
  <c r="J65" i="171"/>
  <c r="F67" i="134"/>
  <c r="E2" i="134"/>
  <c r="EZ2" i="2"/>
  <c r="J2" i="134"/>
  <c r="K2" i="134" s="1"/>
  <c r="K64" i="45"/>
  <c r="F67" i="142"/>
  <c r="E2" i="142"/>
  <c r="J2" i="142"/>
  <c r="K2" i="142" s="1"/>
  <c r="J66" i="116"/>
  <c r="I67" i="116"/>
  <c r="J67" i="116" s="1"/>
  <c r="Y2" i="1" l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K66" i="36" s="1"/>
  <c r="FL3" i="2"/>
  <c r="I67" i="95"/>
  <c r="J67" i="95" s="1"/>
  <c r="J66" i="95"/>
  <c r="K66" i="95" s="1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K66" i="140" s="1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09" s="1"/>
  <c r="K66" i="169"/>
  <c r="I67" i="171"/>
  <c r="J67" i="171" s="1"/>
  <c r="J66" i="171"/>
  <c r="K66" i="114"/>
  <c r="K65" i="43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6" i="43" s="1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K66" i="65" s="1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K66" i="125" s="1"/>
  <c r="I67" i="125"/>
  <c r="J67" i="125" s="1"/>
  <c r="I67" i="143"/>
  <c r="J67" i="143" s="1"/>
  <c r="J66" i="143"/>
  <c r="K66" i="143" s="1"/>
  <c r="K66" i="138"/>
  <c r="K65" i="67"/>
  <c r="I67" i="110"/>
  <c r="J67" i="110" s="1"/>
  <c r="J66" i="110"/>
  <c r="K66" i="110" s="1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6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K66" i="100" s="1"/>
  <c r="EO2" i="2"/>
  <c r="AJ3" i="2"/>
  <c r="GS3" i="2"/>
  <c r="I67" i="148"/>
  <c r="J67" i="148" s="1"/>
  <c r="J66" i="148"/>
  <c r="K66" i="148" s="1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6" i="69" s="1"/>
  <c r="K65" i="45"/>
  <c r="J66" i="58"/>
  <c r="I67" i="58"/>
  <c r="J67" i="58" s="1"/>
  <c r="I67" i="130"/>
  <c r="J67" i="130" s="1"/>
  <c r="J66" i="130"/>
  <c r="K66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30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K66" i="64" s="1"/>
  <c r="I67" i="64"/>
  <c r="J67" i="64" s="1"/>
  <c r="K66" i="39"/>
  <c r="J66" i="38"/>
  <c r="K66" i="38" s="1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6" i="35" s="1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K65" i="105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K66" i="160" s="1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K65" i="81"/>
  <c r="E2" i="12"/>
  <c r="J2" i="12"/>
  <c r="K2" i="12" s="1"/>
  <c r="M2" i="1"/>
  <c r="X2" i="2"/>
  <c r="E2" i="46"/>
  <c r="J2" i="46"/>
  <c r="K2" i="46" s="1"/>
  <c r="J66" i="96"/>
  <c r="I67" i="96"/>
  <c r="J67" i="96" s="1"/>
  <c r="K65" i="35"/>
  <c r="K66" i="116"/>
  <c r="K64" i="112"/>
  <c r="K64" i="91"/>
  <c r="K65" i="70"/>
  <c r="K65" i="52"/>
  <c r="K65" i="3"/>
  <c r="K66" i="144"/>
  <c r="I67" i="81"/>
  <c r="J67" i="81" s="1"/>
  <c r="J66" i="81"/>
  <c r="K66" i="81" s="1"/>
  <c r="K64" i="65"/>
  <c r="FA2" i="2"/>
  <c r="K65" i="146"/>
  <c r="BG41" i="1"/>
  <c r="BF41" i="1"/>
  <c r="CM2" i="2"/>
  <c r="K65" i="54"/>
  <c r="I67" i="40"/>
  <c r="J67" i="40" s="1"/>
  <c r="J66" i="40"/>
  <c r="K66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6" i="17" s="1"/>
  <c r="K65" i="40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AU2" i="2" l="1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</calcChain>
</file>

<file path=xl/sharedStrings.xml><?xml version="1.0" encoding="utf-8"?>
<sst xmlns="http://schemas.openxmlformats.org/spreadsheetml/2006/main" count="4077" uniqueCount="149">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</sst>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#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181A1B"/>
      <name val="Arial"/>
      <scheme val="minor"/>
    </font>
    <font>
      <sz val="10"/>
      <color theme="1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/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Earth Year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1039646767.1931727</v>
      </c>
      <c r="N2" s="5">
        <f t="shared" ref="N2:N65" si="3">((M2-M3)/M3)</f>
        <v>1.126224272040326E-2</v>
      </c>
      <c r="O2" s="5">
        <f t="shared" ref="O2:O67" si="4">SUM(M2/C2)</f>
        <v>0.1525806141646921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7.8875435332948815E-2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994654309.58714616</v>
      </c>
      <c r="AJ2" s="5">
        <f t="shared" ref="AJ2:AJ65" si="9">((AI2-AI3)/AI3)</f>
        <v>7.0884428767480807E-3</v>
      </c>
      <c r="AK2" s="5">
        <f t="shared" ref="AK2:AK67" si="10">SUM(AI2/C2)</f>
        <v>0.14597743216967624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0.20360702438378855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0.20386688974766215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4.0516167540889297E-2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0.17155216717796201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1028068411.2129135</v>
      </c>
      <c r="N3" s="5">
        <f t="shared" si="3"/>
        <v>1.150541935697354E-2</v>
      </c>
      <c r="O3" s="5">
        <f t="shared" si="4"/>
        <v>0.15232936335129077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7.8754380930748172E-2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987653384.98564851</v>
      </c>
      <c r="AJ3" s="5">
        <f t="shared" si="9"/>
        <v>6.9602326834195538E-3</v>
      </c>
      <c r="AK3" s="5">
        <f t="shared" si="10"/>
        <v>0.1463410505621042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0.2035669430968485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0.20436911238487759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4.0456446930867675E-2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0.17116023841745409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1016374595.2705516</v>
      </c>
      <c r="N4" s="5">
        <f t="shared" si="3"/>
        <v>1.0900739951253484E-2</v>
      </c>
      <c r="O4" s="5">
        <f t="shared" si="4"/>
        <v>0.15206877744770786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7.8617881662835787E-2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980826603.60248709</v>
      </c>
      <c r="AJ4" s="5">
        <f t="shared" si="9"/>
        <v>6.6115451206148583E-3</v>
      </c>
      <c r="AK4" s="5">
        <f t="shared" si="10"/>
        <v>0.14675012853731778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0.20353137477287697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0.20493212752549303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4.0385470661862516E-2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0.17069513848620338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1005414829.6691939</v>
      </c>
      <c r="N5" s="5">
        <f t="shared" si="3"/>
        <v>1.0325600171785111E-2</v>
      </c>
      <c r="O5" s="5">
        <f t="shared" si="4"/>
        <v>0.15189824532040624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7.8389227255361821E-2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974384417.06424284</v>
      </c>
      <c r="AJ5" s="5">
        <f t="shared" si="9"/>
        <v>6.8610863455420964E-3</v>
      </c>
      <c r="AK5" s="5">
        <f t="shared" si="10"/>
        <v>0.14721016524920705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0.20350194667194949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0.20554216282042456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4.0303096140541936E-2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0.17014122795101971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995139417.92452228</v>
      </c>
      <c r="N6" s="5">
        <f t="shared" si="3"/>
        <v>1.1230748420836005E-2</v>
      </c>
      <c r="O6" s="5">
        <f t="shared" si="4"/>
        <v>0.15184639235146033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7.8149373447410367E-2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967744637.54560709</v>
      </c>
      <c r="AJ6" s="5">
        <f t="shared" si="9"/>
        <v>7.0135307447044227E-3</v>
      </c>
      <c r="AK6" s="5">
        <f t="shared" si="10"/>
        <v>0.14766627598296739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0.20347117183820085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0.20612368635642583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4.0201747612353969E-2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0.16953432906341467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984087380.13411641</v>
      </c>
      <c r="N7" s="5">
        <f t="shared" si="3"/>
        <v>1.1963867540491707E-2</v>
      </c>
      <c r="O7" s="5">
        <f t="shared" si="4"/>
        <v>0.1516641475747359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7.8069096750215089E-2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961004602.22211981</v>
      </c>
      <c r="AJ7" s="5">
        <f t="shared" si="9"/>
        <v>7.0667796322351649E-3</v>
      </c>
      <c r="AK7" s="5">
        <f t="shared" si="10"/>
        <v>0.14810670958055819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0.20351406184762483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0.20672681175603805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4.0058326960948749E-2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0.16886769983730326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972453080.29215789</v>
      </c>
      <c r="N8" s="5">
        <f t="shared" si="3"/>
        <v>1.191561679132413E-2</v>
      </c>
      <c r="O8" s="5">
        <f t="shared" si="4"/>
        <v>0.15142300196038319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7.7916538972752178E-2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954261049.67245913</v>
      </c>
      <c r="AJ8" s="5">
        <f t="shared" si="9"/>
        <v>7.126234211509961E-3</v>
      </c>
      <c r="AK8" s="5">
        <f t="shared" si="10"/>
        <v>0.14859027723153315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0.20367000450932687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0.20737363169638623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3.9875632777411685E-2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0.16818082911634508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961002146.97318566</v>
      </c>
      <c r="N9" s="5">
        <f t="shared" si="3"/>
        <v>1.5459808320127701E-2</v>
      </c>
      <c r="O9" s="5">
        <f t="shared" si="4"/>
        <v>0.15126234863986573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7.7603383330019801E-2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947508879.4798007</v>
      </c>
      <c r="AJ9" s="5">
        <f t="shared" si="9"/>
        <v>7.2460861402748114E-3</v>
      </c>
      <c r="AK9" s="5">
        <f t="shared" si="10"/>
        <v>0.14913849976158397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0.203818079883644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0.20806177293133629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3.9691728358230434E-2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0.16747585611607407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946371426.12563741</v>
      </c>
      <c r="N10" s="5">
        <f t="shared" si="3"/>
        <v>1.2877017815734247E-2</v>
      </c>
      <c r="O10" s="5">
        <f t="shared" si="4"/>
        <v>0.15067144935534021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7.7361831130276337E-2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940692540.30126381</v>
      </c>
      <c r="AJ10" s="5">
        <f t="shared" si="9"/>
        <v>6.8056317794814806E-3</v>
      </c>
      <c r="AK10" s="5">
        <f t="shared" si="10"/>
        <v>0.14976731601587032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0.20409753208190162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0.20882638097854725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3.9545992076480331E-2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0.1668005884858394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934339914.40193212</v>
      </c>
      <c r="N11" s="5">
        <f t="shared" si="3"/>
        <v>1.3679742737287464E-2</v>
      </c>
      <c r="O11" s="5">
        <f t="shared" si="4"/>
        <v>0.1504098295158792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7.7160520903565524E-2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934333808.44188774</v>
      </c>
      <c r="AJ11" s="5">
        <f t="shared" si="9"/>
        <v>7.0998378790422369E-3</v>
      </c>
      <c r="AK11" s="5">
        <f t="shared" si="10"/>
        <v>0.150408846579803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0.20429432562169295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0.20944376327961012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3.9387604190133964E-2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0.16598571372963611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921730873.18376291</v>
      </c>
      <c r="N12" s="5">
        <f t="shared" si="3"/>
        <v>1.3582159361626387E-2</v>
      </c>
      <c r="O12" s="5">
        <f t="shared" si="4"/>
        <v>0.15005312764950596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7.7167448609158112E-2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927746955.46530902</v>
      </c>
      <c r="AJ12" s="5">
        <f t="shared" si="9"/>
        <v>7.0617542025387106E-3</v>
      </c>
      <c r="AK12" s="5">
        <f t="shared" si="10"/>
        <v>0.15103251543915938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0.20436163323659132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0.21007290699804038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3.9240168455254056E-2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0.16518060073708307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909379535.41357398</v>
      </c>
      <c r="N13" s="5">
        <f t="shared" si="3"/>
        <v>1.3715449995704281E-2</v>
      </c>
      <c r="O13" s="5">
        <f t="shared" si="4"/>
        <v>0.14970610407917764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7.7196928775244311E-2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921241375.31164944</v>
      </c>
      <c r="AJ13" s="5">
        <f t="shared" si="9"/>
        <v>7.182799952980547E-3</v>
      </c>
      <c r="AK13" s="5">
        <f t="shared" si="10"/>
        <v>0.15165885292517428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0.20445543084393383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0.21066787558804848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3.9087667588561831E-2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0.16434966048540575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897075737.98685575</v>
      </c>
      <c r="N14" s="5">
        <f t="shared" si="3"/>
        <v>1.3861931068732916E-2</v>
      </c>
      <c r="O14" s="5">
        <f t="shared" si="4"/>
        <v>0.14935444397225914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7.7274841694443194E-2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914671473.0976907</v>
      </c>
      <c r="AJ14" s="5">
        <f t="shared" si="9"/>
        <v>7.184281166159965E-3</v>
      </c>
      <c r="AK14" s="5">
        <f t="shared" si="10"/>
        <v>0.15228396388064444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0.2045590572765654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0.21124603706532569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3.8923481516450566E-2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0.16349080467693242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884810555.06367576</v>
      </c>
      <c r="N15" s="5">
        <f t="shared" si="3"/>
        <v>1.4100212407840797E-2</v>
      </c>
      <c r="O15" s="5">
        <f t="shared" si="4"/>
        <v>0.14899843595292578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7.7322396694466972E-2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908147089.06958508</v>
      </c>
      <c r="AJ15" s="5">
        <f t="shared" si="9"/>
        <v>7.0408948607135402E-3</v>
      </c>
      <c r="AK15" s="5">
        <f t="shared" si="10"/>
        <v>0.15292821170836138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0.20468376727652743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0.21184745733269345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3.8761701003824048E-2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0.16259816644255121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872508006.83969426</v>
      </c>
      <c r="N16" s="5">
        <f t="shared" si="3"/>
        <v>1.450432110120178E-2</v>
      </c>
      <c r="O16" s="5">
        <f t="shared" si="4"/>
        <v>0.14863986838627205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7.7398057534010009E-2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901797626.79368973</v>
      </c>
      <c r="AJ16" s="5">
        <f t="shared" si="9"/>
        <v>7.1857449340684736E-3</v>
      </c>
      <c r="AK16" s="5">
        <f t="shared" si="10"/>
        <v>0.15362962804568764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0.20472395835372176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0.21247369163901619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3.8606827072064955E-2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0.16167357974810034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860033800.44022238</v>
      </c>
      <c r="N17" s="5">
        <f t="shared" si="3"/>
        <v>1.4845310813488612E-2</v>
      </c>
      <c r="O17" s="5">
        <f t="shared" si="4"/>
        <v>0.14826235723708839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7.7427187408434933E-2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895363771.11127841</v>
      </c>
      <c r="AJ17" s="5">
        <f t="shared" si="9"/>
        <v>5.9465325987060752E-3</v>
      </c>
      <c r="AK17" s="5">
        <f t="shared" si="10"/>
        <v>0.15435293731676286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0.20478918101408944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0.21312112604567737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3.8462508244816784E-2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0.16073755087853431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847453095.83273232</v>
      </c>
      <c r="N18" s="5">
        <f t="shared" si="3"/>
        <v>1.4959041906895775E-2</v>
      </c>
      <c r="O18" s="5">
        <f t="shared" si="4"/>
        <v>0.14782912049447003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7.7477523569100037E-2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890070935.27947819</v>
      </c>
      <c r="AJ18" s="5">
        <f t="shared" si="9"/>
        <v>4.6494650609446792E-3</v>
      </c>
      <c r="AK18" s="5">
        <f t="shared" si="10"/>
        <v>0.1552633463575501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0.20484949133609986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0.21376049860190793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3.8307516983283392E-2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0.15967550063703029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834962851.54575813</v>
      </c>
      <c r="N19" s="5">
        <f t="shared" si="3"/>
        <v>1.4953279972028109E-2</v>
      </c>
      <c r="O19" s="5">
        <f t="shared" si="4"/>
        <v>0.14739396983226605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7.7516058418880276E-2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885951733.64819753</v>
      </c>
      <c r="AJ19" s="5">
        <f t="shared" si="9"/>
        <v>4.5604372738858971E-3</v>
      </c>
      <c r="AK19" s="5">
        <f t="shared" si="10"/>
        <v>0.15639491369039654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0.20471483828058551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0.21445462690485606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3.8135922519600525E-2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0.15856419558344226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822661365.82047355</v>
      </c>
      <c r="N20" s="5">
        <f t="shared" si="3"/>
        <v>1.4790118797666705E-2</v>
      </c>
      <c r="O20" s="5">
        <f t="shared" si="4"/>
        <v>0.14697188031085692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7.7618844355547875E-2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881929748.35086942</v>
      </c>
      <c r="AJ20" s="5">
        <f t="shared" si="9"/>
        <v>4.6172833487782994E-3</v>
      </c>
      <c r="AK20" s="5">
        <f t="shared" si="10"/>
        <v>0.15756042376918233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0.20454166856934974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0.21514290742888978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3.7952522786580831E-2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0.15740169712717619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810671438.93278229</v>
      </c>
      <c r="N21" s="5">
        <f t="shared" si="3"/>
        <v>1.4587429675202856E-2</v>
      </c>
      <c r="O21" s="5">
        <f t="shared" si="4"/>
        <v>0.1466164144780292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7.7684548983213961E-2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877876344.52301693</v>
      </c>
      <c r="AJ21" s="5">
        <f t="shared" si="9"/>
        <v>5.7756114579553559E-3</v>
      </c>
      <c r="AK21" s="5">
        <f t="shared" si="10"/>
        <v>0.15877095924149862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0.20428501296137605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0.21584826534560542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3.7766342418003716E-2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0.15623705259219675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799015851.39124024</v>
      </c>
      <c r="N22" s="5">
        <f t="shared" si="3"/>
        <v>1.4367789037885291E-2</v>
      </c>
      <c r="O22" s="5">
        <f t="shared" si="4"/>
        <v>0.14635173400193013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7.777177403125092E-2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872835187.61253536</v>
      </c>
      <c r="AJ22" s="5">
        <f t="shared" si="9"/>
        <v>5.6500813472379601E-3</v>
      </c>
      <c r="AK22" s="5">
        <f t="shared" si="10"/>
        <v>0.15987285231272072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0.20401121302104339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0.21656857505709895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3.7568122362890706E-2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0.15508577950160152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787698367.4226253</v>
      </c>
      <c r="N23" s="5">
        <f t="shared" si="3"/>
        <v>1.3525783574635278E-2</v>
      </c>
      <c r="O23" s="5">
        <f t="shared" si="4"/>
        <v>0.14616539794398908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7.7942455104952138E-2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867931305.13470984</v>
      </c>
      <c r="AJ23" s="5">
        <f t="shared" si="9"/>
        <v>4.8427225459478293E-3</v>
      </c>
      <c r="AK23" s="5">
        <f t="shared" si="10"/>
        <v>0.16105343091944663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0.20345391907992405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0.21729014140405026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3.742972930183433E-2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0.15391943130995422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777186313.548401</v>
      </c>
      <c r="N24" s="5">
        <f t="shared" si="3"/>
        <v>1.3682018501768367E-2</v>
      </c>
      <c r="O24" s="5">
        <f t="shared" si="4"/>
        <v>0.14611139843683779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7.8107498718594334E-2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863748411.22962153</v>
      </c>
      <c r="AJ24" s="5">
        <f t="shared" si="9"/>
        <v>3.73143424842185E-3</v>
      </c>
      <c r="AK24" s="5">
        <f t="shared" si="10"/>
        <v>0.16238511417699747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0.20272954782345456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0.21797375454666909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3.7249352820853406E-2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0.15272400422811333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766696359.76880574</v>
      </c>
      <c r="N25" s="5">
        <f t="shared" si="3"/>
        <v>1.4412547112482747E-2</v>
      </c>
      <c r="O25" s="5">
        <f t="shared" si="4"/>
        <v>0.14600848852294485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7.8302636701747808E-2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860537372.60543466</v>
      </c>
      <c r="AJ25" s="5">
        <f t="shared" si="9"/>
        <v>5.0650631021636706E-3</v>
      </c>
      <c r="AK25" s="5">
        <f t="shared" si="10"/>
        <v>0.16387942826481361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0.20208747175271713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0.21857831904597216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3.7006305154028037E-2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0.15144442489067053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755803308.97049809</v>
      </c>
      <c r="N26" s="5">
        <f t="shared" si="3"/>
        <v>1.458677159786005E-2</v>
      </c>
      <c r="O26" s="5">
        <f t="shared" si="4"/>
        <v>0.14587486122317214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7.8425881210241299E-2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856200662.22316003</v>
      </c>
      <c r="AJ26" s="5">
        <f t="shared" si="9"/>
        <v>6.5094151917075406E-3</v>
      </c>
      <c r="AK26" s="5">
        <f t="shared" si="10"/>
        <v>0.1652521910113347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0.20145876390195311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0.21928775402950718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3.6813909322145448E-2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0.15021536838775673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744937081.902017</v>
      </c>
      <c r="N27" s="5">
        <f t="shared" si="3"/>
        <v>1.5143059131790365E-2</v>
      </c>
      <c r="O27" s="5">
        <f t="shared" si="4"/>
        <v>0.14580275461863787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7.8555108491302275E-2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850663341.34597385</v>
      </c>
      <c r="AJ27" s="5">
        <f t="shared" si="9"/>
        <v>6.5601600690795431E-3</v>
      </c>
      <c r="AK27" s="5">
        <f t="shared" si="10"/>
        <v>0.16649601883780485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0.20087097348145894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0.21998171580705245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3.6558842207757507E-2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0.14908010693757168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733824730.61395967</v>
      </c>
      <c r="N28" s="5">
        <f t="shared" si="3"/>
        <v>1.5367427945537275E-2</v>
      </c>
      <c r="O28" s="5">
        <f t="shared" si="4"/>
        <v>0.14566985082985856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7.864898706730733E-2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845119223.95934427</v>
      </c>
      <c r="AJ28" s="5">
        <f t="shared" si="9"/>
        <v>8.3306617129837932E-3</v>
      </c>
      <c r="AK28" s="5">
        <f t="shared" si="10"/>
        <v>0.16776266341501467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0.20031396643812399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0.22065312754423047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3.6252785582735529E-2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0.14806022214316414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722718407.56085479</v>
      </c>
      <c r="N29" s="5">
        <f t="shared" si="3"/>
        <v>1.5781707170567979E-2</v>
      </c>
      <c r="O29" s="5">
        <f t="shared" si="4"/>
        <v>0.145585696509892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7.8692762579593026E-2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838136988.24116802</v>
      </c>
      <c r="AJ29" s="5">
        <f t="shared" si="9"/>
        <v>8.2874095270981628E-3</v>
      </c>
      <c r="AK29" s="5">
        <f t="shared" si="10"/>
        <v>0.16883582309133194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0.19976656479523397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0.22141891826920046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3.5953639538545627E-2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0.14712247023878292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711489882.57916856</v>
      </c>
      <c r="N30" s="5">
        <f t="shared" si="3"/>
        <v>1.6094945111510876E-2</v>
      </c>
      <c r="O30" s="5">
        <f t="shared" si="4"/>
        <v>0.1454964527913038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7.8787275935497586E-2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831248094.86043942</v>
      </c>
      <c r="AJ30" s="5">
        <f t="shared" si="9"/>
        <v>7.9445718229663714E-3</v>
      </c>
      <c r="AK30" s="5">
        <f t="shared" si="10"/>
        <v>0.16998646383178267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0.19905145075571495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0.22218047628891929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3.5667888441129503E-2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0.14621908910330933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700219882.01219368</v>
      </c>
      <c r="N31" s="5">
        <f t="shared" si="3"/>
        <v>1.6269393268035701E-2</v>
      </c>
      <c r="O31" s="5">
        <f t="shared" si="4"/>
        <v>0.14537346674921833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7.8917649782886901E-2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824696236.37840116</v>
      </c>
      <c r="AJ31" s="5">
        <f t="shared" si="9"/>
        <v>7.3050249890809224E-3</v>
      </c>
      <c r="AK31" s="5">
        <f t="shared" si="10"/>
        <v>0.1712161479231937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0.19835462531406595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0.22285554154336673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3.5385872075314455E-2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0.14529926132411267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689010105.63791955</v>
      </c>
      <c r="N32" s="5">
        <f t="shared" si="3"/>
        <v>1.6832018035996685E-2</v>
      </c>
      <c r="O32" s="5">
        <f t="shared" si="4"/>
        <v>0.1452702700390314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7.9101928420797551E-2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818715499.19781327</v>
      </c>
      <c r="AJ32" s="5">
        <f t="shared" si="9"/>
        <v>7.0556718434919685E-3</v>
      </c>
      <c r="AK32" s="5">
        <f t="shared" si="10"/>
        <v>0.172617238383595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0.19745113876042419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0.22348671125113084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3.5114925272631277E-2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0.14437371642221733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677604651.9156009</v>
      </c>
      <c r="N33" s="5">
        <f t="shared" si="3"/>
        <v>1.7005170408681054E-2</v>
      </c>
      <c r="O33" s="5">
        <f t="shared" si="4"/>
        <v>0.14512840339510735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7.9318717101027197E-2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812979383.45264697</v>
      </c>
      <c r="AJ33" s="5">
        <f t="shared" si="9"/>
        <v>6.9149121086459079E-3</v>
      </c>
      <c r="AK33" s="5">
        <f t="shared" si="10"/>
        <v>0.17412277141261009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0.19652645497359614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0.22406652092211701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3.4862275862382393E-2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0.14340409873477936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666274539.82687926</v>
      </c>
      <c r="N34" s="5">
        <f t="shared" si="3"/>
        <v>1.7499398272969532E-2</v>
      </c>
      <c r="O34" s="5">
        <f t="shared" si="4"/>
        <v>0.14498648439416559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7.9566543734843648E-2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807396308.93948531</v>
      </c>
      <c r="AJ34" s="5">
        <f t="shared" si="9"/>
        <v>6.973097182106763E-3</v>
      </c>
      <c r="AK34" s="5">
        <f t="shared" si="10"/>
        <v>0.17569567100129346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0.19555315541812843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0.22461431067900378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3.4619179057176659E-2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0.14240746253669367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654815659.80065036</v>
      </c>
      <c r="N35" s="5">
        <f t="shared" si="3"/>
        <v>1.8118728442074666E-2</v>
      </c>
      <c r="O35" s="5">
        <f t="shared" si="4"/>
        <v>0.14482555391102009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7.9776568022291758E-2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801805243.05851555</v>
      </c>
      <c r="AJ35" s="5">
        <f t="shared" si="9"/>
        <v>7.586527512799251E-3</v>
      </c>
      <c r="AK35" s="5">
        <f t="shared" si="10"/>
        <v>0.17733523430099599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0.19452220909615311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0.22516707888796803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3.4393708056789589E-2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0.14143529682374451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643162375.37703419</v>
      </c>
      <c r="N36" s="5">
        <f t="shared" si="3"/>
        <v>1.8505147146558959E-2</v>
      </c>
      <c r="O36" s="5">
        <f t="shared" si="4"/>
        <v>0.14464887195747417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7.9845423465118609E-2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795768126.27472365</v>
      </c>
      <c r="AJ36" s="5">
        <f t="shared" si="9"/>
        <v>8.2818311183251239E-3</v>
      </c>
      <c r="AK36" s="5">
        <f t="shared" si="10"/>
        <v>0.17897029772283199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0.19349106025611554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0.22577652938602874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3.4191749672676887E-2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0.14054298447054303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631476804.19575298</v>
      </c>
      <c r="N37" s="5">
        <f t="shared" si="3"/>
        <v>1.8873155781131863E-2</v>
      </c>
      <c r="O37" s="5">
        <f t="shared" si="4"/>
        <v>0.14443542875565996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7.9968817172281506E-2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789231841.45062482</v>
      </c>
      <c r="AJ37" s="5">
        <f t="shared" si="9"/>
        <v>8.4818149266889485E-3</v>
      </c>
      <c r="AK37" s="5">
        <f t="shared" si="10"/>
        <v>0.1805181736686611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0.19246457524465749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0.22638546269400517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3.3993840650148911E-2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0.13970954820894393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619779607.12059724</v>
      </c>
      <c r="N38" s="5">
        <f t="shared" si="3"/>
        <v>1.8965388783039331E-2</v>
      </c>
      <c r="O38" s="5">
        <f t="shared" si="4"/>
        <v>0.14417868076200904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8.0210719563019214E-2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782594023.77820528</v>
      </c>
      <c r="AJ38" s="5">
        <f t="shared" si="9"/>
        <v>8.0513980452663093E-3</v>
      </c>
      <c r="AK38" s="5">
        <f t="shared" si="10"/>
        <v>0.18205402795484163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0.19130925632252185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0.22699294547635193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3.3801457165321222E-2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0.13893504227796907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608244022.75410581</v>
      </c>
      <c r="N39" s="5">
        <f t="shared" si="3"/>
        <v>1.9068385226947794E-2</v>
      </c>
      <c r="O39" s="5">
        <f t="shared" si="4"/>
        <v>0.14391302137345585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8.0510060637934588E-2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776343374.2522949</v>
      </c>
      <c r="AJ39" s="5">
        <f t="shared" si="9"/>
        <v>8.4126928486205621E-3</v>
      </c>
      <c r="AK39" s="5">
        <f t="shared" si="10"/>
        <v>0.18368601487610289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0.18995271796425842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0.22759605162904614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3.3616382142782064E-2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0.13821038399660665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596862812.71364248</v>
      </c>
      <c r="N40" s="5">
        <f t="shared" si="3"/>
        <v>1.9311402510205803E-2</v>
      </c>
      <c r="O40" s="5">
        <f t="shared" si="4"/>
        <v>0.14362667287488481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8.0825216547506573E-2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769866721.98585355</v>
      </c>
      <c r="AJ40" s="5">
        <f t="shared" si="9"/>
        <v>8.5665935195496923E-3</v>
      </c>
      <c r="AK40" s="5">
        <f t="shared" si="10"/>
        <v>0.18525763957918417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0.1886244616173654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0.22821803815447819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3.3434640146531004E-2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0.13749613042199366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585554925.84874368</v>
      </c>
      <c r="N41" s="5">
        <f t="shared" si="3"/>
        <v>1.9539592789791727E-2</v>
      </c>
      <c r="O41" s="5">
        <f t="shared" si="4"/>
        <v>0.14331726203685197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8.1114549743414671E-2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763327604.67435682</v>
      </c>
      <c r="AJ41" s="5">
        <f t="shared" si="9"/>
        <v>8.2480535655521797E-3</v>
      </c>
      <c r="AK41" s="5">
        <f t="shared" si="10"/>
        <v>0.18682794304993389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0.18734910730538354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0.22886427438363022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3.3253774182452386E-2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0.13675014499491345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574332698.78855324</v>
      </c>
      <c r="N42" s="5">
        <f t="shared" si="3"/>
        <v>2.0049224046144662E-2</v>
      </c>
      <c r="O42" s="5">
        <f t="shared" si="4"/>
        <v>0.14296137144784288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8.1446736034124501E-2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757083142.36257374</v>
      </c>
      <c r="AJ42" s="5">
        <f t="shared" si="9"/>
        <v>8.5573587147868852E-3</v>
      </c>
      <c r="AK42" s="5">
        <f t="shared" si="10"/>
        <v>0.18845112695219082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0.18607497224346772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0.22953551003480438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3.3071823824140423E-2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0.13592778175882489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563044101.45070779</v>
      </c>
      <c r="N43" s="5">
        <f t="shared" si="3"/>
        <v>2.0518198196049092E-2</v>
      </c>
      <c r="O43" s="5">
        <f t="shared" si="4"/>
        <v>0.14252815304034636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8.1665423192760711E-2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750659479.92024088</v>
      </c>
      <c r="AJ43" s="5">
        <f t="shared" si="9"/>
        <v>9.1575884171381169E-3</v>
      </c>
      <c r="AK43" s="5">
        <f t="shared" si="10"/>
        <v>0.19002083310986509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0.18508364732192276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0.23018262483065294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3.288983431202095E-2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0.13508941972518207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551723724.71749187</v>
      </c>
      <c r="N44" s="5">
        <f t="shared" si="3"/>
        <v>2.0901647794853088E-2</v>
      </c>
      <c r="O44" s="5">
        <f t="shared" si="4"/>
        <v>0.14215565793801466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8.1397039410301339E-2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743847629.48435926</v>
      </c>
      <c r="AJ44" s="5">
        <f t="shared" si="9"/>
        <v>9.6945555224348182E-3</v>
      </c>
      <c r="AK44" s="5">
        <f t="shared" si="10"/>
        <v>0.19165778892166824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0.18410713770812956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0.23102860874596245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3.2739355827919009E-2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0.13435763990310404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540427891.27553546</v>
      </c>
      <c r="N45" s="5">
        <f t="shared" si="3"/>
        <v>2.1082475958206434E-2</v>
      </c>
      <c r="O45" s="5">
        <f t="shared" si="4"/>
        <v>0.14169992095374356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8.1538606900219579E-2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736705596.17851818</v>
      </c>
      <c r="AJ45" s="5">
        <f t="shared" si="9"/>
        <v>9.9302550198780946E-3</v>
      </c>
      <c r="AK45" s="5">
        <f t="shared" si="10"/>
        <v>0.19316383634140205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0.18300575287919588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0.23182822682499668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3.2587519289748144E-2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0.13360132810142294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529269578.11942267</v>
      </c>
      <c r="N46" s="5">
        <f t="shared" si="3"/>
        <v>2.115237310591795E-2</v>
      </c>
      <c r="O46" s="5">
        <f t="shared" si="4"/>
        <v>0.14121999652304515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8.1538951167754573E-2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729461853.94160497</v>
      </c>
      <c r="AJ46" s="5">
        <f t="shared" si="9"/>
        <v>1.0097236875846483E-2</v>
      </c>
      <c r="AK46" s="5">
        <f t="shared" si="10"/>
        <v>0.19463540837422483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0.18186210445791842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0.23268777109657543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3.2443347444505777E-2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0.13302917380776536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518306172.57403636</v>
      </c>
      <c r="N47" s="5">
        <f t="shared" si="3"/>
        <v>2.1317174554207809E-2</v>
      </c>
      <c r="O47" s="5">
        <f t="shared" si="4"/>
        <v>0.14083527258753537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8.0933826828609085E-2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722169933.06285512</v>
      </c>
      <c r="AJ47" s="5">
        <f t="shared" si="9"/>
        <v>1.0957732047854359E-2</v>
      </c>
      <c r="AK47" s="5">
        <f t="shared" si="10"/>
        <v>0.19622957386813919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0.1808249474985904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0.23372960115739594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3.2331555324203773E-2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0.1325444198759167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507487963.08088183</v>
      </c>
      <c r="N48" s="5">
        <f t="shared" si="3"/>
        <v>2.1636601958953918E-2</v>
      </c>
      <c r="O48" s="5">
        <f t="shared" si="4"/>
        <v>0.14036268398360396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8.0861625381132979E-2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714342360.88187981</v>
      </c>
      <c r="AJ48" s="5">
        <f t="shared" si="9"/>
        <v>1.0835384134571314E-2</v>
      </c>
      <c r="AK48" s="5">
        <f t="shared" si="10"/>
        <v>0.19757515123680802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0.17989193892780056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0.23466171295011393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3.2208360990620168E-2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0.13191022256902929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496740193.2426762</v>
      </c>
      <c r="N49" s="5">
        <f t="shared" si="3"/>
        <v>2.2181379047255936E-2</v>
      </c>
      <c r="O49" s="5">
        <f t="shared" si="4"/>
        <v>0.13987619445567334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8.0729065978240255E-2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706685155.75705278</v>
      </c>
      <c r="AJ49" s="5">
        <f t="shared" si="9"/>
        <v>1.1798374456028835E-2</v>
      </c>
      <c r="AK49" s="5">
        <f t="shared" si="10"/>
        <v>0.19899422597623415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0.17885763298983118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0.23567876748750127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3.2096578846247864E-2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0.13130714877524419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485960910.09373754</v>
      </c>
      <c r="N50" s="5">
        <f t="shared" si="3"/>
        <v>2.2728840690005692E-2</v>
      </c>
      <c r="O50" s="5">
        <f t="shared" si="4"/>
        <v>0.13934557638149525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8.0728885897276323E-2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698444644.3067143</v>
      </c>
      <c r="AJ50" s="5">
        <f t="shared" si="9"/>
        <v>1.2884502009388435E-2</v>
      </c>
      <c r="AK50" s="5">
        <f t="shared" si="10"/>
        <v>0.20027366298395147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0.17781823465129609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0.23675496565891008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3.199739749375935E-2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0.13069516286344018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475161050.27983147</v>
      </c>
      <c r="N51" s="5">
        <f t="shared" si="3"/>
        <v>2.3392144965403455E-2</v>
      </c>
      <c r="O51" s="5">
        <f t="shared" si="4"/>
        <v>0.13876108767984535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8.0919682911467353E-2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689560007.01078987</v>
      </c>
      <c r="AJ51" s="5">
        <f t="shared" si="9"/>
        <v>1.3030154906524235E-2</v>
      </c>
      <c r="AK51" s="5">
        <f t="shared" si="10"/>
        <v>0.20137192755380262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0.17671813623429844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0.23779985629592054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3.1905396436704564E-2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0.13019955939811942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464300075.60385823</v>
      </c>
      <c r="N52" s="5">
        <f t="shared" si="3"/>
        <v>2.400841644623267E-2</v>
      </c>
      <c r="O52" s="5">
        <f t="shared" si="4"/>
        <v>0.1382258020332556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8.0736708695639661E-2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680690504.29640758</v>
      </c>
      <c r="AJ52" s="5">
        <f t="shared" si="9"/>
        <v>1.3369284569826204E-2</v>
      </c>
      <c r="AK52" s="5">
        <f t="shared" si="10"/>
        <v>0.20264694286431489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0.17532928908403528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0.23914583646625737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3.1846359733904678E-2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0.12978735778251374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453414315.88539791</v>
      </c>
      <c r="N53" s="5">
        <f t="shared" si="3"/>
        <v>2.4453763041511603E-2</v>
      </c>
      <c r="O53" s="5">
        <f t="shared" si="4"/>
        <v>0.13762096063276413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8.0757525170486219E-2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671710219.22710013</v>
      </c>
      <c r="AJ53" s="5">
        <f t="shared" si="9"/>
        <v>1.4188244127387268E-2</v>
      </c>
      <c r="AK53" s="5">
        <f t="shared" si="10"/>
        <v>0.20387844494138779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0.17387855272643993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0.24044905322714108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3.1787890384968813E-2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0.12937649921900543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442591293.27540499</v>
      </c>
      <c r="N54" s="5">
        <f t="shared" si="3"/>
        <v>2.4771101811414412E-2</v>
      </c>
      <c r="O54" s="5">
        <f t="shared" si="4"/>
        <v>0.13700259929768727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8.0830358810228389E-2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662313158.44628334</v>
      </c>
      <c r="AJ54" s="5">
        <f t="shared" si="9"/>
        <v>1.4497699003514102E-2</v>
      </c>
      <c r="AK54" s="5">
        <f t="shared" si="10"/>
        <v>0.20501674035358664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0.17244421887616906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0.24173979328898759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3.1738222946415054E-2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0.12899982318653108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431892831.96322387</v>
      </c>
      <c r="N55" s="5">
        <f t="shared" si="3"/>
        <v>2.4928571789812989E-2</v>
      </c>
      <c r="O55" s="5">
        <f t="shared" si="4"/>
        <v>0.13636025598722348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8.09073775063575E-2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652848359.43623877</v>
      </c>
      <c r="AJ55" s="5">
        <f t="shared" si="9"/>
        <v>1.4710127514794218E-2</v>
      </c>
      <c r="AK55" s="5">
        <f t="shared" si="10"/>
        <v>0.20612189604745457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0.17097962289330743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0.24303916757032898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3.1688461335125817E-2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0.12869260367615459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421388225.33654004</v>
      </c>
      <c r="N56" s="5">
        <f t="shared" si="3"/>
        <v>2.5103359283416799E-2</v>
      </c>
      <c r="O56" s="5">
        <f t="shared" si="4"/>
        <v>0.13575206969314282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8.076418048467407E-2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643384097.32361758</v>
      </c>
      <c r="AJ56" s="5">
        <f t="shared" si="9"/>
        <v>1.4715609424439556E-2</v>
      </c>
      <c r="AK56" s="5">
        <f t="shared" si="10"/>
        <v>0.20726901599963121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0.16953973573402442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0.24435789133032113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3.1667891911600243E-2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0.128452470581573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411069012.23219597</v>
      </c>
      <c r="N57" s="5">
        <f t="shared" si="3"/>
        <v>2.5170490067307084E-2</v>
      </c>
      <c r="O57" s="5">
        <f t="shared" si="4"/>
        <v>0.13506548720725331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8.1031353700777062E-2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634053612.01504898</v>
      </c>
      <c r="AJ57" s="5">
        <f t="shared" si="9"/>
        <v>1.4575729029934214E-2</v>
      </c>
      <c r="AK57" s="5">
        <f t="shared" si="10"/>
        <v>0.20833183108912512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0.1679770341269459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0.24559159445734155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3.1635976415771913E-2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0.1281829991038225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400976243.67358392</v>
      </c>
      <c r="N58" s="5">
        <f t="shared" si="3"/>
        <v>2.5286971351608383E-2</v>
      </c>
      <c r="O58" s="5">
        <f t="shared" si="4"/>
        <v>0.13441655754805787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8.1000827366083467E-2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624944589.0266726</v>
      </c>
      <c r="AJ58" s="5">
        <f t="shared" si="9"/>
        <v>1.4487116463648761E-2</v>
      </c>
      <c r="AK58" s="5">
        <f t="shared" si="10"/>
        <v>0.20949595304113316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0.16644146385043432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0.24687735491394092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3.1601037767609905E-2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0.12799257559941041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391086841.90630811</v>
      </c>
      <c r="N59" s="5">
        <f t="shared" si="3"/>
        <v>2.5374274958128426E-2</v>
      </c>
      <c r="O59" s="5">
        <f t="shared" si="4"/>
        <v>0.13375487142477255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8.099508252684294E-2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616020232.1791296</v>
      </c>
      <c r="AJ59" s="5">
        <f t="shared" si="9"/>
        <v>1.4564809688207723E-2</v>
      </c>
      <c r="AK59" s="5">
        <f t="shared" si="10"/>
        <v>0.21068391498049271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0.1648564734300644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0.24815518531422107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3.1569799330541617E-2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0.12781588537413366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381408868.40785849</v>
      </c>
      <c r="N60" s="5">
        <f t="shared" si="3"/>
        <v>2.5342039767939212E-2</v>
      </c>
      <c r="O60" s="5">
        <f t="shared" si="4"/>
        <v>0.13309202400025968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8.0972091379988287E-2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607176817.38679922</v>
      </c>
      <c r="AJ60" s="5">
        <f t="shared" si="9"/>
        <v>1.4265237776873208E-2</v>
      </c>
      <c r="AK60" s="5">
        <f t="shared" si="10"/>
        <v>0.21187339426421203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0.16325505207890736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0.24941548455143783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3.154668329204055E-2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0.12767904578431805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371982083.65101361</v>
      </c>
      <c r="N61" s="5">
        <f t="shared" si="3"/>
        <v>2.5268353755831564E-2</v>
      </c>
      <c r="O61" s="5">
        <f t="shared" si="4"/>
        <v>0.13244844610959297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8.0932829844922366E-2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598637116.57676983</v>
      </c>
      <c r="AJ61" s="5">
        <f t="shared" si="9"/>
        <v>1.3523344100402228E-2</v>
      </c>
      <c r="AK61" s="5">
        <f t="shared" si="10"/>
        <v>0.21315154508491707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0.16161185425416238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0.25060130682822751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3.1528333789918962E-2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0.12756161440147892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362814362.00419527</v>
      </c>
      <c r="N62" s="5">
        <f t="shared" si="3"/>
        <v>2.5193823304247125E-2</v>
      </c>
      <c r="O62" s="5">
        <f t="shared" si="4"/>
        <v>0.13178745308994894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8.0868528651987459E-2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590649559.34302318</v>
      </c>
      <c r="AJ62" s="5">
        <f t="shared" si="9"/>
        <v>1.3710407036118527E-2</v>
      </c>
      <c r="AK62" s="5">
        <f t="shared" si="10"/>
        <v>0.21454553415285585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0.15997815906302507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0.25172218146684777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3.1509084727901419E-2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0.12743017039554214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353898310.50174278</v>
      </c>
      <c r="N63" s="5">
        <f t="shared" si="3"/>
        <v>2.5046834811386174E-2</v>
      </c>
      <c r="O63" s="5">
        <f t="shared" si="4"/>
        <v>0.13112340876580242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8.0799080244182364E-2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582661039.32972479</v>
      </c>
      <c r="AJ63" s="5">
        <f t="shared" si="9"/>
        <v>1.251607466393719E-2</v>
      </c>
      <c r="AK63" s="5">
        <f t="shared" si="10"/>
        <v>0.21588264019577044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0.15843131786220357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0.25281217566037334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3.1492785954935862E-2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0.12730891644262604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345250869.01698679</v>
      </c>
      <c r="N64" s="5">
        <f t="shared" si="3"/>
        <v>2.4879994028622378E-2</v>
      </c>
      <c r="O64" s="5">
        <f t="shared" si="4"/>
        <v>0.13042150328401175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8.0686763360395347E-2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575458557.06351626</v>
      </c>
      <c r="AJ64" s="5">
        <f t="shared" si="9"/>
        <v>1.242392354907353E-2</v>
      </c>
      <c r="AK64" s="5">
        <f t="shared" si="10"/>
        <v>0.21738444946876989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0.15693399833652372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0.25380255448084055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3.146826360141685E-2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0.12716774265525049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336869556.46374416</v>
      </c>
      <c r="N65" s="5">
        <f t="shared" si="3"/>
        <v>2.4722785930462666E-2</v>
      </c>
      <c r="O65" s="5">
        <f t="shared" si="4"/>
        <v>0.12971939871320584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8.0550399375851844E-2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568396838.20018208</v>
      </c>
      <c r="AJ65" s="5">
        <f t="shared" si="9"/>
        <v>1.1535090700822058E-2</v>
      </c>
      <c r="AK65" s="5">
        <f t="shared" si="10"/>
        <v>0.21887432291540551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0.15549084913591266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0.25476098264887587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3.1446212196866725E-2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0.12704351431539213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>
        <f>((C66-C67)/$C$67)</f>
        <v>1.874386648942384E-2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328742135.03300005</v>
      </c>
      <c r="N66" s="5"/>
      <c r="O66" s="5">
        <f t="shared" si="4"/>
        <v>0.12900226694682423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8.033586540306506E-2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561915096.59479988</v>
      </c>
      <c r="AJ66" s="5"/>
      <c r="AK66" s="5">
        <f t="shared" si="10"/>
        <v>0.22050207006502626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0.15406986758850505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0.25563825841942445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3.1425048035980722E-2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0.12693577933389111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320824711</v>
      </c>
      <c r="N67" s="8"/>
      <c r="O67" s="5">
        <f t="shared" si="4"/>
        <v>0.12825514309410449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8.0054945592676258E-2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8"/>
      <c r="AK67" s="5">
        <f t="shared" si="10"/>
        <v>0.22222186713050515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0.15270985679124086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0.25642455579193102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3.1440172087422433E-2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0.12682546464614528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1.6343981277649456E-2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0.10203099257749167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233068817.83299503</v>
      </c>
      <c r="AJ2" s="5">
        <f t="shared" ref="AJ2:AJ66" si="9">((AI2-AI3)/AI3)</f>
        <v>2.6173646880506322E-2</v>
      </c>
      <c r="AK2" s="5">
        <f t="shared" ref="AK2:AK67" si="10">SUM(AI2/C2)</f>
        <v>3.420564030955095E-2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4.7900373221706406E-2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1.5748456733138592E-2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1.5226605378103822E-2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3.9742722504377957E-2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300361933.42560333</v>
      </c>
      <c r="CM2" s="6">
        <f t="shared" ref="CM2:CM66" si="24">((CL2-CL3)/CL3)</f>
        <v>9.7871899109260585E-3</v>
      </c>
      <c r="CN2" s="5">
        <f t="shared" ref="CN2:CN67" si="25">SUM(CL2/C2)</f>
        <v>4.408171094255664E-2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3.669708526221916E-2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2.5455913460522454E-2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2.992917900030459E-2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5.8979387015650635E-2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4.3762772392633785E-2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2.1553350174150714E-2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2.9018443295611464E-2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2.2948058402240127E-2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0.15190038804981057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2.9991351389159374E-2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1.0524816151729916E-2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1.8077653471763672E-2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8.8103783965925164E-2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1.0889875848693093E-2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5.4480853891580097E-2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1.6134558525964505E-2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0.10254171630227296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227124150.51926872</v>
      </c>
      <c r="AJ3" s="5">
        <f t="shared" si="9"/>
        <v>2.6601162354114975E-2</v>
      </c>
      <c r="AK3" s="5">
        <f t="shared" si="10"/>
        <v>3.36530885230533E-2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4.7706969702683059E-2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1.5829118088566903E-2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1.521829313949819E-2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3.9899642601651457E-2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297450726.67449707</v>
      </c>
      <c r="CM3" s="7">
        <f t="shared" si="24"/>
        <v>9.9233757679989109E-3</v>
      </c>
      <c r="CN3" s="5">
        <f t="shared" si="25"/>
        <v>4.4073409248366752E-2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3.679100259556714E-2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2.5576996116518841E-2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2.9873121702004093E-2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5.9214671800085411E-2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4.3392504943717831E-2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2.1615272779736946E-2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2.8920497775253337E-2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2.2587116768245975E-2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0.15286149784137823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2.9957405168554566E-2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1.0499041762313106E-2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1.804919555324282E-2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8.7687192854712909E-2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1.086868868679425E-2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5.4555161322704153E-2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1.5916340077851018E-2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0.103050926446284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221238937.62057197</v>
      </c>
      <c r="AJ4" s="5">
        <f t="shared" si="9"/>
        <v>2.6835985727972213E-2</v>
      </c>
      <c r="AK4" s="5">
        <f t="shared" si="10"/>
        <v>3.310151092357283E-2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4.7499705428076841E-2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1.5907876974701595E-2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1.5210299260057359E-2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4.0035558023908242E-2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294528014.51228899</v>
      </c>
      <c r="CM4" s="6">
        <f t="shared" si="24"/>
        <v>9.7064593433542918E-3</v>
      </c>
      <c r="CN4" s="5">
        <f t="shared" si="25"/>
        <v>4.4066936835490428E-2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3.693666228110784E-2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2.5710971396811284E-2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2.9808062558338351E-2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5.945362775059853E-2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4.3036297922746977E-2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2.1677846536318792E-2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2.8807345082635358E-2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2.2252582686506543E-2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0.15387219975635116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2.9912483710186087E-2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1.0472986951676429E-2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1.8009282924186035E-2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8.7220586533112904E-2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1.0847644343399345E-2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5.4617624685505087E-2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1.5688460967935684E-2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0.10365851307218657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215456938.29937729</v>
      </c>
      <c r="AJ5" s="5">
        <f t="shared" si="9"/>
        <v>2.6887825535763805E-2</v>
      </c>
      <c r="AK5" s="5">
        <f t="shared" si="10"/>
        <v>3.2551271280283983E-2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4.7195489650210844E-2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1.5990950374498332E-2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1.5202787230652642E-2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4.0163310666798575E-2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291696672.6189217</v>
      </c>
      <c r="CM5" s="7">
        <f t="shared" si="24"/>
        <v>1.032550043833309E-2</v>
      </c>
      <c r="CN5" s="5">
        <f t="shared" si="25"/>
        <v>4.4069583448648433E-2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3.7103228872455415E-2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2.587404226130461E-2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2.9730810786468487E-2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5.9708867780726205E-2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4.2690390216031285E-2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2.1732910375705211E-2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2.8732186659199556E-2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2.1935882694092409E-2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0.15487409346713263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2.985265385222027E-2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1.0450442288321669E-2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1.795608079681903E-2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8.6703234144959535E-2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1.0817831094792075E-2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5.4664081914449096E-2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1.5454079493550019E-2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0.10437697951274148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209815456.89955547</v>
      </c>
      <c r="AJ6" s="5">
        <f t="shared" si="9"/>
        <v>2.7021475623046111E-2</v>
      </c>
      <c r="AK6" s="5">
        <f t="shared" si="10"/>
        <v>3.2015333345168789E-2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4.6888498574174632E-2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1.6075053713724866E-2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1.5185821159510858E-2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4.0263911159970453E-2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288715540.18221664</v>
      </c>
      <c r="CM6" s="6">
        <f t="shared" si="24"/>
        <v>1.0450858804856659E-2</v>
      </c>
      <c r="CN6" s="5">
        <f t="shared" si="25"/>
        <v>4.4054543918988665E-2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3.7294416497266544E-2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2.6053404406741757E-2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2.9656955451811108E-2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5.993028895944956E-2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4.2370479349741773E-2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2.1783847429575207E-2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2.8568237897948247E-2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2.1641697356193441E-2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0.15591375110228414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2.9772772293425391E-2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1.0428975318928571E-2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1.7893470700959837E-2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8.6160278276923949E-2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1.077616891349889E-2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5.4704411172032015E-2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1.5213640612190167E-2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0.10496525159634663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204295101.78671795</v>
      </c>
      <c r="AJ7" s="5">
        <f t="shared" si="9"/>
        <v>2.7150655635138621E-2</v>
      </c>
      <c r="AK7" s="5">
        <f t="shared" si="10"/>
        <v>3.1485255366199082E-2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4.6733623773061859E-2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1.6175961670035096E-2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1.5159511307118121E-2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4.03585829045323E-2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285729422.33302099</v>
      </c>
      <c r="CM7" s="7">
        <f t="shared" si="24"/>
        <v>1.0479656223253378E-2</v>
      </c>
      <c r="CN7" s="5">
        <f t="shared" si="25"/>
        <v>4.4035631540416093E-2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3.7504155693105806E-2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2.6208339442504034E-2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2.9578904583006205E-2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6.0211239248040824E-2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4.2071383618658413E-2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2.1827870011992937E-2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2.8395557178518986E-2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2.1366447572754164E-2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0.15696480700476487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2.965924300038103E-2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1.0399083960567717E-2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1.784805868213973E-2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8.5558796204438778E-2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1.0723266101232346E-2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5.4737578849492416E-2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1.4971350889960813E-2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0.10548123771344194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198894972.87074414</v>
      </c>
      <c r="AJ8" s="5">
        <f t="shared" si="9"/>
        <v>2.7008038178386786E-2</v>
      </c>
      <c r="AK8" s="5">
        <f t="shared" si="10"/>
        <v>3.0970413356980475E-2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4.6520945404479264E-2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1.6261090199609605E-2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1.5134503368663326E-2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4.0446861048368227E-2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282766130.49386567</v>
      </c>
      <c r="CM8" s="6">
        <f t="shared" si="24"/>
        <v>1.1289523074769091E-2</v>
      </c>
      <c r="CN8" s="5">
        <f t="shared" si="25"/>
        <v>4.4030192509893464E-2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3.7749633439855157E-2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2.6363590233416351E-2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2.9514690036370368E-2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6.0558281317451168E-2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4.1796857708410871E-2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2.1868524479712961E-2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2.8173316184295982E-2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2.1116208728930629E-2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0.15808410678315962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2.9515900818223608E-2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1.0359731959188068E-2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1.7822999403875772E-2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8.4908453355427294E-2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1.0668261418713475E-2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5.4781114938328546E-2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1.4731433868275027E-2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0.10604800328343031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193664475.32730699</v>
      </c>
      <c r="AJ9" s="5">
        <f t="shared" si="9"/>
        <v>2.7051172526850985E-2</v>
      </c>
      <c r="AK9" s="5">
        <f t="shared" si="10"/>
        <v>3.0482911488160454E-2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4.6121339428705992E-2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1.6355578419902914E-2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1.5126465481410901E-2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4.0582114213076628E-2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279609472.89766347</v>
      </c>
      <c r="CM9" s="7">
        <f t="shared" si="24"/>
        <v>1.1402447274971072E-2</v>
      </c>
      <c r="CN9" s="5">
        <f t="shared" si="25"/>
        <v>4.4010708722834496E-2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3.8013071695479073E-2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2.6532605130193763E-2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2.9474766353653224E-2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6.0841031073990783E-2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4.155377351172107E-2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2.1907353308634386E-2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2.7937795973798651E-2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2.0871369259779417E-2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0.15925260769775823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2.9370977622941698E-2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1.0320750735288738E-2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1.7801937978672369E-2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8.4229429199987368E-2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1.0607254160020754E-2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5.4837234777393565E-2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1.4500906189933861E-2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0.10614939985753689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188563608.61828807</v>
      </c>
      <c r="AJ10" s="5">
        <f t="shared" si="9"/>
        <v>2.6925659092733326E-2</v>
      </c>
      <c r="AK10" s="5">
        <f t="shared" si="10"/>
        <v>3.002114330786949E-2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4.5777580471823329E-2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1.6453233020322977E-2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1.5131017638130035E-2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4.0756250838557551E-2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276457184.42843133</v>
      </c>
      <c r="CM10" s="6">
        <f t="shared" si="24"/>
        <v>1.1324057015468935E-2</v>
      </c>
      <c r="CN10" s="5">
        <f t="shared" si="25"/>
        <v>4.4014647433996447E-2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3.8262790275231391E-2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2.6733627468084959E-2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2.9466433463121205E-2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6.1173257239188934E-2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4.135261605059435E-2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2.1954348722521465E-2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2.7640418906003307E-2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2.0673405517178649E-2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0.16051255655536534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2.9252882122006118E-2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1.0293109954474208E-2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1.7791178083644364E-2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8.3559270341847972E-2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1.052886428854454E-2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5.4921275771802523E-2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1.4275291021734431E-2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0.10657550753142672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183619531.70483631</v>
      </c>
      <c r="AJ11" s="5">
        <f t="shared" si="9"/>
        <v>2.6741198654798334E-2</v>
      </c>
      <c r="AK11" s="5">
        <f t="shared" si="10"/>
        <v>2.9559030962718006E-2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4.5494416160856622E-2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1.653348126620564E-2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1.5132623476503265E-2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4.092595982844776E-2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273361621.83690912</v>
      </c>
      <c r="CM11" s="7">
        <f t="shared" si="24"/>
        <v>1.2222382560985066E-2</v>
      </c>
      <c r="CN11" s="5">
        <f t="shared" si="25"/>
        <v>4.4005692471130411E-2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3.8516424122153274E-2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2.6960770158071568E-2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2.946247648731001E-2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6.146841749332986E-2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4.1164151700408852E-2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2.1986909119922755E-2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2.7292069556453517E-2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2.0476075615699956E-2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0.16167561810745665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2.912375249365734E-2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1.0263851696476627E-2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1.7764981468540518E-2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8.2824761607781322E-2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1.0439702182843952E-2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5.4956268470470325E-2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1.4056406811246829E-2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0.10688292685369591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178837210.33636171</v>
      </c>
      <c r="AJ12" s="5">
        <f t="shared" si="9"/>
        <v>2.6647436145791459E-2</v>
      </c>
      <c r="AK12" s="5">
        <f t="shared" si="10"/>
        <v>2.9113793984563208E-2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4.5414215941218944E-2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1.6613280424111383E-2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1.5139952243827791E-2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4.109619165185302E-2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270060834.99683869</v>
      </c>
      <c r="CM12" s="6">
        <f t="shared" si="24"/>
        <v>1.1292109203020826E-2</v>
      </c>
      <c r="CN12" s="5">
        <f t="shared" si="25"/>
        <v>4.3964539027471362E-2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3.8773550955882211E-2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2.7198233803952761E-2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2.9473666757600787E-2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6.1733405700247927E-2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4.0880380313134616E-2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2.2016795689504303E-2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2.6920725653114024E-2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2.0284451122344921E-2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0.16286773022258144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2.9004395463498835E-2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1.0235772991755224E-2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1.7764903025222708E-2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8.208240813468376E-2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1.0362717368853703E-2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5.4970572208322903E-2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1.3845219097008738E-2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0.10718407149717825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174195350.84775248</v>
      </c>
      <c r="AJ13" s="5">
        <f t="shared" si="9"/>
        <v>2.6522370132894491E-2</v>
      </c>
      <c r="AK13" s="5">
        <f t="shared" si="10"/>
        <v>2.8676813484990637E-2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4.5388425801500792E-2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1.6678904650301044E-2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1.5129598323442479E-2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4.1256844414014476E-2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267045329.96867567</v>
      </c>
      <c r="CM13" s="7">
        <f t="shared" si="24"/>
        <v>1.0476337739103551E-2</v>
      </c>
      <c r="CN13" s="5">
        <f t="shared" si="25"/>
        <v>4.3962190048588763E-2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3.899951041873418E-2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2.7440308043836854E-2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2.9490290536406095E-2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6.2060559984585373E-2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4.0583289625096219E-2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2.2042124559431664E-2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2.6537187624577546E-2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2.0094778880060681E-2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0.16403590908341023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2.888807371660862E-2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1.0199593871953204E-2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1.7779621749370662E-2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8.1330881811689182E-2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1.0292469907106099E-2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5.4946687017239794E-2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1.3634824431886607E-2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0.10746710025147495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169694646.62051252</v>
      </c>
      <c r="AJ14" s="5">
        <f t="shared" si="9"/>
        <v>2.6150647394314257E-2</v>
      </c>
      <c r="AK14" s="5">
        <f t="shared" si="10"/>
        <v>2.8252519288897555E-2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4.542679162387931E-2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1.6737345308976935E-2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1.5110704761586958E-2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4.1407591922438799E-2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264276678.23095974</v>
      </c>
      <c r="CM14" s="6">
        <f t="shared" si="24"/>
        <v>1.0043210205247515E-2</v>
      </c>
      <c r="CN14" s="5">
        <f t="shared" si="25"/>
        <v>4.399951382098239E-2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3.9196462223296133E-2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2.7680395913927087E-2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2.9513217579927083E-2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6.2390591363050141E-2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4.0297263094943574E-2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2.2068166292321341E-2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2.6156835582091875E-2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1.9904405023208695E-2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0.16518479646002518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2.8770259323480072E-2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1.0153222192970492E-2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1.7786799535692302E-2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8.0577744945298832E-2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1.0228539900715936E-2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5.4897720295225341E-2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1.342772660930523E-2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0.10772306695924784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165370111.15416148</v>
      </c>
      <c r="AJ15" s="5">
        <f t="shared" si="9"/>
        <v>2.6090232428082928E-2</v>
      </c>
      <c r="AK15" s="5">
        <f t="shared" si="10"/>
        <v>2.7847642384372692E-2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4.5438746699630425E-2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1.6781742826832723E-2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1.5101907168003819E-2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4.1550644579851623E-2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261648883.49406058</v>
      </c>
      <c r="CM15" s="7">
        <f t="shared" si="24"/>
        <v>9.8025622980248972E-3</v>
      </c>
      <c r="CN15" s="5">
        <f t="shared" si="25"/>
        <v>4.4060589225948743E-2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3.9399783070353731E-2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2.791719483220724E-2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2.9533758245679793E-2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6.2735436875496639E-2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4.0029585784048576E-2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2.2096895468256571E-2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2.5798964976260719E-2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1.9710936305285014E-2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0.16633755605114775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2.8657088698920734E-2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1.0104612304903322E-2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1.777595728349236E-2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7.9816234093572733E-2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1.018223543519552E-2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5.4823739630290587E-2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1.322355189194621E-2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0.10796031082529771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161165271.75474504</v>
      </c>
      <c r="AJ16" s="5">
        <f t="shared" si="9"/>
        <v>2.6158287820417528E-2</v>
      </c>
      <c r="AK16" s="5">
        <f t="shared" si="10"/>
        <v>2.7456005669028116E-2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4.546507385562807E-2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1.683571523443872E-2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1.5097268443943214E-2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4.1675526031169426E-2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259108951.85155973</v>
      </c>
      <c r="CM16" s="6">
        <f t="shared" si="24"/>
        <v>9.6199579153218896E-3</v>
      </c>
      <c r="CN16" s="5">
        <f t="shared" si="25"/>
        <v>4.414162414442678E-2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3.9655457331165413E-2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2.8157020538926016E-2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2.9551513035570007E-2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6.3018497995496761E-2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3.9761984230318188E-2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2.2127236206260857E-2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2.5473671054940524E-2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1.9505258692382788E-2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0.16749476189169293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2.8551241838029755E-2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1.0055585234035203E-2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1.7758879257844938E-2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7.9057304518731192E-2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1.0133396790475143E-2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5.4723999181049067E-2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1.3014372002494399E-2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0.10817273441415649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157056931.34054744</v>
      </c>
      <c r="AJ17" s="5">
        <f t="shared" si="9"/>
        <v>2.6461920645391532E-2</v>
      </c>
      <c r="AK17" s="5">
        <f t="shared" si="10"/>
        <v>2.7075250820437494E-2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4.5449503360284624E-2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1.689384229923388E-2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1.5083841748916452E-2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4.1775461740475424E-2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256640085.03414661</v>
      </c>
      <c r="CM17" s="7">
        <f t="shared" si="24"/>
        <v>9.5436242263866738E-3</v>
      </c>
      <c r="CN17" s="5">
        <f t="shared" si="25"/>
        <v>4.4242521572074069E-2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3.9924779349891436E-2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2.841017465432193E-2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2.9563389648236401E-2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6.3285127175430556E-2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3.9559296708140561E-2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2.2154972576228813E-2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2.5140763201003325E-2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1.9295376025842876E-2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0.16868498681883115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2.8454387376171061E-2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1.000812086864572E-2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1.7750468928240518E-2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7.8322095723026924E-2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1.0059059345131995E-2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5.4605926882134885E-2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1.2810004480168058E-2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0.10832850059980682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153008044.60607496</v>
      </c>
      <c r="AJ18" s="5">
        <f t="shared" si="9"/>
        <v>2.6214811496022485E-2</v>
      </c>
      <c r="AK18" s="5">
        <f t="shared" si="10"/>
        <v>2.6690615414495078E-2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4.548862734451195E-2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1.6928657298728188E-2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1.5060238925859887E-2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4.1984488163807544E-2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254213962.502918</v>
      </c>
      <c r="CM18" s="6">
        <f t="shared" si="24"/>
        <v>9.4135751979653338E-3</v>
      </c>
      <c r="CN18" s="5">
        <f t="shared" si="25"/>
        <v>4.4344904371719965E-2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4.025847683887334E-2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2.8675476983149227E-2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2.9562450798710824E-2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6.3629114473623447E-2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3.9339227097376424E-2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2.2166162140144198E-2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2.4821205687445374E-2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1.9085084586082379E-2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0.16985420832838011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2.8350036903457759E-2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9.9574800798256265E-3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1.7690643698111616E-2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7.7576751440368449E-2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9.9722881704337064E-3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5.4435817328116524E-2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1.260803012549846E-2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0.1084657782617916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149099431.12496969</v>
      </c>
      <c r="AJ19" s="5">
        <f t="shared" si="9"/>
        <v>2.6387176230310221E-2</v>
      </c>
      <c r="AK19" s="5">
        <f t="shared" si="10"/>
        <v>2.6320161444975915E-2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4.5554406505360925E-2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1.6931457806491221E-2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1.5030194107028135E-2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4.2348665986435129E-2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251843217.43747282</v>
      </c>
      <c r="CM19" s="7">
        <f t="shared" si="24"/>
        <v>8.2021099845924379E-3</v>
      </c>
      <c r="CN19" s="5">
        <f t="shared" si="25"/>
        <v>4.445727318852509E-2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4.0628192268773677E-2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2.8960782246662702E-2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2.9555766463344364E-2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6.3824892298640898E-2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3.9127229703506669E-2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2.2161657219145901E-2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2.4565780381270132E-2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1.887505639147579E-2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0.1710137901321101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2.8233098779253857E-2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9.9028237403466658E-3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1.7616785093608232E-2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7.683040461098059E-2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9.8915466336143426E-3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5.4225459245239097E-2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1.241312693397869E-2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0.10860633000909763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145266264.60063389</v>
      </c>
      <c r="AJ20" s="5">
        <f t="shared" si="9"/>
        <v>2.6542811027803072E-2</v>
      </c>
      <c r="AK20" s="5">
        <f t="shared" si="10"/>
        <v>2.595242336778069E-2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4.5658364566983994E-2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1.6956796109114849E-2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1.5003683679449037E-2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4.2708406354634111E-2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249794376.48798567</v>
      </c>
      <c r="CM20" s="6">
        <f t="shared" si="24"/>
        <v>7.4819151986639043E-3</v>
      </c>
      <c r="CN20" s="5">
        <f t="shared" si="25"/>
        <v>4.4626806033248263E-2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4.0984330184971496E-2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2.9240881196328502E-2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2.9541906569076213E-2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6.4055737283897712E-2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3.8906059331486567E-2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2.2138283581289182E-2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2.4342050213260365E-2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1.8659298885657368E-2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0.17214155832997208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2.8097601957611601E-2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9.8549208289692297E-3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1.7526283451308532E-2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7.6079739934057936E-2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9.7880145800240473E-3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5.4007659161785682E-2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1.2220325199153064E-2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0.10880284008458758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141510186.46284151</v>
      </c>
      <c r="AJ21" s="5">
        <f t="shared" si="9"/>
        <v>2.6696017212959323E-2</v>
      </c>
      <c r="AK21" s="5">
        <f t="shared" si="10"/>
        <v>2.5593249194288549E-2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4.5741543274100571E-2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1.6957801952735232E-2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1.4985203756378157E-2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4.3041497658265447E-2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247939315.55459145</v>
      </c>
      <c r="CM21" s="7">
        <f t="shared" si="24"/>
        <v>6.3077443655500109E-3</v>
      </c>
      <c r="CN21" s="5">
        <f t="shared" si="25"/>
        <v>4.4841808541579833E-2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4.1354829553301574E-2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2.9532823488351713E-2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2.9520127447680962E-2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6.4242211895107815E-2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3.8641779240363952E-2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2.2100422347941517E-2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2.4138757431482454E-2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1.8427886103565758E-2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0.17328162181055726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2.795148433597788E-2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9.8148580820258385E-3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1.7438299872897869E-2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7.5342375553732507E-2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9.6579756058822221E-3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5.3798401559684142E-2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1.2028597917908107E-2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0.10907738457974639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137830656.87444776</v>
      </c>
      <c r="AJ22" s="5">
        <f t="shared" si="9"/>
        <v>2.682556767626551E-2</v>
      </c>
      <c r="AK22" s="5">
        <f t="shared" si="10"/>
        <v>2.5245751504275639E-2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4.5789127335621925E-2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1.6989924795839609E-2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1.4992721899789395E-2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4.314478825749947E-2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246385180.81852835</v>
      </c>
      <c r="CM22" s="6">
        <f t="shared" si="24"/>
        <v>5.0782809559238437E-3</v>
      </c>
      <c r="CN22" s="5">
        <f t="shared" si="25"/>
        <v>4.5129140282242519E-2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4.1745314564276388E-2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2.9853609208702357E-2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2.9481799730035264E-2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6.4469467846560047E-2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3.8336597674235098E-2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2.2051472108868406E-2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2.3935587665463724E-2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1.8200453542041483E-2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0.17443253384959376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2.7795175987638379E-2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9.7729463752523268E-3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1.7326801876261459E-2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7.4620489091909603E-2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9.5199524010665618E-3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5.3618536132363948E-2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1.1836835124554145E-2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0.10942085400525316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134229864.55855626</v>
      </c>
      <c r="AJ23" s="5">
        <f t="shared" si="9"/>
        <v>2.4181094492947947E-2</v>
      </c>
      <c r="AK23" s="5">
        <f t="shared" si="10"/>
        <v>2.4907708814181792E-2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4.5892422440819342E-2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1.7047743718822259E-2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1.5002288945310541E-2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4.3235636543132776E-2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245140289.55455381</v>
      </c>
      <c r="CM23" s="7">
        <f t="shared" si="24"/>
        <v>3.0478002519516759E-3</v>
      </c>
      <c r="CN23" s="5">
        <f t="shared" si="25"/>
        <v>4.5488259791735201E-2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4.2157692966415639E-2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3.017184161816306E-2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2.9416770441632226E-2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6.4713343152503974E-2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3.7774698039684862E-2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2.198651133836825E-2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2.3722966132647325E-2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1.7971481231244625E-2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0.17559569404015835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2.7623650816142022E-2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9.8060784856923103E-3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1.7201333697490082E-2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7.3899726592363102E-2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9.3783935538375076E-3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5.3439977466263527E-2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1.1682028352378682E-2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0.10978990072337061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131060674.01586908</v>
      </c>
      <c r="AJ24" s="5">
        <f t="shared" si="9"/>
        <v>2.5344349855110256E-2</v>
      </c>
      <c r="AK24" s="5">
        <f t="shared" si="10"/>
        <v>2.4639469361088517E-2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4.6059868540567366E-2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1.7040905830907345E-2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1.5006724347119634E-2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4.3425759769443559E-2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244395421.12846264</v>
      </c>
      <c r="CM24" s="6">
        <f t="shared" si="24"/>
        <v>-8.2408355086028477E-4</v>
      </c>
      <c r="CN24" s="5">
        <f t="shared" si="25"/>
        <v>4.5946455991489506E-2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4.2538274605946037E-2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3.0474623810118381E-2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2.931413688840508E-2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6.4941571891548144E-2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3.7146621198227286E-2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2.1877789568576327E-2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2.3550260452896928E-2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1.7738933235416785E-2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0.17668456085835538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2.7430825394316901E-2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9.8185274265365028E-3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1.7072726123437024E-2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7.3158502729938985E-2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9.2365878094696242E-3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5.3256187565267697E-2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1.1540056848375689E-2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0.11012637000028595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127821130.56397985</v>
      </c>
      <c r="AJ25" s="5">
        <f t="shared" si="9"/>
        <v>2.7056239535804608E-2</v>
      </c>
      <c r="AK25" s="5">
        <f t="shared" si="10"/>
        <v>2.4342061674283193E-2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4.6247300999476472E-2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1.70580081454774E-2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1.4997327556793942E-2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4.3694680527968134E-2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244596989.48408642</v>
      </c>
      <c r="CM25" s="7">
        <f t="shared" si="24"/>
        <v>-3.3822207865575736E-4</v>
      </c>
      <c r="CN25" s="5">
        <f t="shared" si="25"/>
        <v>4.6580678617808069E-2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4.2846866280709044E-2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3.0757202838328366E-2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2.9167613458510645E-2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6.5136382752096073E-2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3.6772636290932033E-2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2.1699270757513232E-2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2.3409820215809223E-2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1.7491443225539909E-2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0.17767705560462305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2.7214397255787216E-2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9.7919078982408193E-3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1.692509826909485E-2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7.2380035688050195E-2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9.0886553669797965E-3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5.3050635566545712E-2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1.1372047282916917E-2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0.11048242163470763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124453876.66575179</v>
      </c>
      <c r="AJ26" s="5">
        <f t="shared" si="9"/>
        <v>2.6681419961254216E-2</v>
      </c>
      <c r="AK26" s="5">
        <f t="shared" si="10"/>
        <v>2.4020392305547544E-2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4.6362808299220355E-2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1.7068527784536252E-2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1.4994545126484692E-2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4.3848017655664824E-2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244679745.57624018</v>
      </c>
      <c r="CM26" s="6">
        <f t="shared" si="24"/>
        <v>2.8940415772417175E-3</v>
      </c>
      <c r="CN26" s="5">
        <f t="shared" si="25"/>
        <v>4.722475213646931E-2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4.3128111714790238E-2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3.1051309504410301E-2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2.900365803878608E-2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6.5326034166905633E-2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3.649183283544135E-2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2.1477292274258375E-2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2.3337276087545496E-2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1.7226682701127767E-2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0.17872379524083393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2.6991612020272532E-2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9.8222973018729284E-3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1.6788213560851136E-2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7.1616632390703344E-2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8.9488058452867839E-3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5.2861716590915465E-2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1.1211295567524784E-2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0.11086576846677323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121219566.50432861</v>
      </c>
      <c r="AJ27" s="5">
        <f t="shared" si="9"/>
        <v>2.7063987892222769E-2</v>
      </c>
      <c r="AK27" s="5">
        <f t="shared" si="10"/>
        <v>2.3725690584339834E-2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4.6439692969744088E-2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1.7118281428900844E-2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1.4997134092657332E-2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4.3912294354488457E-2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243973675.61525714</v>
      </c>
      <c r="CM27" s="7">
        <f t="shared" si="24"/>
        <v>5.8948933853863496E-3</v>
      </c>
      <c r="CN27" s="5">
        <f t="shared" si="25"/>
        <v>4.7751729405541052E-2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4.346802048081131E-2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3.1363974596964009E-2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2.8829320168874462E-2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6.5546773061096214E-2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3.6103562161556968E-2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2.1359729820922619E-2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2.3272084878915959E-2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1.6907796058046941E-2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0.17980183487008958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2.6772654183050207E-2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9.7861880247073138E-3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1.6669801327000806E-2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7.0886150668580991E-2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8.8213368056850976E-3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5.2702818136304772E-2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1.103999788162343E-2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0.11120091746126995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118025330.39163384</v>
      </c>
      <c r="AJ28" s="5">
        <f t="shared" si="9"/>
        <v>2.7248555783934706E-2</v>
      </c>
      <c r="AK28" s="5">
        <f t="shared" si="10"/>
        <v>2.3428935486965195E-2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4.643950233751299E-2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1.7215381576187135E-2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1.4994103153607217E-2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4.4033879500903081E-2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242543905.15310434</v>
      </c>
      <c r="CM28" s="6">
        <f t="shared" si="24"/>
        <v>1.0407413089787265E-2</v>
      </c>
      <c r="CN28" s="5">
        <f t="shared" si="25"/>
        <v>4.8146829902807803E-2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4.3854476706049042E-2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3.17274773052547E-2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2.862801646302187E-2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6.5852208508128021E-2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3.5713180581142853E-2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2.125098220313611E-2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2.3148591868682761E-2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1.6683907712129097E-2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0.18082062796341866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2.6542241513402974E-2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9.7105440693325568E-3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1.6658585065782276E-2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7.0155986637382664E-2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8.6965534683805835E-3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5.2549096971618581E-2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1.0871561067161752E-2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0.11156955684963321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114894617.98421703</v>
      </c>
      <c r="AJ29" s="5">
        <f t="shared" si="9"/>
        <v>2.8023575624510275E-2</v>
      </c>
      <c r="AK29" s="5">
        <f t="shared" si="10"/>
        <v>2.3144578593097122E-2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4.6378177260789633E-2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1.7318850472996743E-2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1.4995734845806663E-2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4.4037805293654822E-2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240045650.90374222</v>
      </c>
      <c r="CM29" s="7">
        <f t="shared" si="24"/>
        <v>1.1248570706829251E-2</v>
      </c>
      <c r="CN29" s="5">
        <f t="shared" si="25"/>
        <v>4.8355227866600389E-2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4.4327786701289999E-2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3.2115003229786755E-2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2.8414481187956534E-2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6.6173970314316544E-2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3.5344745903471878E-2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2.1125024415916058E-2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2.3027462552644342E-2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1.6517402719180684E-2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0.18187405299737541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2.6326149469882123E-2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9.6274900686635044E-3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1.6666859174008383E-2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6.9458960165485986E-2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8.5774621797365842E-3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5.2419188719551979E-2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1.0705135314040173E-2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0.1119363668408213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111762629.4848541</v>
      </c>
      <c r="AJ30" s="5">
        <f t="shared" si="9"/>
        <v>2.7909858943748679E-2</v>
      </c>
      <c r="AK30" s="5">
        <f t="shared" si="10"/>
        <v>2.2854950636442339E-2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4.6354619823943954E-2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1.7441902219218052E-2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1.4990753892335597E-2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4.4056430195629062E-2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237375515.63208467</v>
      </c>
      <c r="CM30" s="6">
        <f t="shared" si="24"/>
        <v>1.1311302821290793E-2</v>
      </c>
      <c r="CN30" s="5">
        <f t="shared" si="25"/>
        <v>4.8542215918484247E-2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4.4891914169753099E-2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3.2495903547916226E-2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2.8185049649480046E-2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6.6425671228084487E-2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3.4907536412035117E-2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2.099606479951938E-2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2.2903817213092974E-2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1.6356126206240513E-2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0.18292053286958582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2.6122512281616085E-2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9.5453761595134246E-3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1.6672830844728086E-2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6.8792011227886821E-2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8.469080303119287E-3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5.2285166727575133E-2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1.0539601981011225E-2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0.11226070846020554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108728045.0833483</v>
      </c>
      <c r="AJ31" s="5">
        <f t="shared" si="9"/>
        <v>2.6825626681037135E-2</v>
      </c>
      <c r="AK31" s="5">
        <f t="shared" si="10"/>
        <v>2.2573156308001541E-2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4.6388320419869532E-2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1.7549658636871114E-2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1.4979670726146258E-2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4.4135858499561906E-2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234720520.74358293</v>
      </c>
      <c r="CM31" s="7">
        <f t="shared" si="24"/>
        <v>1.2773423061340574E-2</v>
      </c>
      <c r="CN31" s="5">
        <f t="shared" si="25"/>
        <v>4.8730601192901089E-2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4.5465018049913396E-2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3.2884670180817387E-2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2.7934533326340296E-2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6.6698106572111379E-2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3.4524890525297725E-2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2.0861545028014808E-2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2.2772951766087953E-2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1.6188731927017624E-2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0.18389385785026116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2.5924681390339686E-2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9.461190684974783E-3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1.6676687859553889E-2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6.8133080843840232E-2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8.3656637948972355E-3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5.212382882582129E-2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1.0375734798332363E-2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0.11256930056434025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105887545.32235929</v>
      </c>
      <c r="AJ32" s="5">
        <f t="shared" si="9"/>
        <v>2.7334772266751687E-2</v>
      </c>
      <c r="AK32" s="5">
        <f t="shared" si="10"/>
        <v>2.2325234676358784E-2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4.6468364227585907E-2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1.7670486838991147E-2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1.4963077354220471E-2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4.440738963424324E-2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231760150.2951037</v>
      </c>
      <c r="CM32" s="6">
        <f t="shared" si="24"/>
        <v>1.1618586629367534E-2</v>
      </c>
      <c r="CN32" s="5">
        <f t="shared" si="25"/>
        <v>4.8864101327635613E-2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4.6072658414251295E-2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3.3273089007464889E-2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2.7675132751674648E-2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6.6830895711977867E-2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3.4103027007648168E-2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2.072552468694943E-2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2.263602133169702E-2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1.602427285710958E-2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0.18482641706232425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2.5737650730617703E-2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9.3772745420135743E-3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1.6671284481392344E-2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6.7495572495743339E-2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8.2701174466955647E-3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5.1936741998386111E-2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1.0209134604513861E-2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0.11284385101653581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103070146.34453078</v>
      </c>
      <c r="AJ33" s="5">
        <f t="shared" si="9"/>
        <v>2.645170346686682E-2</v>
      </c>
      <c r="AK33" s="5">
        <f t="shared" si="10"/>
        <v>2.2075417774057662E-2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4.6615007019048166E-2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1.7779862933901314E-2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1.4923847148077726E-2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4.4714139788733648E-2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229098351.25440907</v>
      </c>
      <c r="CM33" s="7">
        <f t="shared" si="24"/>
        <v>1.1449134635817948E-2</v>
      </c>
      <c r="CN33" s="5">
        <f t="shared" si="25"/>
        <v>4.9067959973428832E-2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4.6687591771432842E-2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3.365307987901478E-2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2.7417367442232683E-2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6.6973417083930717E-2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3.3678390580071577E-2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2.0586287012023589E-2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2.249704549340668E-2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1.5859680413310633E-2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0.18570979501539969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2.5568384494347045E-2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9.2938913680353404E-3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1.662367263036264E-2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6.6880685765262668E-2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8.1781556009552711E-3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5.1721584738198774E-2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1.0051997916407186E-2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0.11308361944935749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100414024.34854823</v>
      </c>
      <c r="AJ34" s="5">
        <f t="shared" si="9"/>
        <v>2.7211526488978274E-2</v>
      </c>
      <c r="AK34" s="5">
        <f t="shared" si="10"/>
        <v>2.185086702840092E-2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4.6827236309800971E-2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1.7858225377996421E-2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1.4881082047046258E-2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4.5003612302433597E-2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226505064.27779797</v>
      </c>
      <c r="CM34" s="6">
        <f t="shared" si="24"/>
        <v>1.1432214334201598E-2</v>
      </c>
      <c r="CN34" s="5">
        <f t="shared" si="25"/>
        <v>4.9289250907959679E-2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4.736326432303016E-2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3.4039543467870047E-2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2.7160222866252453E-2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6.7048735764591139E-2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3.3290113329689341E-2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2.0443602696204696E-2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2.2367252973856222E-2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1.571833182461E-2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0.18652872588053762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2.5409197100562577E-2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9.2099819566140856E-3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1.657066768231848E-2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6.6285857100304241E-2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8.0735384490745257E-3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5.1477399304996417E-2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9.898477019235517E-3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0.1133068309425975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97753989.085154265</v>
      </c>
      <c r="AJ35" s="5">
        <f t="shared" si="9"/>
        <v>2.9246809644607977E-2</v>
      </c>
      <c r="AK35" s="5">
        <f t="shared" si="10"/>
        <v>2.1620245949187086E-2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4.698428646198375E-2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1.7953064517730617E-2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1.4839217042577402E-2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4.5289494700433419E-2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223944878.428556</v>
      </c>
      <c r="CM35" s="7">
        <f t="shared" si="24"/>
        <v>1.0795091746062566E-2</v>
      </c>
      <c r="CN35" s="5">
        <f t="shared" si="25"/>
        <v>4.9529880018180143E-2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4.8090409986754103E-2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3.4425449595628307E-2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2.6912569261952266E-2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6.7081207004121068E-2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3.2888557525802969E-2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2.0299082669868636E-2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2.2248143094602581E-2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1.5584093197710978E-2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0.18733484259565442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2.5265645973696248E-2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9.1280620830933336E-3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1.6514433510756602E-2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6.5732498829076086E-2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7.9621942434418055E-3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5.122617024047E-2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9.7462149253776473E-3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0.11354225708741958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94976237.156283304</v>
      </c>
      <c r="AJ36" s="5">
        <f t="shared" si="9"/>
        <v>3.0045651865303832E-2</v>
      </c>
      <c r="AK36" s="5">
        <f t="shared" si="10"/>
        <v>2.1360399944676992E-2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4.7017394299283817E-2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1.8023950246526657E-2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1.4804078919308119E-2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4.5537364971688685E-2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221553191.40075192</v>
      </c>
      <c r="CM36" s="6">
        <f t="shared" si="24"/>
        <v>1.0227905421112718E-2</v>
      </c>
      <c r="CN36" s="5">
        <f t="shared" si="25"/>
        <v>4.9827882416023352E-2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4.8791604481160405E-2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3.4813445853959533E-2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2.6684278622787085E-2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6.7082567384694314E-2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3.2496132694103487E-2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2.0148565153590235E-2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2.2137660590246137E-2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1.5458453249149785E-2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0.18818041554663281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2.5141858190779201E-2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9.0498914818976962E-3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1.6463213315935882E-2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6.524507932255072E-2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7.8412351263068246E-3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5.0993456705749639E-2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9.5997824127755978E-3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0.11374573185867205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92205852.220521852</v>
      </c>
      <c r="AJ37" s="5">
        <f t="shared" si="9"/>
        <v>3.0602008705876656E-2</v>
      </c>
      <c r="AK37" s="5">
        <f t="shared" si="10"/>
        <v>2.1089914484212283E-2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4.7125041915258889E-2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1.8072297695680972E-2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1.4771477561341657E-2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4.5714114583825328E-2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219310108.35460702</v>
      </c>
      <c r="CM37" s="7">
        <f t="shared" si="24"/>
        <v>9.7873541953250771E-3</v>
      </c>
      <c r="CN37" s="5">
        <f t="shared" si="25"/>
        <v>5.0162015960333747E-2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4.9448874879981487E-2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3.5193168244520547E-2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2.6465266746866067E-2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6.7040462247418761E-2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3.2149984289428869E-2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2.0008570772679108E-2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2.2036342779413388E-2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1.5330610428290608E-2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0.18901850948630125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2.5023784262608782E-2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8.9700563875401255E-3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1.6406075264077464E-2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6.479589746243411E-2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7.7069883577001799E-3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5.0800587124732191E-2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9.4575747874754579E-3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0.11390826975670462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89467953.139645457</v>
      </c>
      <c r="AJ38" s="5">
        <f t="shared" si="9"/>
        <v>3.0709776091685209E-2</v>
      </c>
      <c r="AK38" s="5">
        <f t="shared" si="10"/>
        <v>2.0812836217828892E-2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4.7376369402871307E-2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1.8099860327825717E-2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1.4734489832322206E-2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4.589879657892483E-2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217184447.24371687</v>
      </c>
      <c r="CM38" s="6">
        <f t="shared" si="24"/>
        <v>9.4804119618983294E-3</v>
      </c>
      <c r="CN38" s="5">
        <f t="shared" si="25"/>
        <v>5.0523390453426562E-2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5.0072053495015541E-2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3.5559787427474704E-2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2.6247218014189146E-2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6.6919383255583692E-2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3.1753661285015049E-2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1.9883538796422903E-2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2.194753039522971E-2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1.519349650263007E-2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0.18985191857849215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2.4912028416648167E-2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8.8894287486730467E-3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1.6330608058810429E-2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6.4372130451314125E-2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7.5917110530328716E-3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5.0640592714811625E-2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9.3252585835841128E-3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0.11404998987382137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86802274.718782693</v>
      </c>
      <c r="AJ39" s="5">
        <f t="shared" si="9"/>
        <v>3.1245230367612755E-2</v>
      </c>
      <c r="AK39" s="5">
        <f t="shared" si="10"/>
        <v>2.0537772916050304E-2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4.7690020690117865E-2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1.8128498467000421E-2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1.469154148081629E-2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4.6070251077663354E-2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215144786.04059753</v>
      </c>
      <c r="CM39" s="7">
        <f t="shared" si="24"/>
        <v>9.620319404987995E-3</v>
      </c>
      <c r="CN39" s="5">
        <f t="shared" si="25"/>
        <v>5.0904135566598285E-2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5.0805444836768902E-2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3.5906183395072407E-2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2.6031326987854275E-2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6.6683645761908009E-2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3.1283814020099762E-2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1.9748405802688371E-2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2.1858396378026827E-2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1.5049290392294403E-2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0.19068836485872492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2.4808073136241234E-2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8.8083090065408376E-3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1.6254788797620226E-2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6.3967750603085086E-2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7.5033535920160967E-3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5.0484491003885232E-2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9.1981425536980695E-3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0.11417364762501733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84172292.062713236</v>
      </c>
      <c r="AJ40" s="5">
        <f t="shared" si="9"/>
        <v>3.1125293387131894E-2</v>
      </c>
      <c r="AK40" s="5">
        <f t="shared" si="10"/>
        <v>2.025488269616944E-2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4.7970388010300791E-2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1.8210401032455633E-2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1.4644427504750163E-2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4.622027847537518E-2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213094746.51559258</v>
      </c>
      <c r="CM40" s="6">
        <f t="shared" si="24"/>
        <v>9.2903450199932711E-3</v>
      </c>
      <c r="CN40" s="5">
        <f t="shared" si="25"/>
        <v>5.127826495003205E-2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5.1531306936021377E-2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3.6227789217755553E-2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2.5815567065627116E-2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6.6457646922569211E-2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3.0844121416608201E-2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1.9608450243977636E-2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2.1789708301102603E-2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1.4916633692831364E-2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0.19151169616054423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2.4707067176116298E-2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8.7275729704147011E-3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1.6179514717582041E-2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6.3571172003221613E-2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7.4241496970932595E-3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5.0321294004096732E-2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9.0752175356498682E-3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0.11426236224335261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81631488.047603428</v>
      </c>
      <c r="AJ41" s="5">
        <f t="shared" si="9"/>
        <v>3.0547733266467057E-2</v>
      </c>
      <c r="AK41" s="5">
        <f t="shared" si="10"/>
        <v>1.9979682257849511E-2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4.826932367735999E-2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1.824919600404111E-2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1.4596030062013569E-2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4.6369340023518474E-2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211133245.81676379</v>
      </c>
      <c r="CM41" s="7">
        <f t="shared" si="24"/>
        <v>8.6775738538566825E-3</v>
      </c>
      <c r="CN41" s="5">
        <f t="shared" si="25"/>
        <v>5.167583326457835E-2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5.2253363491081582E-2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3.6529406270755439E-2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2.5605754999899775E-2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6.6246073234185424E-2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3.0435108197691938E-2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1.946673381875735E-2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2.1701006283321164E-2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1.4788959648009019E-2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0.19237430845230005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2.460670115094564E-2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8.6470730315067572E-3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1.6101644212642922E-2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6.318144182151407E-2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7.3298786939154491E-3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5.0137180266840983E-2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8.9604921596785209E-3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0.11428370098786168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79211748.677434728</v>
      </c>
      <c r="AJ42" s="5">
        <f t="shared" si="9"/>
        <v>2.9323903555032681E-2</v>
      </c>
      <c r="AK42" s="5">
        <f t="shared" si="10"/>
        <v>1.9717178300302656E-2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4.8619041628543004E-2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1.8281465496846516E-2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1.4546228908734995E-2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4.6504851216639088E-2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209316883.10476312</v>
      </c>
      <c r="CM42" s="6">
        <f t="shared" si="24"/>
        <v>8.888000797108133E-3</v>
      </c>
      <c r="CN42" s="5">
        <f t="shared" si="25"/>
        <v>5.2102603140939528E-2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5.30313128999617E-2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3.6812359694650507E-2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2.5393746505452081E-2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6.6001336275861355E-2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3.007364931499857E-2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1.9315507383155392E-2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2.1627857678596572E-2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1.4668754172147715E-2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0.19323889818406009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2.450590244487337E-2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8.5659213792670594E-3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1.6017018741562045E-2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6.2781000301960613E-2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7.2133348375217421E-3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4.9916427877780473E-2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8.8448738351353216E-3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0.11420297265652075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76955124.041962638</v>
      </c>
      <c r="AJ43" s="5">
        <f t="shared" si="9"/>
        <v>2.8530986390246812E-2</v>
      </c>
      <c r="AK43" s="5">
        <f t="shared" si="10"/>
        <v>1.9480306548690336E-2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4.8863261433601E-2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1.8304837419546843E-2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1.4497324339612854E-2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4.6620940037023592E-2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207472864.12305906</v>
      </c>
      <c r="CM43" s="7">
        <f t="shared" si="24"/>
        <v>8.8944146667626605E-3</v>
      </c>
      <c r="CN43" s="5">
        <f t="shared" si="25"/>
        <v>5.2519374687098365E-2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5.3788239150909412E-2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3.70922792348337E-2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2.5175850192853014E-2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6.6037495851010625E-2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2.9718801418324836E-2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1.9162557088256045E-2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2.1523947242294221E-2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1.4550929145088827E-2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0.19410774844326992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2.4404637835770265E-2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8.4851964762506834E-3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1.592402972083368E-2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6.2377843539244429E-2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7.1309245759475053E-3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4.9656621889156462E-2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8.7401217196432807E-3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0.11413750618038619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74820423.555780172</v>
      </c>
      <c r="AJ44" s="5">
        <f t="shared" si="9"/>
        <v>2.7760844074785688E-2</v>
      </c>
      <c r="AK44" s="5">
        <f t="shared" si="10"/>
        <v>1.9278030037985155E-2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4.8588466186177966E-2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1.8351072299903796E-2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1.4457500924219572E-2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4.6758052270618793E-2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205643783.04303256</v>
      </c>
      <c r="CM44" s="6">
        <f t="shared" si="24"/>
        <v>8.7425383110359672E-3</v>
      </c>
      <c r="CN44" s="5">
        <f t="shared" si="25"/>
        <v>5.2985626627373161E-2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5.449361984624905E-2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3.7420490177427178E-2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2.4971379539761019E-2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6.597134142750298E-2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2.9413067537590942E-2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1.9023383087333534E-2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2.142712434341143E-2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1.4439120547869956E-2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0.19516236385468105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2.4327586637760367E-2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8.4117691901586401E-3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1.5838785479042231E-2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6.2032719715906307E-2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7.0910696544237836E-3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4.9395065053731743E-2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8.6357681089653925E-3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0.11397617387307658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72799449.392465681</v>
      </c>
      <c r="AJ45" s="5">
        <f t="shared" si="9"/>
        <v>2.6922199286691283E-2</v>
      </c>
      <c r="AK45" s="5">
        <f t="shared" si="10"/>
        <v>1.9087978971701568E-2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4.8730519558890316E-2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1.8399993825303017E-2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1.4408093516026236E-2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4.686024991872615E-2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203861515.9298698</v>
      </c>
      <c r="CM45" s="7">
        <f t="shared" si="24"/>
        <v>8.2595868206550242E-3</v>
      </c>
      <c r="CN45" s="5">
        <f t="shared" si="25"/>
        <v>5.345238681999271E-2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5.5096380138082081E-2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3.7754819464601075E-2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2.4752085562161411E-2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6.5814402764914376E-2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2.911953424094756E-2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1.8876568944095562E-2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2.1330473023583811E-2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1.431749167990495E-2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0.19618026212150794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2.4249926882723698E-2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8.3375924070244484E-3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1.5744389833100371E-2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6.1680788849692261E-2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7.0566584020100055E-3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4.9119491016620331E-2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8.5335128960212555E-3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0.11377133243915111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70890910.180958971</v>
      </c>
      <c r="AJ46" s="5">
        <f t="shared" si="9"/>
        <v>2.5508474416332437E-2</v>
      </c>
      <c r="AK46" s="5">
        <f t="shared" si="10"/>
        <v>1.8915151187872799E-2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4.8738569719189474E-2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1.8447462647171824E-2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1.4352918801393265E-2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4.6934642770681052E-2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202191497.70021659</v>
      </c>
      <c r="CM46" s="6">
        <f t="shared" si="24"/>
        <v>9.1865139611627851E-3</v>
      </c>
      <c r="CN46" s="5">
        <f t="shared" si="25"/>
        <v>5.3948845319371753E-2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5.5688624311160909E-2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3.8063295973011141E-2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2.4526224984308974E-2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6.5601896812239213E-2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2.8850852486360566E-2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1.8728763239537486E-2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2.1236039592059133E-2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1.4249049611675304E-2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0.19720268189284101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2.4177564083627576E-2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8.2657833608782046E-3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1.564337336772921E-2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6.1343320734637038E-2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7.0290931644484142E-3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4.90133865409507E-2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8.438683508556746E-3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0.11361309611267459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69127571.297064602</v>
      </c>
      <c r="AJ47" s="5">
        <f t="shared" si="9"/>
        <v>2.3994642225623492E-2</v>
      </c>
      <c r="AK47" s="5">
        <f t="shared" si="10"/>
        <v>1.8783492966304039E-2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4.8129983675722784E-2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1.8503575956495027E-2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1.4300267196391247E-2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4.7019887309672832E-2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200350970.71065068</v>
      </c>
      <c r="CM47" s="7">
        <f t="shared" si="24"/>
        <v>1.1613665610461968E-2</v>
      </c>
      <c r="CN47" s="5">
        <f t="shared" si="25"/>
        <v>5.4439798455576519E-2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5.6374756122866292E-2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3.8395131980023575E-2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2.4312496229902832E-2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6.5389214543943239E-2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2.8635139286366258E-2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1.8593191233806851E-2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2.1165374417400015E-2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1.4176143193912688E-2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0.1983880835460832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2.4129906392753836E-2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8.2016489314499369E-3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1.5479326451903291E-2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6.107014217926731E-2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7.0135787406060846E-3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4.8981372504140017E-2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8.3335383940357204E-3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0.11335763166960722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67507747.058927745</v>
      </c>
      <c r="AJ48" s="5">
        <f t="shared" si="9"/>
        <v>2.3424558907963033E-2</v>
      </c>
      <c r="AK48" s="5">
        <f t="shared" si="10"/>
        <v>1.8671513919961011E-2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4.8089218402895047E-2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1.8545077780517324E-2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1.4227329197720618E-2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4.7038140048986064E-2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198050874.08516586</v>
      </c>
      <c r="CM48" s="6">
        <f t="shared" si="24"/>
        <v>1.0597921850052877E-2</v>
      </c>
      <c r="CN48" s="5">
        <f t="shared" si="25"/>
        <v>5.4777559812708633E-2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5.7065397744927152E-2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3.8694053630186208E-2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2.408545948654137E-2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6.5331595737967374E-2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2.8417956859237824E-2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1.844820573459266E-2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2.1093122535358579E-2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1.4078712855460349E-2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0.19948987755929493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2.4074175807409608E-2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8.134185183210553E-3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1.5333595701547142E-2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6.0785167755920827E-2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6.9938434508346062E-3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4.8797615660726733E-2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8.2282937451942598E-3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0.11307360795671231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65962602.198017746</v>
      </c>
      <c r="AJ49" s="5">
        <f t="shared" si="9"/>
        <v>2.3271817682039175E-2</v>
      </c>
      <c r="AK49" s="5">
        <f t="shared" si="10"/>
        <v>1.8574292753766791E-2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4.8001189078436757E-2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1.8583396132570366E-2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1.414448076723313E-2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4.7028652288913904E-2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195973957.39999512</v>
      </c>
      <c r="CM49" s="7">
        <f t="shared" si="24"/>
        <v>1.3217566808448955E-2</v>
      </c>
      <c r="CN49" s="5">
        <f t="shared" si="25"/>
        <v>5.5183960843969253E-2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5.7768013238994151E-2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3.9013599604356769E-2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2.3864695108484428E-2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6.5154326589136363E-2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2.8212369370700832E-2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1.8307040156560591E-2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2.1027997214710426E-2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1.399495384262121E-2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0.20065581643016964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2.4026085221654385E-2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8.0704936245934843E-3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1.5200554938363493E-2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6.0527988230783036E-2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6.9777408467985857E-3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4.8600864759299083E-2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8.1271053735696899E-3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0.11273435794185412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64462443.954959266</v>
      </c>
      <c r="AJ50" s="5">
        <f t="shared" si="9"/>
        <v>2.3251757466163231E-2</v>
      </c>
      <c r="AK50" s="5">
        <f t="shared" si="10"/>
        <v>1.8484113066071461E-2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4.8059756169195125E-2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1.8612383050417947E-2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1.4056746677663235E-2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4.7004424941368708E-2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193417449.3414053</v>
      </c>
      <c r="CM50" s="6">
        <f t="shared" si="24"/>
        <v>1.4552569557054567E-2</v>
      </c>
      <c r="CN50" s="5">
        <f t="shared" si="25"/>
        <v>5.5460975154396686E-2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5.8445494291626043E-2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3.9362768596560092E-2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2.3648942406405752E-2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6.495016399247662E-2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2.8023835584376034E-2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1.8170425434062987E-2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2.0976279799495481E-2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1.3926036185897278E-2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0.20185264967351735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2.3986418606103035E-2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8.010978887656308E-3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1.5043466868856197E-2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6.0292423876261415E-2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6.965413018693899E-3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4.8393859099628664E-2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8.030209137520233E-3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0.11233370397162934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62997638.151714489</v>
      </c>
      <c r="AJ51" s="5">
        <f t="shared" si="9"/>
        <v>2.3585271707171708E-2</v>
      </c>
      <c r="AK51" s="5">
        <f t="shared" si="10"/>
        <v>1.8397174570695802E-2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4.8339239595375456E-2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1.8615989354611007E-2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1.3964453961480898E-2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4.6956799332483298E-2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190643102.33411542</v>
      </c>
      <c r="CM51" s="7">
        <f t="shared" si="24"/>
        <v>1.5423405270285259E-2</v>
      </c>
      <c r="CN51" s="5">
        <f t="shared" si="25"/>
        <v>5.5673427405219224E-2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5.9034123562427356E-2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3.9707577253672834E-2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2.3438925866949983E-2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6.4690531031993403E-2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2.7841084588355977E-2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1.8038963199724839E-2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2.0935489074990026E-2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1.3790879886300041E-2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0.20307348733463046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2.3951106965649196E-2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7.9542894710553751E-3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1.4979552382413004E-2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6.0076979691542076E-2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6.9562201190078686E-3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4.818680720515648E-2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7.9467121467926179E-3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0.11195634210125238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61546057.659314305</v>
      </c>
      <c r="AJ52" s="5">
        <f t="shared" si="9"/>
        <v>2.3631623334551721E-2</v>
      </c>
      <c r="AK52" s="5">
        <f t="shared" si="10"/>
        <v>1.8322747785210612E-2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4.8236503260706831E-2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1.8619926493248902E-2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1.3880278941683944E-2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4.6957983608857744E-2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187747398.12440118</v>
      </c>
      <c r="CM52" s="6">
        <f t="shared" si="24"/>
        <v>1.671003945109022E-2</v>
      </c>
      <c r="CN52" s="5">
        <f t="shared" si="25"/>
        <v>5.5893884255026921E-2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5.9703477916386076E-2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4.0091597084044188E-2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2.3254876278017859E-2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6.4071622610278947E-2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2.7675166145249373E-2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1.7928661130088602E-2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2.0923358325687078E-2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1.3729009155123859E-2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0.20449346898544649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2.3939482938957247E-2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7.9068767949474327E-3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1.4859320032032775E-2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5.993348553044104E-2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6.9668571564633613E-3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4.8027695063576556E-2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7.8698865545452062E-3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0.1115017870469958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60125201.543523744</v>
      </c>
      <c r="AJ53" s="5">
        <f t="shared" si="9"/>
        <v>2.3582889973910812E-2</v>
      </c>
      <c r="AK53" s="5">
        <f t="shared" si="10"/>
        <v>1.8249287031223107E-2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4.8276040576636516E-2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1.86848350691174E-2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1.3796649524732295E-2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4.6955660321841897E-2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184661693.9336645</v>
      </c>
      <c r="CM53" s="7">
        <f t="shared" si="24"/>
        <v>1.8047072786554538E-2</v>
      </c>
      <c r="CN53" s="5">
        <f t="shared" si="25"/>
        <v>5.6048781039475797E-2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6.0390342866635041E-2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4.0483660713435107E-2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2.3101248873369212E-2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6.338263871149262E-2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2.7512718994286915E-2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1.782300937223897E-2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2.0915902908221397E-2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1.3641145765676824E-2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0.20589200455324277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2.3927508251668044E-2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7.8603821333007671E-3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1.471804268805056E-2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5.9818560485562305E-2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6.9880573496045829E-3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4.7851838695787983E-2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7.803995893238211E-3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0.11101585756096402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58739943.90923848</v>
      </c>
      <c r="AJ54" s="5">
        <f t="shared" si="9"/>
        <v>2.3544244710167129E-2</v>
      </c>
      <c r="AK54" s="5">
        <f t="shared" si="10"/>
        <v>1.8182745843485011E-2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4.8333854658861461E-2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1.8777607388605969E-2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1.3718896762760975E-2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4.6933112409291253E-2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181388168.45493841</v>
      </c>
      <c r="CM54" s="6">
        <f t="shared" si="24"/>
        <v>1.9541730826638185E-2</v>
      </c>
      <c r="CN54" s="5">
        <f t="shared" si="25"/>
        <v>5.6148078233228746E-2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6.1066178208404383E-2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4.0869371502662247E-2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2.3000854534722222E-2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6.2643343406717705E-2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2.7371674209647076E-2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1.7727165805828664E-2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2.0916768113663248E-2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1.3547134477410655E-2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0.20727589069791369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2.3921941485176627E-2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7.8162814612384359E-3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1.4566569131734203E-2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5.9747625822478077E-2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7.0093257577488518E-3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4.7676302474569943E-2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7.7442942936775663E-3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0.11049677422166282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57388768.695457451</v>
      </c>
      <c r="AJ55" s="5">
        <f t="shared" si="9"/>
        <v>2.3351866890448551E-2</v>
      </c>
      <c r="AK55" s="5">
        <f t="shared" si="10"/>
        <v>1.8119187471883045E-2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4.841737646053286E-2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1.8845493132375428E-2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1.3644507913449207E-2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4.6885045676091759E-2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177911470.38961318</v>
      </c>
      <c r="CM55" s="7">
        <f t="shared" si="24"/>
        <v>2.0529215566326513E-2</v>
      </c>
      <c r="CN55" s="5">
        <f t="shared" si="25"/>
        <v>5.6171466275820828E-2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6.1792645251746367E-2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4.1272738843795627E-2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2.2928272462661058E-2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6.1848989061504767E-2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2.7241519385981489E-2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1.7637401632781685E-2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2.092325073913065E-2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1.3466215202850499E-2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0.20864970162834787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2.3915536534420759E-2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7.7729248007050609E-3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1.4440943270247007E-2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5.9705901639864493E-2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7.0352077668880365E-3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4.7510550999155091E-2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7.6907189156358476E-3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0.1099951852878292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56079214.346712098</v>
      </c>
      <c r="AJ56" s="5">
        <f t="shared" si="9"/>
        <v>2.3318799348512359E-2</v>
      </c>
      <c r="AK56" s="5">
        <f t="shared" si="10"/>
        <v>1.8066165489677759E-2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4.8303205919770734E-2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1.888319492561048E-2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1.3577779639292856E-2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4.6854073019205376E-2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174332559.69147736</v>
      </c>
      <c r="CM56" s="6">
        <f t="shared" si="24"/>
        <v>2.1367159602038614E-2</v>
      </c>
      <c r="CN56" s="5">
        <f t="shared" si="25"/>
        <v>5.6162000668435033E-2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6.2558172105699084E-2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4.169477020629174E-2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2.2846390097098709E-2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6.1052584936358012E-2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2.7133250478933092E-2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1.7557418265441174E-2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2.0946270837296471E-2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1.3358436941921075E-2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0.21005318355110358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2.3930712811831983E-2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7.7371790997682625E-3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1.4311369737207378E-2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5.9712613904448798E-2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7.0660172670313475E-3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4.736246967288546E-2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7.636686685600658E-3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0.10942266070337724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54801313.51287055</v>
      </c>
      <c r="AJ57" s="5">
        <f t="shared" si="9"/>
        <v>2.3043748503137208E-2</v>
      </c>
      <c r="AK57" s="5">
        <f t="shared" si="10"/>
        <v>1.8006139818275434E-2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4.8363109378982666E-2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1.9157301793183111E-2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1.3510942528611271E-2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4.6814047442873097E-2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170685495.46805832</v>
      </c>
      <c r="CM57" s="7">
        <f t="shared" si="24"/>
        <v>2.2451900685850731E-2</v>
      </c>
      <c r="CN57" s="5">
        <f t="shared" si="25"/>
        <v>5.6082358238140867E-2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6.3339188785639308E-2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4.2096236622471889E-2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2.2727732211335779E-2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6.020562283199863E-2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2.7026394110184128E-2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1.7469177020811077E-2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2.0967368882543247E-2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1.3296039355157755E-2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0.21132818621964061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2.3934718850843823E-2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7.7012575649280952E-3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1.4179699441237153E-2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5.9709926446622007E-2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7.0862976370997333E-3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4.7207075578863618E-2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7.5872903668960084E-3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0.10887238687215216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53566930.635227375</v>
      </c>
      <c r="AJ58" s="5">
        <f t="shared" si="9"/>
        <v>2.2988384654991062E-2</v>
      </c>
      <c r="AK58" s="5">
        <f t="shared" si="10"/>
        <v>1.7956880309009726E-2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4.8443349431328837E-2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1.9105802435655479E-2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1.3451675499099149E-2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4.6798190631405848E-2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166937432.80594829</v>
      </c>
      <c r="CM58" s="6">
        <f t="shared" si="24"/>
        <v>2.3282027062821196E-2</v>
      </c>
      <c r="CN58" s="5">
        <f t="shared" si="25"/>
        <v>5.5961307927141095E-2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6.4190161789342379E-2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4.2546292693243865E-2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2.2621039799434545E-2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5.9351779758507438E-2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2.6936763506286012E-2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1.7380273080021484E-2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2.1006942134635786E-2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1.323525521015214E-2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0.21263515756915305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2.3936305071743064E-2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7.6647326958668412E-3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1.4068926506005493E-2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5.9734593611354261E-2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7.1068269508997913E-3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4.708222853115087E-2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7.5405006311135836E-3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0.10830573668839596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52363185.583278291</v>
      </c>
      <c r="AJ59" s="5">
        <f t="shared" si="9"/>
        <v>2.3014484465717355E-2</v>
      </c>
      <c r="AK59" s="5">
        <f t="shared" si="10"/>
        <v>1.7908634105262958E-2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4.8487733444886688E-2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1.9118454647736875E-2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1.3388894434219397E-2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4.6801368771510678E-2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163139221.04653528</v>
      </c>
      <c r="CM59" s="7">
        <f t="shared" si="24"/>
        <v>2.4895283998658247E-2</v>
      </c>
      <c r="CN59" s="5">
        <f t="shared" si="25"/>
        <v>5.579493656461193E-2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6.5066092487563801E-2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4.3021517156806258E-2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2.251574063754809E-2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5.8463783719939301E-2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2.6847480625784945E-2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1.7283800835538134E-2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2.1048426872647227E-2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1.3192625935083472E-2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0.21391413250649036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2.3941123002233469E-2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7.628676328308155E-3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1.3930639130539118E-2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5.9776763277060045E-2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7.1265006080937074E-3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4.6981982358440803E-2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7.4989976744972561E-3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0.10773203664590097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51185184.939610749</v>
      </c>
      <c r="AJ60" s="5">
        <f t="shared" si="9"/>
        <v>2.2621139821498548E-2</v>
      </c>
      <c r="AK60" s="5">
        <f t="shared" si="10"/>
        <v>1.7860989679861477E-2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4.8537228657318791E-2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1.9112700759656744E-2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1.3322161963012748E-2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4.6846177105288378E-2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159176477.43488774</v>
      </c>
      <c r="CM60" s="6">
        <f t="shared" si="24"/>
        <v>2.665063207335933E-2</v>
      </c>
      <c r="CN60" s="5">
        <f t="shared" si="25"/>
        <v>5.5544381134805247E-2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6.5978299609193783E-2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4.3504536414924633E-2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2.2414062759077084E-2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5.7538917238074638E-2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2.6780904160848752E-2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1.7177582777045213E-2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2.1098041649327916E-2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1.3140936345267876E-2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0.21517650655684198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2.3952300683810695E-2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7.5943826082298452E-3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1.3785250733228756E-2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5.9839872811680808E-2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7.1490874238323374E-3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4.6904834815576127E-2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7.4579378081445682E-3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0.10716859382675541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50052930.598075911</v>
      </c>
      <c r="AJ61" s="5">
        <f t="shared" si="9"/>
        <v>2.2472819507913699E-2</v>
      </c>
      <c r="AK61" s="5">
        <f t="shared" si="10"/>
        <v>1.7821914474692981E-2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4.8593825105559485E-2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1.9086566567405306E-2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1.3252438171957584E-2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4.6973200381826327E-2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155044444.97679302</v>
      </c>
      <c r="CM61" s="7">
        <f t="shared" si="24"/>
        <v>2.8471377427602484E-2</v>
      </c>
      <c r="CN61" s="5">
        <f t="shared" si="25"/>
        <v>5.5205335734304972E-2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6.6968196524882811E-2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4.4004812443903002E-2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2.231894311506407E-2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5.6564626361368837E-2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2.6721069716508471E-2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1.705892426051028E-2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2.1158617281832846E-2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1.3028576407998673E-2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0.21641411313839595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2.3966146311686032E-2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7.5621874782329348E-3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1.3646254975410194E-2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5.9929333928821292E-2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7.1648884693190883E-3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4.6821137027928325E-2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7.420426689865622E-3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0.10658556983644724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48952822.650253847</v>
      </c>
      <c r="AJ62" s="5">
        <f t="shared" si="9"/>
        <v>2.2298326329513542E-2</v>
      </c>
      <c r="AK62" s="5">
        <f t="shared" si="10"/>
        <v>1.7781456563636035E-2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4.8641062418860292E-2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1.9050436598269885E-2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1.3177029634857272E-2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4.718606642075357E-2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150752318.80987093</v>
      </c>
      <c r="CM62" s="6">
        <f t="shared" si="24"/>
        <v>2.6835314881639337E-2</v>
      </c>
      <c r="CN62" s="5">
        <f t="shared" si="25"/>
        <v>5.4758758814313871E-2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6.7973221438930184E-2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4.4627487478858141E-2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2.2225411677969174E-2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5.5621438222741106E-2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2.6655534424991155E-2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1.6926085816351265E-2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2.1222033955695659E-2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1.2940543715252996E-2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0.21755960379589909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2.3980369721790039E-2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7.5287150061113944E-3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1.3510826964877726E-2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6.0033842331473242E-2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7.1711069177875682E-3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4.67143941814036E-2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7.3876741989120373E-3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0.10599376498472994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47885065.826152071</v>
      </c>
      <c r="AJ63" s="5">
        <f t="shared" si="9"/>
        <v>2.1671617288191242E-2</v>
      </c>
      <c r="AK63" s="5">
        <f t="shared" si="10"/>
        <v>1.7741969582160448E-2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4.8640993623231939E-2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1.9051781968709103E-2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1.3106304652241328E-2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4.7479396589659079E-2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146812557.59814587</v>
      </c>
      <c r="CM63" s="7">
        <f t="shared" si="24"/>
        <v>2.2787120793680008E-2</v>
      </c>
      <c r="CN63" s="5">
        <f t="shared" si="25"/>
        <v>5.4395747113349935E-2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6.8965863416968559E-2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4.5041633075792863E-2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2.2141852335478312E-2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5.4752145974144864E-2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2.6593139047242285E-2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1.6789563311499722E-2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2.1286550300041087E-2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1.2883124512113093E-2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0.21864250084821918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2.3996047118980061E-2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7.4967388359558056E-3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1.3386383384328489E-2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6.016179482201231E-2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7.1765036813737672E-3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4.6584234554911494E-2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7.3573988477929576E-3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0.1053588088528561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46869331.608969167</v>
      </c>
      <c r="AJ64" s="5">
        <f t="shared" si="9"/>
        <v>2.1471343689417385E-2</v>
      </c>
      <c r="AK64" s="5">
        <f t="shared" si="10"/>
        <v>1.7705295583362753E-2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4.8618504659281643E-2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1.9032347427552925E-2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1.3035911273560779E-2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4.7817891877216051E-2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143541656.53183013</v>
      </c>
      <c r="CM64" s="6">
        <f t="shared" si="24"/>
        <v>2.0297351982310349E-2</v>
      </c>
      <c r="CN64" s="5">
        <f t="shared" si="25"/>
        <v>5.4224102844582497E-2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6.9923064112198313E-2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4.5419390634772988E-2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2.2064147149201793E-2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5.3934246498414745E-2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2.6532060258617901E-2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1.6651429530954654E-2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2.1343757159845947E-2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1.2849563551696643E-2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0.21960923376929803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2.4006930059294107E-2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7.4613335421227439E-3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1.3265608665908559E-2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6.0289528770260101E-2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7.1774957663204245E-3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4.6435109452761393E-2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7.331205671562451E-3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0.1047194467401001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45884137.522334628</v>
      </c>
      <c r="AJ65" s="5">
        <f t="shared" si="9"/>
        <v>2.0856226300464464E-2</v>
      </c>
      <c r="AK65" s="5">
        <f t="shared" si="10"/>
        <v>1.7668746301543248E-2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4.8586435852271972E-2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1.9005800721890134E-2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1.2958162801689743E-2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4.817197024728636E-2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140686101.21642148</v>
      </c>
      <c r="CM65" s="7">
        <f t="shared" si="24"/>
        <v>1.8876568067716121E-2</v>
      </c>
      <c r="CN65" s="5">
        <f t="shared" si="25"/>
        <v>5.4174430746055116E-2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7.0737174564496311E-2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4.5790747357567739E-2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2.1997338105173108E-2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5.3143066362766798E-2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2.6474245186048562E-2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1.6524484895361811E-2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2.1405886369529652E-2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1.2828137992303283E-2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0.22052695828704294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2.4019789046793034E-2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7.4264231500736954E-3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1.3150945249516174E-2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6.0433355163830665E-2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7.1786479518320132E-3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4.6280565950213272E-2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7.3080602503410273E-3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0.10405658750571255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44946718.588000007</v>
      </c>
      <c r="AJ66" s="7">
        <f t="shared" si="9"/>
        <v>2.0643658021399634E-2</v>
      </c>
      <c r="AK66" s="5">
        <f t="shared" si="10"/>
        <v>1.7637619190770667E-2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4.8498057287295081E-2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1.8963290021210891E-2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1.2874518094559084E-2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4.8527105821965774E-2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138079631.65079999</v>
      </c>
      <c r="CM66" s="7">
        <f t="shared" si="24"/>
        <v>1.6048365229154468E-2</v>
      </c>
      <c r="CN66" s="5">
        <f t="shared" si="25"/>
        <v>5.418406587992617E-2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7.1663036700678015E-2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4.6127861662456318E-2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2.1936775552490344E-2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5.2357300704320354E-2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2.6414635139455227E-2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1.6410553041724712E-2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2.1468929377870202E-2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1.2773906679466819E-2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0.22139542236208748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2.4034936963693163E-2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7.3901110722875678E-3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1.3038586427876895E-2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6.0579096571857019E-2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7.1819090723481338E-3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4.6136187261809077E-2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7.2880288658757949E-3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0.10336232510436678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44037621</v>
      </c>
      <c r="AJ67" s="5"/>
      <c r="AK67" s="5">
        <f t="shared" si="10"/>
        <v>1.7604789123861909E-2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4.8355192777180499E-2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1.8905328828049586E-2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1.2794423987446173E-2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4.8888482000302512E-2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135898680</v>
      </c>
      <c r="CM67" s="5"/>
      <c r="CN67" s="5">
        <f t="shared" si="25"/>
        <v>5.4327812204278479E-2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7.2558680077716403E-2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4.6446892848207758E-2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2.1876571322093728E-2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5.1617079896661304E-2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2.6352931901283079E-2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1.6312573768619564E-2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2.1537149122024951E-2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1.2700998431641363E-2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0.22218640823826469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2.405210551900237E-2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7.3880665684200632E-3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1.292894559432815E-2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6.071832730065093E-2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7.1901914810856976E-3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4.5988000270080501E-2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11"/>
      <c r="H2" s="10"/>
      <c r="I2" s="10">
        <f>IF(H2&lt;&gt;"",H2,8333)</f>
        <v>8333</v>
      </c>
      <c r="J2" s="10">
        <f t="shared" ref="J2:J33" si="3">IF(I2="","",I2*C2)</f>
        <v>93350474168.620636</v>
      </c>
      <c r="K2" s="11">
        <f t="shared" ref="K2:K33" si="4">IFERROR(J2/J3-1,"")</f>
        <v>1.2199999999999989E-2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11"/>
      <c r="H3" s="10"/>
      <c r="I3" s="10">
        <f t="shared" ref="I3:I34" si="5">IF(H3&lt;&gt;"",H3,I2/(1+IF(G2="",0,G2)))</f>
        <v>8333</v>
      </c>
      <c r="J3" s="10">
        <f t="shared" si="3"/>
        <v>92225325201.166412</v>
      </c>
      <c r="K3" s="11">
        <f t="shared" si="4"/>
        <v>1.23000000000002E-2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11"/>
      <c r="H4" s="10"/>
      <c r="I4" s="10">
        <f t="shared" si="5"/>
        <v>8333</v>
      </c>
      <c r="J4" s="10">
        <f t="shared" si="3"/>
        <v>91104736936.843231</v>
      </c>
      <c r="K4" s="11">
        <f t="shared" si="4"/>
        <v>1.2000000000000011E-2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11"/>
      <c r="H5" s="10"/>
      <c r="I5" s="10">
        <f t="shared" si="5"/>
        <v>8333</v>
      </c>
      <c r="J5" s="10">
        <f t="shared" si="3"/>
        <v>90024443613.481461</v>
      </c>
      <c r="K5" s="11">
        <f t="shared" si="4"/>
        <v>1.1500000000000066E-2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11"/>
      <c r="H6" s="10"/>
      <c r="I6" s="10">
        <f t="shared" si="5"/>
        <v>8333</v>
      </c>
      <c r="J6" s="10">
        <f t="shared" si="3"/>
        <v>89000932885.300507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11"/>
      <c r="H7" s="10"/>
      <c r="I7" s="10">
        <f t="shared" si="5"/>
        <v>8333</v>
      </c>
      <c r="J7" s="10">
        <f t="shared" si="3"/>
        <v>87832757214.349655</v>
      </c>
      <c r="K7" s="11">
        <f t="shared" si="4"/>
        <v>1.6000000000000014E-2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11"/>
      <c r="H8" s="10"/>
      <c r="I8" s="10">
        <f t="shared" si="5"/>
        <v>8333</v>
      </c>
      <c r="J8" s="10">
        <f t="shared" si="3"/>
        <v>86449564187.35202</v>
      </c>
      <c r="K8" s="11">
        <f t="shared" si="4"/>
        <v>1.6999999999999682E-2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11"/>
      <c r="H9" s="10"/>
      <c r="I9" s="10">
        <f t="shared" si="5"/>
        <v>8333</v>
      </c>
      <c r="J9" s="10">
        <f t="shared" si="3"/>
        <v>85004487893.168182</v>
      </c>
      <c r="K9" s="11">
        <f t="shared" si="4"/>
        <v>1.760000000000006E-2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11"/>
      <c r="H10" s="10"/>
      <c r="I10" s="10">
        <f t="shared" si="5"/>
        <v>8333</v>
      </c>
      <c r="J10" s="10">
        <f t="shared" si="3"/>
        <v>83534284486.210861</v>
      </c>
      <c r="K10" s="11">
        <f t="shared" si="4"/>
        <v>1.7700000000000049E-2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11"/>
      <c r="H11" s="10"/>
      <c r="I11" s="10">
        <f t="shared" si="5"/>
        <v>8333</v>
      </c>
      <c r="J11" s="10">
        <f t="shared" si="3"/>
        <v>82081442946.065491</v>
      </c>
      <c r="K11" s="11">
        <f t="shared" si="4"/>
        <v>1.7300000000000093E-2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11"/>
      <c r="H12" s="10"/>
      <c r="I12" s="10">
        <f t="shared" si="5"/>
        <v>8333</v>
      </c>
      <c r="J12" s="10">
        <f t="shared" si="3"/>
        <v>80685582371.046387</v>
      </c>
      <c r="K12" s="11">
        <f t="shared" si="4"/>
        <v>1.7100000000000115E-2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11"/>
      <c r="H13" s="10"/>
      <c r="I13" s="10">
        <f t="shared" si="5"/>
        <v>8333</v>
      </c>
      <c r="J13" s="10">
        <f t="shared" si="3"/>
        <v>79329055521.626572</v>
      </c>
      <c r="K13" s="11">
        <f t="shared" si="4"/>
        <v>1.7099999999999893E-2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11"/>
      <c r="H14" s="10"/>
      <c r="I14" s="10">
        <f t="shared" si="5"/>
        <v>8333</v>
      </c>
      <c r="J14" s="10">
        <f t="shared" si="3"/>
        <v>77995335288.198395</v>
      </c>
      <c r="K14" s="11">
        <f t="shared" si="4"/>
        <v>1.6999999999999904E-2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11"/>
      <c r="H15" s="10"/>
      <c r="I15" s="10">
        <f t="shared" si="5"/>
        <v>8333</v>
      </c>
      <c r="J15" s="10">
        <f t="shared" si="3"/>
        <v>76691578454.472366</v>
      </c>
      <c r="K15" s="11">
        <f t="shared" si="4"/>
        <v>1.7500000000000293E-2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11"/>
      <c r="H16" s="10"/>
      <c r="I16" s="10">
        <f t="shared" si="5"/>
        <v>8333</v>
      </c>
      <c r="J16" s="10">
        <f t="shared" si="3"/>
        <v>75372558677.614105</v>
      </c>
      <c r="K16" s="11">
        <f t="shared" si="4"/>
        <v>1.8699999999999717E-2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11"/>
      <c r="H17" s="10"/>
      <c r="I17" s="10">
        <f t="shared" si="5"/>
        <v>8333</v>
      </c>
      <c r="J17" s="10">
        <f t="shared" si="3"/>
        <v>73988965031.524612</v>
      </c>
      <c r="K17" s="11">
        <f t="shared" si="4"/>
        <v>2.1700000000000053E-2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11"/>
      <c r="H18" s="10"/>
      <c r="I18" s="10">
        <f t="shared" si="5"/>
        <v>8333</v>
      </c>
      <c r="J18" s="10">
        <f t="shared" si="3"/>
        <v>72417505169.349716</v>
      </c>
      <c r="K18" s="11">
        <f t="shared" si="4"/>
        <v>2.0999999999999686E-2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11"/>
      <c r="H19" s="10"/>
      <c r="I19" s="10">
        <f t="shared" si="5"/>
        <v>8333</v>
      </c>
      <c r="J19" s="10">
        <f t="shared" si="3"/>
        <v>70928016816.209335</v>
      </c>
      <c r="K19" s="11">
        <f t="shared" si="4"/>
        <v>2.1700000000000053E-2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11"/>
      <c r="H20" s="10"/>
      <c r="I20" s="10">
        <f t="shared" si="5"/>
        <v>8333</v>
      </c>
      <c r="J20" s="10">
        <f t="shared" si="3"/>
        <v>69421568773.81749</v>
      </c>
      <c r="K20" s="11">
        <f t="shared" si="4"/>
        <v>2.2300000000000209E-2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11"/>
      <c r="H21" s="10"/>
      <c r="I21" s="10">
        <f t="shared" si="5"/>
        <v>8333</v>
      </c>
      <c r="J21" s="10">
        <f t="shared" si="3"/>
        <v>67907237380.238167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11"/>
      <c r="H22" s="10"/>
      <c r="I22" s="10">
        <f t="shared" si="5"/>
        <v>8333</v>
      </c>
      <c r="J22" s="10">
        <f t="shared" si="3"/>
        <v>66399958326.232689</v>
      </c>
      <c r="K22" s="11">
        <f t="shared" si="4"/>
        <v>2.3099999999999898E-2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11"/>
      <c r="H23" s="10"/>
      <c r="I23" s="10">
        <f t="shared" si="5"/>
        <v>8333</v>
      </c>
      <c r="J23" s="10">
        <f t="shared" si="3"/>
        <v>64900750978.626427</v>
      </c>
      <c r="K23" s="11">
        <f t="shared" si="4"/>
        <v>2.3700000000000054E-2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11"/>
      <c r="H24" s="10"/>
      <c r="I24" s="10">
        <f t="shared" si="5"/>
        <v>8333</v>
      </c>
      <c r="J24" s="10">
        <f t="shared" si="3"/>
        <v>63398213322.874298</v>
      </c>
      <c r="K24" s="11">
        <f t="shared" si="4"/>
        <v>2.4199999999999999E-2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11"/>
      <c r="H25" s="10"/>
      <c r="I25" s="10">
        <f t="shared" si="5"/>
        <v>8333</v>
      </c>
      <c r="J25" s="10">
        <f t="shared" si="3"/>
        <v>61900227809.875313</v>
      </c>
      <c r="K25" s="11">
        <f t="shared" si="4"/>
        <v>2.4000000000000021E-2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11"/>
      <c r="H26" s="10"/>
      <c r="I26" s="10">
        <f t="shared" si="5"/>
        <v>8333</v>
      </c>
      <c r="J26" s="10">
        <f t="shared" si="3"/>
        <v>60449441220.58136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11"/>
      <c r="H27" s="10"/>
      <c r="I27" s="10">
        <f t="shared" si="5"/>
        <v>8333</v>
      </c>
      <c r="J27" s="10">
        <f t="shared" si="3"/>
        <v>59067267168.830711</v>
      </c>
      <c r="K27" s="11">
        <f t="shared" si="4"/>
        <v>2.3900000000000032E-2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11"/>
      <c r="H28" s="10"/>
      <c r="I28" s="10">
        <f t="shared" si="5"/>
        <v>8333</v>
      </c>
      <c r="J28" s="10">
        <f t="shared" si="3"/>
        <v>57688511738.285683</v>
      </c>
      <c r="K28" s="11">
        <f t="shared" si="4"/>
        <v>2.4599999999999955E-2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11"/>
      <c r="H29" s="10"/>
      <c r="I29" s="10">
        <f t="shared" si="5"/>
        <v>8333</v>
      </c>
      <c r="J29" s="10">
        <f t="shared" si="3"/>
        <v>56303446943.476173</v>
      </c>
      <c r="K29" s="11">
        <f t="shared" si="4"/>
        <v>2.4899999999999922E-2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11"/>
      <c r="H30" s="10"/>
      <c r="I30" s="10">
        <f t="shared" si="5"/>
        <v>8333</v>
      </c>
      <c r="J30" s="10">
        <f t="shared" si="3"/>
        <v>54935551705.996857</v>
      </c>
      <c r="K30" s="11">
        <f t="shared" si="4"/>
        <v>2.5199999999999889E-2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11"/>
      <c r="H31" s="10"/>
      <c r="I31" s="10">
        <f t="shared" si="5"/>
        <v>8333</v>
      </c>
      <c r="J31" s="10">
        <f t="shared" si="3"/>
        <v>53585204551.304001</v>
      </c>
      <c r="K31" s="11">
        <f t="shared" si="4"/>
        <v>2.5400000000000089E-2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11"/>
      <c r="H32" s="10"/>
      <c r="I32" s="10">
        <f t="shared" si="5"/>
        <v>8333</v>
      </c>
      <c r="J32" s="10">
        <f t="shared" si="3"/>
        <v>52257855033.454254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11"/>
      <c r="H33" s="10"/>
      <c r="I33" s="10">
        <f t="shared" si="5"/>
        <v>8333</v>
      </c>
      <c r="J33" s="10">
        <f t="shared" si="3"/>
        <v>50963385053.105377</v>
      </c>
      <c r="K33" s="11">
        <f t="shared" si="4"/>
        <v>2.5600000000000289E-2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11"/>
      <c r="H34" s="10"/>
      <c r="I34" s="10">
        <f t="shared" si="5"/>
        <v>8333</v>
      </c>
      <c r="J34" s="10">
        <f t="shared" ref="J34:J65" si="6">IF(I34="","",I34*C34)</f>
        <v>49691288078.300865</v>
      </c>
      <c r="K34" s="11">
        <f t="shared" ref="K34:K65" si="7">IFERROR(J34/J35-1,"")</f>
        <v>2.6499999999999968E-2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11"/>
      <c r="H35" s="10"/>
      <c r="I35" s="10">
        <f t="shared" ref="I35:I66" si="8">IF(H35&lt;&gt;"",H35,I34/(1+IF(G34="",0,G34)))</f>
        <v>8333</v>
      </c>
      <c r="J35" s="10">
        <f t="shared" si="6"/>
        <v>48408463787.920959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11"/>
      <c r="H36" s="10"/>
      <c r="I36" s="10">
        <f t="shared" si="8"/>
        <v>8333</v>
      </c>
      <c r="J36" s="10">
        <f t="shared" si="6"/>
        <v>47080785633.068428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11"/>
      <c r="H37" s="10"/>
      <c r="I37" s="10">
        <f t="shared" si="8"/>
        <v>8333</v>
      </c>
      <c r="J37" s="10">
        <f t="shared" si="6"/>
        <v>45731700469.22625</v>
      </c>
      <c r="K37" s="11">
        <f t="shared" si="7"/>
        <v>3.0399999999999761E-2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11"/>
      <c r="H38" s="10"/>
      <c r="I38" s="10">
        <f t="shared" si="8"/>
        <v>8333</v>
      </c>
      <c r="J38" s="10">
        <f t="shared" si="6"/>
        <v>44382473281.469582</v>
      </c>
      <c r="K38" s="11">
        <f t="shared" si="7"/>
        <v>3.1400000000000095E-2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11"/>
      <c r="H39" s="10"/>
      <c r="I39" s="10">
        <f t="shared" si="8"/>
        <v>8333</v>
      </c>
      <c r="J39" s="10">
        <f t="shared" si="6"/>
        <v>43031290751.861137</v>
      </c>
      <c r="K39" s="11">
        <f t="shared" si="7"/>
        <v>3.2200000000000006E-2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11"/>
      <c r="H40" s="10"/>
      <c r="I40" s="10">
        <f t="shared" si="8"/>
        <v>8333</v>
      </c>
      <c r="J40" s="10">
        <f t="shared" si="6"/>
        <v>41688907916.935806</v>
      </c>
      <c r="K40" s="11">
        <f t="shared" si="7"/>
        <v>3.279999999999994E-2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11"/>
      <c r="H41" s="10"/>
      <c r="I41" s="10">
        <f t="shared" si="8"/>
        <v>8333</v>
      </c>
      <c r="J41" s="10">
        <f t="shared" si="6"/>
        <v>40364937952.106705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11"/>
      <c r="H42" s="10"/>
      <c r="I42" s="10">
        <f t="shared" si="8"/>
        <v>8333</v>
      </c>
      <c r="J42" s="10">
        <f t="shared" si="6"/>
        <v>39079231244.173401</v>
      </c>
      <c r="K42" s="11">
        <f t="shared" si="7"/>
        <v>3.259999999999974E-2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11"/>
      <c r="H43" s="10"/>
      <c r="I43" s="10">
        <f t="shared" si="8"/>
        <v>8333</v>
      </c>
      <c r="J43" s="10">
        <f t="shared" si="6"/>
        <v>37845468956.201248</v>
      </c>
      <c r="K43" s="11">
        <f t="shared" si="7"/>
        <v>3.2200000000000006E-2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11"/>
      <c r="H44" s="10"/>
      <c r="I44" s="10">
        <f t="shared" si="8"/>
        <v>8333</v>
      </c>
      <c r="J44" s="10">
        <f t="shared" si="6"/>
        <v>36664860449.720253</v>
      </c>
      <c r="K44" s="11">
        <f t="shared" si="7"/>
        <v>3.1800000000000272E-2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11"/>
      <c r="H45" s="10"/>
      <c r="I45" s="10">
        <f t="shared" si="8"/>
        <v>8333</v>
      </c>
      <c r="J45" s="10">
        <f t="shared" si="6"/>
        <v>35534852151.308632</v>
      </c>
      <c r="K45" s="11">
        <f t="shared" si="7"/>
        <v>3.1500000000000083E-2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11"/>
      <c r="H46" s="10"/>
      <c r="I46" s="10">
        <f t="shared" si="8"/>
        <v>8333</v>
      </c>
      <c r="J46" s="10">
        <f t="shared" si="6"/>
        <v>34449687010.478554</v>
      </c>
      <c r="K46" s="11">
        <f t="shared" si="7"/>
        <v>2.7800000000000047E-2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11"/>
      <c r="H47" s="10"/>
      <c r="I47" s="10">
        <f t="shared" si="8"/>
        <v>8333</v>
      </c>
      <c r="J47" s="10">
        <f t="shared" si="6"/>
        <v>33517889677.445568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11"/>
      <c r="H48" s="10"/>
      <c r="I48" s="10">
        <f t="shared" si="8"/>
        <v>8333</v>
      </c>
      <c r="J48" s="10">
        <f t="shared" si="6"/>
        <v>32732314138.130436</v>
      </c>
      <c r="K48" s="11">
        <f t="shared" si="7"/>
        <v>2.4000000000000021E-2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11"/>
      <c r="H49" s="10"/>
      <c r="I49" s="10">
        <f t="shared" si="8"/>
        <v>8333</v>
      </c>
      <c r="J49" s="10">
        <f t="shared" si="6"/>
        <v>31965150525.518002</v>
      </c>
      <c r="K49" s="11">
        <f t="shared" si="7"/>
        <v>2.4000000000000021E-2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11"/>
      <c r="H50" s="10"/>
      <c r="I50" s="10">
        <f t="shared" si="8"/>
        <v>8333</v>
      </c>
      <c r="J50" s="10">
        <f t="shared" si="6"/>
        <v>31215967310.076172</v>
      </c>
      <c r="K50" s="11">
        <f t="shared" si="7"/>
        <v>2.4000000000000021E-2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11"/>
      <c r="H51" s="10"/>
      <c r="I51" s="10">
        <f t="shared" si="8"/>
        <v>8333</v>
      </c>
      <c r="J51" s="10">
        <f t="shared" si="6"/>
        <v>30484343076.246262</v>
      </c>
      <c r="K51" s="11">
        <f t="shared" si="7"/>
        <v>2.3900000000000032E-2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11"/>
      <c r="H52" s="10"/>
      <c r="I52" s="10">
        <f t="shared" si="8"/>
        <v>8333</v>
      </c>
      <c r="J52" s="10">
        <f t="shared" si="6"/>
        <v>29772773782.836468</v>
      </c>
      <c r="K52" s="11">
        <f t="shared" si="7"/>
        <v>2.4000000000000021E-2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11"/>
      <c r="H53" s="10"/>
      <c r="I53" s="10">
        <f t="shared" si="8"/>
        <v>8333</v>
      </c>
      <c r="J53" s="10">
        <f t="shared" si="6"/>
        <v>29074974397.301235</v>
      </c>
      <c r="K53" s="11">
        <f t="shared" si="7"/>
        <v>2.3900000000000032E-2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11"/>
      <c r="H54" s="10"/>
      <c r="I54" s="10">
        <f t="shared" si="8"/>
        <v>8333</v>
      </c>
      <c r="J54" s="10">
        <f t="shared" si="6"/>
        <v>28396302761.306019</v>
      </c>
      <c r="K54" s="11">
        <f t="shared" si="7"/>
        <v>2.4000000000000021E-2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11"/>
      <c r="H55" s="10"/>
      <c r="I55" s="10">
        <f t="shared" si="8"/>
        <v>8333</v>
      </c>
      <c r="J55" s="10">
        <f t="shared" si="6"/>
        <v>27730764415.33791</v>
      </c>
      <c r="K55" s="11">
        <f t="shared" si="7"/>
        <v>2.3800000000000043E-2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11"/>
      <c r="H56" s="10"/>
      <c r="I56" s="10">
        <f t="shared" si="8"/>
        <v>8333</v>
      </c>
      <c r="J56" s="10">
        <f t="shared" si="6"/>
        <v>27086114881.166153</v>
      </c>
      <c r="K56" s="11">
        <f t="shared" si="7"/>
        <v>2.2999999999999909E-2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11"/>
      <c r="H57" s="10"/>
      <c r="I57" s="10">
        <f t="shared" si="8"/>
        <v>8333</v>
      </c>
      <c r="J57" s="10">
        <f t="shared" si="6"/>
        <v>26477140646.301228</v>
      </c>
      <c r="K57" s="11">
        <f t="shared" si="7"/>
        <v>2.2599999999999953E-2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11"/>
      <c r="H58" s="10"/>
      <c r="I58" s="10">
        <f t="shared" si="8"/>
        <v>8333</v>
      </c>
      <c r="J58" s="10">
        <f t="shared" si="6"/>
        <v>25891981856.347771</v>
      </c>
      <c r="K58" s="11">
        <f t="shared" si="7"/>
        <v>2.2699999999999942E-2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11"/>
      <c r="H59" s="10"/>
      <c r="I59" s="10">
        <f t="shared" si="8"/>
        <v>8333</v>
      </c>
      <c r="J59" s="10">
        <f t="shared" si="6"/>
        <v>25317279609.21851</v>
      </c>
      <c r="K59" s="11">
        <f t="shared" si="7"/>
        <v>2.3700000000000054E-2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11"/>
      <c r="H60" s="10"/>
      <c r="I60" s="10">
        <f t="shared" si="8"/>
        <v>8333</v>
      </c>
      <c r="J60" s="10">
        <f t="shared" si="6"/>
        <v>24731151322.86657</v>
      </c>
      <c r="K60" s="11">
        <f t="shared" si="7"/>
        <v>2.48999999999997E-2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11"/>
      <c r="H61" s="10"/>
      <c r="I61" s="10">
        <f t="shared" si="8"/>
        <v>8333</v>
      </c>
      <c r="J61" s="10">
        <f t="shared" si="6"/>
        <v>24130306686.375816</v>
      </c>
      <c r="K61" s="11">
        <f t="shared" si="7"/>
        <v>2.5500000000000078E-2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11"/>
      <c r="H62" s="10"/>
      <c r="I62" s="10">
        <f t="shared" si="8"/>
        <v>8333</v>
      </c>
      <c r="J62" s="10">
        <f t="shared" si="6"/>
        <v>23530284433.326</v>
      </c>
      <c r="K62" s="11">
        <f t="shared" si="7"/>
        <v>2.5999999999999801E-2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11"/>
      <c r="H63" s="10"/>
      <c r="I63" s="10">
        <f t="shared" si="8"/>
        <v>8333</v>
      </c>
      <c r="J63" s="10">
        <f t="shared" si="6"/>
        <v>22934000422.345032</v>
      </c>
      <c r="K63" s="11">
        <f t="shared" si="7"/>
        <v>2.6100000000000012E-2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11"/>
      <c r="H64" s="10"/>
      <c r="I64" s="10">
        <f t="shared" si="8"/>
        <v>8333</v>
      </c>
      <c r="J64" s="10">
        <f t="shared" si="6"/>
        <v>22350648496.584183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11"/>
      <c r="H65" s="10"/>
      <c r="I65" s="10">
        <f t="shared" si="8"/>
        <v>8333</v>
      </c>
      <c r="J65" s="10">
        <f t="shared" si="6"/>
        <v>21782134778.856041</v>
      </c>
      <c r="K65" s="11">
        <f t="shared" si="7"/>
        <v>2.5800000000000045E-2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11"/>
      <c r="H66" s="10"/>
      <c r="I66" s="10">
        <f t="shared" si="8"/>
        <v>8333</v>
      </c>
      <c r="J66" s="10">
        <f t="shared" ref="J66:J67" si="9">IF(I66="","",I66*C66)</f>
        <v>21234290094.420002</v>
      </c>
      <c r="K66" s="11">
        <f t="shared" ref="K66" si="10">IFERROR(J66/J67-1,"")</f>
        <v>2.6100000000000012E-2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11"/>
      <c r="H67" s="10"/>
      <c r="I67" s="10">
        <f t="shared" ref="I67" si="11">IF(H67&lt;&gt;"",H67,I66/(1+IF(G66="",0,G66)))</f>
        <v>8333</v>
      </c>
      <c r="J67" s="10">
        <f t="shared" si="9"/>
        <v>20694172200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11"/>
      <c r="H2" s="10"/>
      <c r="I2" s="10">
        <f>IF(H2&lt;&gt;"",H2,8849)</f>
        <v>8849</v>
      </c>
      <c r="J2" s="10">
        <f t="shared" ref="J2:J33" si="3">IF(I2="","",I2*C2)</f>
        <v>128043904853.04085</v>
      </c>
      <c r="K2" s="11">
        <f t="shared" ref="K2:K33" si="4">IFERROR(J2/J3-1,"")</f>
        <v>-1.9999999999997797E-4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11"/>
      <c r="H3" s="10"/>
      <c r="I3" s="10">
        <f t="shared" ref="I3:I34" si="5">IF(H3&lt;&gt;"",H3,I2/(1+IF(G2="",0,G2)))</f>
        <v>8849</v>
      </c>
      <c r="J3" s="10">
        <f t="shared" si="3"/>
        <v>128069518756.79221</v>
      </c>
      <c r="K3" s="11">
        <f t="shared" si="4"/>
        <v>-2.8000000000000247E-3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11"/>
      <c r="H4" s="10"/>
      <c r="I4" s="10">
        <f t="shared" si="5"/>
        <v>8849</v>
      </c>
      <c r="J4" s="10">
        <f t="shared" si="3"/>
        <v>128429120293.61433</v>
      </c>
      <c r="K4" s="11">
        <f t="shared" si="4"/>
        <v>-1.2600000000000056E-2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11"/>
      <c r="H5" s="10"/>
      <c r="I5" s="10">
        <f t="shared" si="5"/>
        <v>8849</v>
      </c>
      <c r="J5" s="10">
        <f t="shared" si="3"/>
        <v>130067976801.31085</v>
      </c>
      <c r="K5" s="11">
        <f t="shared" si="4"/>
        <v>-1.2199999999999878E-2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11"/>
      <c r="H6" s="10"/>
      <c r="I6" s="10">
        <f t="shared" si="5"/>
        <v>8849</v>
      </c>
      <c r="J6" s="10">
        <f t="shared" si="3"/>
        <v>131674404536.65807</v>
      </c>
      <c r="K6" s="11">
        <f t="shared" si="4"/>
        <v>-2.0999999999999908E-3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11"/>
      <c r="H7" s="10"/>
      <c r="I7" s="10">
        <f t="shared" si="5"/>
        <v>8849</v>
      </c>
      <c r="J7" s="10">
        <f t="shared" si="3"/>
        <v>131951502692.31192</v>
      </c>
      <c r="K7" s="11">
        <f t="shared" si="4"/>
        <v>-1.0999999999999899E-3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11"/>
      <c r="H8" s="10"/>
      <c r="I8" s="10">
        <f t="shared" si="5"/>
        <v>8849</v>
      </c>
      <c r="J8" s="10">
        <f t="shared" si="3"/>
        <v>132096809182.41257</v>
      </c>
      <c r="K8" s="11">
        <f t="shared" si="4"/>
        <v>-2.0000000000000018E-3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11"/>
      <c r="H9" s="10"/>
      <c r="I9" s="10">
        <f t="shared" si="5"/>
        <v>8849</v>
      </c>
      <c r="J9" s="10">
        <f t="shared" si="3"/>
        <v>132361532246.90639</v>
      </c>
      <c r="K9" s="11">
        <f t="shared" si="4"/>
        <v>-2.0000000000000018E-3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11"/>
      <c r="H10" s="10"/>
      <c r="I10" s="10">
        <f t="shared" si="5"/>
        <v>8849</v>
      </c>
      <c r="J10" s="10">
        <f t="shared" si="3"/>
        <v>132626785818.54347</v>
      </c>
      <c r="K10" s="11">
        <f t="shared" si="4"/>
        <v>-4.2000000000000925E-3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11"/>
      <c r="H11" s="10"/>
      <c r="I11" s="10">
        <f t="shared" si="5"/>
        <v>8849</v>
      </c>
      <c r="J11" s="10">
        <f t="shared" si="3"/>
        <v>133186167722.98</v>
      </c>
      <c r="K11" s="11">
        <f t="shared" si="4"/>
        <v>-6.5999999999999392E-3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11"/>
      <c r="H12" s="10"/>
      <c r="I12" s="10">
        <f t="shared" si="5"/>
        <v>8849</v>
      </c>
      <c r="J12" s="10">
        <f t="shared" si="3"/>
        <v>134071036564.3044</v>
      </c>
      <c r="K12" s="11">
        <f t="shared" si="4"/>
        <v>-6.6999999999999282E-3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11"/>
      <c r="H13" s="10"/>
      <c r="I13" s="10">
        <f t="shared" si="5"/>
        <v>8849</v>
      </c>
      <c r="J13" s="10">
        <f t="shared" si="3"/>
        <v>134975371553.71428</v>
      </c>
      <c r="K13" s="11">
        <f t="shared" si="4"/>
        <v>-7.2999999999999732E-3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11"/>
      <c r="H14" s="10"/>
      <c r="I14" s="10">
        <f t="shared" si="5"/>
        <v>8849</v>
      </c>
      <c r="J14" s="10">
        <f t="shared" si="3"/>
        <v>135967937497.44563</v>
      </c>
      <c r="K14" s="11">
        <f t="shared" si="4"/>
        <v>-5.3999999999999604E-3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11"/>
      <c r="H15" s="10"/>
      <c r="I15" s="10">
        <f t="shared" si="5"/>
        <v>8849</v>
      </c>
      <c r="J15" s="10">
        <f t="shared" si="3"/>
        <v>136706150711.28658</v>
      </c>
      <c r="K15" s="11">
        <f t="shared" si="4"/>
        <v>-1.5000000000000568E-3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11"/>
      <c r="H16" s="10"/>
      <c r="I16" s="10">
        <f t="shared" si="5"/>
        <v>8849</v>
      </c>
      <c r="J16" s="10">
        <f t="shared" si="3"/>
        <v>136911517988.26898</v>
      </c>
      <c r="K16" s="11">
        <f t="shared" si="4"/>
        <v>1.3000000000000789E-3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11"/>
      <c r="H17" s="10"/>
      <c r="I17" s="10">
        <f t="shared" si="5"/>
        <v>8849</v>
      </c>
      <c r="J17" s="10">
        <f t="shared" si="3"/>
        <v>136733764094.94554</v>
      </c>
      <c r="K17" s="11">
        <f t="shared" si="4"/>
        <v>2.5999999999999357E-3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11"/>
      <c r="H18" s="10"/>
      <c r="I18" s="10">
        <f t="shared" si="5"/>
        <v>8849</v>
      </c>
      <c r="J18" s="10">
        <f t="shared" si="3"/>
        <v>136379178231.54355</v>
      </c>
      <c r="K18" s="11">
        <f t="shared" si="4"/>
        <v>2.6999999999999247E-3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11"/>
      <c r="H19" s="10"/>
      <c r="I19" s="10">
        <f t="shared" si="5"/>
        <v>8849</v>
      </c>
      <c r="J19" s="10">
        <f t="shared" si="3"/>
        <v>136011945977.40456</v>
      </c>
      <c r="K19" s="11">
        <f t="shared" si="4"/>
        <v>2.4999999999999467E-3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11"/>
      <c r="H20" s="10"/>
      <c r="I20" s="10">
        <f t="shared" si="5"/>
        <v>8849</v>
      </c>
      <c r="J20" s="10">
        <f t="shared" si="3"/>
        <v>135672764067.23647</v>
      </c>
      <c r="K20" s="11">
        <f t="shared" si="4"/>
        <v>2.9999999999998916E-3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11"/>
      <c r="H21" s="10"/>
      <c r="I21" s="10">
        <f t="shared" si="5"/>
        <v>8849</v>
      </c>
      <c r="J21" s="10">
        <f t="shared" si="3"/>
        <v>135266963177.70337</v>
      </c>
      <c r="K21" s="11">
        <f t="shared" si="4"/>
        <v>2.8999999999999027E-3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11"/>
      <c r="H22" s="10"/>
      <c r="I22" s="10">
        <f t="shared" si="5"/>
        <v>8849</v>
      </c>
      <c r="J22" s="10">
        <f t="shared" si="3"/>
        <v>134875823290.16191</v>
      </c>
      <c r="K22" s="11">
        <f t="shared" si="4"/>
        <v>2.4999999999999467E-3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11"/>
      <c r="H23" s="10"/>
      <c r="I23" s="10">
        <f t="shared" si="5"/>
        <v>8849</v>
      </c>
      <c r="J23" s="10">
        <f t="shared" si="3"/>
        <v>134539474603.65279</v>
      </c>
      <c r="K23" s="11">
        <f t="shared" si="4"/>
        <v>2.3999999999999577E-3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11"/>
      <c r="H24" s="10"/>
      <c r="I24" s="10">
        <f t="shared" si="5"/>
        <v>8849</v>
      </c>
      <c r="J24" s="10">
        <f t="shared" si="3"/>
        <v>134217352956.55707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11"/>
      <c r="H25" s="10"/>
      <c r="I25" s="10">
        <f t="shared" si="5"/>
        <v>8849</v>
      </c>
      <c r="J25" s="10">
        <f t="shared" si="3"/>
        <v>133722579412.72995</v>
      </c>
      <c r="K25" s="11">
        <f t="shared" si="4"/>
        <v>5.2000000000000934E-3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11"/>
      <c r="H26" s="10"/>
      <c r="I26" s="10">
        <f t="shared" si="5"/>
        <v>8849</v>
      </c>
      <c r="J26" s="10">
        <f t="shared" si="3"/>
        <v>133030819153.13365</v>
      </c>
      <c r="K26" s="11">
        <f t="shared" si="4"/>
        <v>4.0999999999999925E-3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11"/>
      <c r="H27" s="10"/>
      <c r="I27" s="10">
        <f t="shared" si="5"/>
        <v>8849</v>
      </c>
      <c r="J27" s="10">
        <f t="shared" si="3"/>
        <v>132487619911.49652</v>
      </c>
      <c r="K27" s="11">
        <f t="shared" si="4"/>
        <v>3.8000000000000256E-3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11"/>
      <c r="H28" s="10"/>
      <c r="I28" s="10">
        <f t="shared" si="5"/>
        <v>8849</v>
      </c>
      <c r="J28" s="10">
        <f t="shared" si="3"/>
        <v>131986072834.72456</v>
      </c>
      <c r="K28" s="11">
        <f t="shared" si="4"/>
        <v>5.5000000000000604E-3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11"/>
      <c r="H29" s="10"/>
      <c r="I29" s="10">
        <f t="shared" si="5"/>
        <v>8849</v>
      </c>
      <c r="J29" s="10">
        <f t="shared" si="3"/>
        <v>131264120173.76883</v>
      </c>
      <c r="K29" s="11">
        <f t="shared" si="4"/>
        <v>4.8999999999999044E-3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11"/>
      <c r="H30" s="10"/>
      <c r="I30" s="10">
        <f t="shared" si="5"/>
        <v>8849</v>
      </c>
      <c r="J30" s="10">
        <f t="shared" si="3"/>
        <v>130624062268.65244</v>
      </c>
      <c r="K30" s="11">
        <f t="shared" si="4"/>
        <v>4.3999999999999595E-3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11"/>
      <c r="H31" s="10"/>
      <c r="I31" s="10">
        <f t="shared" si="5"/>
        <v>8849</v>
      </c>
      <c r="J31" s="10">
        <f t="shared" si="3"/>
        <v>130051834198.18044</v>
      </c>
      <c r="K31" s="11">
        <f t="shared" si="4"/>
        <v>4.6999999999999265E-3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11"/>
      <c r="H32" s="10"/>
      <c r="I32" s="10">
        <f t="shared" si="5"/>
        <v>8849</v>
      </c>
      <c r="J32" s="10">
        <f t="shared" si="3"/>
        <v>129443449983.25914</v>
      </c>
      <c r="K32" s="11">
        <f t="shared" si="4"/>
        <v>4.9999999999998934E-3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11"/>
      <c r="H33" s="10"/>
      <c r="I33" s="10">
        <f t="shared" si="5"/>
        <v>8849</v>
      </c>
      <c r="J33" s="10">
        <f t="shared" si="3"/>
        <v>128799452719.66086</v>
      </c>
      <c r="K33" s="11">
        <f t="shared" si="4"/>
        <v>5.9000000000000163E-3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11"/>
      <c r="H34" s="10"/>
      <c r="I34" s="10">
        <f t="shared" si="5"/>
        <v>8849</v>
      </c>
      <c r="J34" s="10">
        <f t="shared" ref="J34:J65" si="6">IF(I34="","",I34*C34)</f>
        <v>128043993160.01675</v>
      </c>
      <c r="K34" s="11">
        <f t="shared" ref="K34:K65" si="7">IFERROR(J34/J35-1,"")</f>
        <v>7.6000000000000512E-3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11"/>
      <c r="H35" s="10"/>
      <c r="I35" s="10">
        <f t="shared" ref="I35:I66" si="8">IF(H35&lt;&gt;"",H35,I34/(1+IF(G34="",0,G34)))</f>
        <v>8849</v>
      </c>
      <c r="J35" s="10">
        <f t="shared" si="6"/>
        <v>127078198848.76613</v>
      </c>
      <c r="K35" s="11">
        <f t="shared" si="7"/>
        <v>1.2000000000000011E-2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11"/>
      <c r="H36" s="10"/>
      <c r="I36" s="10">
        <f t="shared" si="8"/>
        <v>8849</v>
      </c>
      <c r="J36" s="10">
        <f t="shared" si="6"/>
        <v>125571342735.93491</v>
      </c>
      <c r="K36" s="11">
        <f t="shared" si="7"/>
        <v>1.0599999999999943E-2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11"/>
      <c r="H37" s="10"/>
      <c r="I37" s="10">
        <f t="shared" si="8"/>
        <v>8849</v>
      </c>
      <c r="J37" s="10">
        <f t="shared" si="6"/>
        <v>124254247710.20673</v>
      </c>
      <c r="K37" s="11">
        <f t="shared" si="7"/>
        <v>5.2000000000000934E-3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11"/>
      <c r="H38" s="10"/>
      <c r="I38" s="10">
        <f t="shared" si="8"/>
        <v>8849</v>
      </c>
      <c r="J38" s="10">
        <f t="shared" si="6"/>
        <v>123611468076.21042</v>
      </c>
      <c r="K38" s="11">
        <f t="shared" si="7"/>
        <v>3.6000000000000476E-3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11"/>
      <c r="H39" s="10"/>
      <c r="I39" s="10">
        <f t="shared" si="8"/>
        <v>8849</v>
      </c>
      <c r="J39" s="10">
        <f t="shared" si="6"/>
        <v>123168063049.23317</v>
      </c>
      <c r="K39" s="11">
        <f t="shared" si="7"/>
        <v>3.3000000000000806E-3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11"/>
      <c r="H40" s="10"/>
      <c r="I40" s="10">
        <f t="shared" si="8"/>
        <v>8849</v>
      </c>
      <c r="J40" s="10">
        <f t="shared" si="6"/>
        <v>122762945329.64532</v>
      </c>
      <c r="K40" s="11">
        <f t="shared" si="7"/>
        <v>3.3000000000000806E-3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11"/>
      <c r="H41" s="10"/>
      <c r="I41" s="10">
        <f t="shared" si="8"/>
        <v>8849</v>
      </c>
      <c r="J41" s="10">
        <f t="shared" si="6"/>
        <v>122359160101.31099</v>
      </c>
      <c r="K41" s="11">
        <f t="shared" si="7"/>
        <v>3.9000000000000146E-3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11"/>
      <c r="H42" s="10"/>
      <c r="I42" s="10">
        <f t="shared" si="8"/>
        <v>8849</v>
      </c>
      <c r="J42" s="10">
        <f t="shared" si="6"/>
        <v>121883813229.71509</v>
      </c>
      <c r="K42" s="11">
        <f t="shared" si="7"/>
        <v>4.9999999999998934E-3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11"/>
      <c r="H43" s="10"/>
      <c r="I43" s="10">
        <f t="shared" si="8"/>
        <v>8849</v>
      </c>
      <c r="J43" s="10">
        <f t="shared" si="6"/>
        <v>121277426099.21901</v>
      </c>
      <c r="K43" s="11">
        <f t="shared" si="7"/>
        <v>5.8000000000000274E-3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11"/>
      <c r="H44" s="10"/>
      <c r="I44" s="10">
        <f t="shared" si="8"/>
        <v>8849</v>
      </c>
      <c r="J44" s="10">
        <f t="shared" si="6"/>
        <v>120578073274.22849</v>
      </c>
      <c r="K44" s="11">
        <f t="shared" si="7"/>
        <v>6.1999999999999833E-3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11"/>
      <c r="H45" s="10"/>
      <c r="I45" s="10">
        <f t="shared" si="8"/>
        <v>8849</v>
      </c>
      <c r="J45" s="10">
        <f t="shared" si="6"/>
        <v>119835095681.00626</v>
      </c>
      <c r="K45" s="11">
        <f t="shared" si="7"/>
        <v>8.999999999999897E-3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11"/>
      <c r="H46" s="10"/>
      <c r="I46" s="10">
        <f t="shared" si="8"/>
        <v>8849</v>
      </c>
      <c r="J46" s="10">
        <f t="shared" si="6"/>
        <v>118766199882.06766</v>
      </c>
      <c r="K46" s="11">
        <f t="shared" si="7"/>
        <v>9.8000000000000309E-3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11"/>
      <c r="H47" s="10"/>
      <c r="I47" s="10">
        <f t="shared" si="8"/>
        <v>8849</v>
      </c>
      <c r="J47" s="10">
        <f t="shared" si="6"/>
        <v>117613586732.09314</v>
      </c>
      <c r="K47" s="11">
        <f t="shared" si="7"/>
        <v>1.2499999999999956E-2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11"/>
      <c r="H48" s="10"/>
      <c r="I48" s="10">
        <f t="shared" si="8"/>
        <v>8849</v>
      </c>
      <c r="J48" s="10">
        <f t="shared" si="6"/>
        <v>116161567142.80804</v>
      </c>
      <c r="K48" s="11">
        <f t="shared" si="7"/>
        <v>1.2999999999999678E-2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11"/>
      <c r="H49" s="10"/>
      <c r="I49" s="10">
        <f t="shared" si="8"/>
        <v>8849</v>
      </c>
      <c r="J49" s="10">
        <f t="shared" si="6"/>
        <v>114670846142.94972</v>
      </c>
      <c r="K49" s="11">
        <f t="shared" si="7"/>
        <v>1.2999999999999901E-2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11"/>
      <c r="H50" s="10"/>
      <c r="I50" s="10">
        <f t="shared" si="8"/>
        <v>8849</v>
      </c>
      <c r="J50" s="10">
        <f t="shared" si="6"/>
        <v>113199255817.32451</v>
      </c>
      <c r="K50" s="11">
        <f t="shared" si="7"/>
        <v>1.5500000000000069E-2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11"/>
      <c r="H51" s="10"/>
      <c r="I51" s="10">
        <f t="shared" si="8"/>
        <v>8849</v>
      </c>
      <c r="J51" s="10">
        <f t="shared" si="6"/>
        <v>111471448367.6263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11"/>
      <c r="H52" s="10"/>
      <c r="I52" s="10">
        <f t="shared" si="8"/>
        <v>8849</v>
      </c>
      <c r="J52" s="10">
        <f t="shared" si="6"/>
        <v>110433374645.95432</v>
      </c>
      <c r="K52" s="11">
        <f t="shared" si="7"/>
        <v>3.6999999999998145E-3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11"/>
      <c r="H53" s="10"/>
      <c r="I53" s="10">
        <f t="shared" si="8"/>
        <v>8849</v>
      </c>
      <c r="J53" s="10">
        <f t="shared" si="6"/>
        <v>110026277419.50217</v>
      </c>
      <c r="K53" s="11">
        <f t="shared" si="7"/>
        <v>4.5000000000001705E-3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11"/>
      <c r="H54" s="10"/>
      <c r="I54" s="10">
        <f t="shared" si="8"/>
        <v>8849</v>
      </c>
      <c r="J54" s="10">
        <f t="shared" si="6"/>
        <v>109533377222.00314</v>
      </c>
      <c r="K54" s="11">
        <f t="shared" si="7"/>
        <v>6.4999999999999503E-3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11"/>
      <c r="H55" s="10"/>
      <c r="I55" s="10">
        <f t="shared" si="8"/>
        <v>8849</v>
      </c>
      <c r="J55" s="10">
        <f t="shared" si="6"/>
        <v>108826008168.90527</v>
      </c>
      <c r="K55" s="11">
        <f t="shared" si="7"/>
        <v>4.3000000000001926E-3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11"/>
      <c r="H56" s="10"/>
      <c r="I56" s="10">
        <f t="shared" si="8"/>
        <v>8849</v>
      </c>
      <c r="J56" s="10">
        <f t="shared" si="6"/>
        <v>108360059911.28673</v>
      </c>
      <c r="K56" s="11">
        <f t="shared" si="7"/>
        <v>2.2999999999999687E-3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11"/>
      <c r="H57" s="10"/>
      <c r="I57" s="10">
        <f t="shared" si="8"/>
        <v>8849</v>
      </c>
      <c r="J57" s="10">
        <f t="shared" si="6"/>
        <v>108111403682.81625</v>
      </c>
      <c r="K57" s="11">
        <f t="shared" si="7"/>
        <v>3.7000000000000366E-3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11"/>
      <c r="H58" s="10"/>
      <c r="I58" s="10">
        <f t="shared" si="8"/>
        <v>8849</v>
      </c>
      <c r="J58" s="10">
        <f t="shared" si="6"/>
        <v>107712866078.32645</v>
      </c>
      <c r="K58" s="11">
        <f t="shared" si="7"/>
        <v>6.4999999999999503E-3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11"/>
      <c r="H59" s="10"/>
      <c r="I59" s="10">
        <f t="shared" si="8"/>
        <v>8849</v>
      </c>
      <c r="J59" s="10">
        <f t="shared" si="6"/>
        <v>107017253927.79578</v>
      </c>
      <c r="K59" s="11">
        <f t="shared" si="7"/>
        <v>8.0999999999999961E-3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11"/>
      <c r="H60" s="10"/>
      <c r="I60" s="10">
        <f t="shared" si="8"/>
        <v>8849</v>
      </c>
      <c r="J60" s="10">
        <f t="shared" si="6"/>
        <v>106157379156.62711</v>
      </c>
      <c r="K60" s="11">
        <f t="shared" si="7"/>
        <v>7.4000000000000732E-3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11"/>
      <c r="H61" s="10"/>
      <c r="I61" s="10">
        <f t="shared" si="8"/>
        <v>8849</v>
      </c>
      <c r="J61" s="10">
        <f t="shared" si="6"/>
        <v>105377585027.42415</v>
      </c>
      <c r="K61" s="11">
        <f t="shared" si="7"/>
        <v>4.6999999999999265E-3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11"/>
      <c r="H62" s="10"/>
      <c r="I62" s="10">
        <f t="shared" si="8"/>
        <v>8849</v>
      </c>
      <c r="J62" s="10">
        <f t="shared" si="6"/>
        <v>104884627279.21187</v>
      </c>
      <c r="K62" s="11">
        <f t="shared" si="7"/>
        <v>3.6000000000000476E-3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11"/>
      <c r="H63" s="10"/>
      <c r="I63" s="10">
        <f t="shared" si="8"/>
        <v>8849</v>
      </c>
      <c r="J63" s="10">
        <f t="shared" si="6"/>
        <v>104508397049.83247</v>
      </c>
      <c r="K63" s="11">
        <f t="shared" si="7"/>
        <v>3.7000000000000366E-3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11"/>
      <c r="H64" s="10"/>
      <c r="I64" s="10">
        <f t="shared" si="8"/>
        <v>8849</v>
      </c>
      <c r="J64" s="10">
        <f t="shared" si="6"/>
        <v>104123141426.55421</v>
      </c>
      <c r="K64" s="11">
        <f t="shared" si="7"/>
        <v>6.0000000000000053E-3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11"/>
      <c r="H65" s="10"/>
      <c r="I65" s="10">
        <f t="shared" si="8"/>
        <v>8849</v>
      </c>
      <c r="J65" s="10">
        <f t="shared" si="6"/>
        <v>103502128654.62645</v>
      </c>
      <c r="K65" s="11">
        <f t="shared" si="7"/>
        <v>7.9000000000000181E-3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11"/>
      <c r="H66" s="10"/>
      <c r="I66" s="10">
        <f t="shared" si="8"/>
        <v>8849</v>
      </c>
      <c r="J66" s="10">
        <f t="shared" ref="J66:J67" si="9">IF(I66="","",I66*C66)</f>
        <v>102690870775.5</v>
      </c>
      <c r="K66" s="11">
        <f t="shared" ref="K66" si="10">IFERROR(J66/J67-1,"")</f>
        <v>4.9999999999994493E-4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11"/>
      <c r="H67" s="10"/>
      <c r="I67" s="10">
        <f t="shared" ref="I67" si="11">IF(H67&lt;&gt;"",H67,I66/(1+IF(G66="",0,G66)))</f>
        <v>8849</v>
      </c>
      <c r="J67" s="10">
        <f t="shared" si="9"/>
        <v>102639551000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11"/>
      <c r="H2" s="10"/>
      <c r="I2" s="10">
        <f>IF(H2&lt;&gt;"",H2,7262)</f>
        <v>7262</v>
      </c>
      <c r="J2" s="10">
        <f t="shared" ref="J2:J33" si="3">IF(I2="","",I2*C2)</f>
        <v>10204814708.994215</v>
      </c>
      <c r="K2" s="11">
        <f t="shared" ref="K2:K33" si="4">IFERROR(J2/J3-1,"")</f>
        <v>1.2699999999999934E-2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11"/>
      <c r="H3" s="10"/>
      <c r="I3" s="10">
        <f t="shared" ref="I3:I34" si="5">IF(H3&lt;&gt;"",H3,I2/(1+IF(G2="",0,G2)))</f>
        <v>7262</v>
      </c>
      <c r="J3" s="10">
        <f t="shared" si="3"/>
        <v>10076838855.528997</v>
      </c>
      <c r="K3" s="11">
        <f t="shared" si="4"/>
        <v>1.3100000000000112E-2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11"/>
      <c r="H4" s="10"/>
      <c r="I4" s="10">
        <f t="shared" si="5"/>
        <v>7262</v>
      </c>
      <c r="J4" s="10">
        <f t="shared" si="3"/>
        <v>9946539192.1123257</v>
      </c>
      <c r="K4" s="11">
        <f t="shared" si="4"/>
        <v>1.2699999999999934E-2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11"/>
      <c r="H5" s="10"/>
      <c r="I5" s="10">
        <f t="shared" si="5"/>
        <v>7262</v>
      </c>
      <c r="J5" s="10">
        <f t="shared" si="3"/>
        <v>9821802302.8659286</v>
      </c>
      <c r="K5" s="11">
        <f t="shared" si="4"/>
        <v>1.21E-2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11"/>
      <c r="H6" s="10"/>
      <c r="I6" s="10">
        <f t="shared" si="5"/>
        <v>7262</v>
      </c>
      <c r="J6" s="10">
        <f t="shared" si="3"/>
        <v>9704379313.1764927</v>
      </c>
      <c r="K6" s="11">
        <f t="shared" si="4"/>
        <v>1.3700000000000045E-2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11"/>
      <c r="H7" s="10"/>
      <c r="I7" s="10">
        <f t="shared" si="5"/>
        <v>7262</v>
      </c>
      <c r="J7" s="10">
        <f t="shared" si="3"/>
        <v>9573226115.3955727</v>
      </c>
      <c r="K7" s="11">
        <f t="shared" si="4"/>
        <v>1.5900000000000025E-2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11"/>
      <c r="H8" s="10"/>
      <c r="I8" s="10">
        <f t="shared" si="5"/>
        <v>7262</v>
      </c>
      <c r="J8" s="10">
        <f t="shared" si="3"/>
        <v>9423394148.4354496</v>
      </c>
      <c r="K8" s="11">
        <f t="shared" si="4"/>
        <v>1.6699999999999937E-2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11"/>
      <c r="H9" s="10"/>
      <c r="I9" s="10">
        <f t="shared" si="5"/>
        <v>7262</v>
      </c>
      <c r="J9" s="10">
        <f t="shared" si="3"/>
        <v>9268608388.3500061</v>
      </c>
      <c r="K9" s="11">
        <f t="shared" si="4"/>
        <v>1.7099999999999893E-2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11"/>
      <c r="H10" s="10"/>
      <c r="I10" s="10">
        <f t="shared" si="5"/>
        <v>7262</v>
      </c>
      <c r="J10" s="10">
        <f t="shared" si="3"/>
        <v>9112779852.8659992</v>
      </c>
      <c r="K10" s="11">
        <f t="shared" si="4"/>
        <v>1.7300000000000315E-2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11"/>
      <c r="H11" s="10"/>
      <c r="I11" s="10">
        <f t="shared" si="5"/>
        <v>7262</v>
      </c>
      <c r="J11" s="10">
        <f t="shared" si="3"/>
        <v>8957809744.2897835</v>
      </c>
      <c r="K11" s="11">
        <f t="shared" si="4"/>
        <v>1.7300000000000093E-2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11"/>
      <c r="H12" s="10"/>
      <c r="I12" s="10">
        <f t="shared" si="5"/>
        <v>7262</v>
      </c>
      <c r="J12" s="10">
        <f t="shared" si="3"/>
        <v>8805475026.3342018</v>
      </c>
      <c r="K12" s="11">
        <f t="shared" si="4"/>
        <v>1.7300000000000093E-2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11"/>
      <c r="H13" s="10"/>
      <c r="I13" s="10">
        <f t="shared" si="5"/>
        <v>7262</v>
      </c>
      <c r="J13" s="10">
        <f t="shared" si="3"/>
        <v>8655730882.074316</v>
      </c>
      <c r="K13" s="11">
        <f t="shared" si="4"/>
        <v>1.7400000000000082E-2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11"/>
      <c r="H14" s="10"/>
      <c r="I14" s="10">
        <f t="shared" si="5"/>
        <v>7262</v>
      </c>
      <c r="J14" s="10">
        <f t="shared" si="3"/>
        <v>8507696955.0563345</v>
      </c>
      <c r="K14" s="11">
        <f t="shared" si="4"/>
        <v>1.760000000000006E-2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11"/>
      <c r="H15" s="10"/>
      <c r="I15" s="10">
        <f t="shared" si="5"/>
        <v>7262</v>
      </c>
      <c r="J15" s="10">
        <f t="shared" si="3"/>
        <v>8360551253.0034733</v>
      </c>
      <c r="K15" s="11">
        <f t="shared" si="4"/>
        <v>1.7700000000000049E-2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11"/>
      <c r="H16" s="10"/>
      <c r="I16" s="10">
        <f t="shared" si="5"/>
        <v>7262</v>
      </c>
      <c r="J16" s="10">
        <f t="shared" si="3"/>
        <v>8215143218.0440922</v>
      </c>
      <c r="K16" s="11">
        <f t="shared" si="4"/>
        <v>1.7800000000000038E-2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11"/>
      <c r="H17" s="10"/>
      <c r="I17" s="10">
        <f t="shared" si="5"/>
        <v>7262</v>
      </c>
      <c r="J17" s="10">
        <f t="shared" si="3"/>
        <v>8071471033.6452074</v>
      </c>
      <c r="K17" s="11">
        <f t="shared" si="4"/>
        <v>1.8000000000000016E-2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11"/>
      <c r="H18" s="10"/>
      <c r="I18" s="10">
        <f t="shared" si="5"/>
        <v>7262</v>
      </c>
      <c r="J18" s="10">
        <f t="shared" si="3"/>
        <v>7928753471.1642513</v>
      </c>
      <c r="K18" s="11">
        <f t="shared" si="4"/>
        <v>1.8199999999999994E-2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11"/>
      <c r="H19" s="10"/>
      <c r="I19" s="10">
        <f t="shared" si="5"/>
        <v>7262</v>
      </c>
      <c r="J19" s="10">
        <f t="shared" si="3"/>
        <v>7787029533.6517897</v>
      </c>
      <c r="K19" s="11">
        <f t="shared" si="4"/>
        <v>1.8299999999999983E-2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11"/>
      <c r="H20" s="10"/>
      <c r="I20" s="10">
        <f t="shared" si="5"/>
        <v>7262</v>
      </c>
      <c r="J20" s="10">
        <f t="shared" si="3"/>
        <v>7647087826.428154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11"/>
      <c r="H21" s="10"/>
      <c r="I21" s="10">
        <f t="shared" si="5"/>
        <v>7262</v>
      </c>
      <c r="J21" s="10">
        <f t="shared" si="3"/>
        <v>7508186378.4272499</v>
      </c>
      <c r="K21" s="11">
        <f t="shared" si="4"/>
        <v>1.8899999999999917E-2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11"/>
      <c r="H22" s="10"/>
      <c r="I22" s="10">
        <f t="shared" si="5"/>
        <v>7262</v>
      </c>
      <c r="J22" s="10">
        <f t="shared" si="3"/>
        <v>7368913905.6111984</v>
      </c>
      <c r="K22" s="11">
        <f t="shared" si="4"/>
        <v>1.8999999999999906E-2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11"/>
      <c r="H23" s="10"/>
      <c r="I23" s="10">
        <f t="shared" si="5"/>
        <v>7262</v>
      </c>
      <c r="J23" s="10">
        <f t="shared" si="3"/>
        <v>7231515118.3623152</v>
      </c>
      <c r="K23" s="11">
        <f t="shared" si="4"/>
        <v>1.9099999999999895E-2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11"/>
      <c r="H24" s="10"/>
      <c r="I24" s="10">
        <f t="shared" si="5"/>
        <v>7262</v>
      </c>
      <c r="J24" s="10">
        <f t="shared" si="3"/>
        <v>7095981864.7456741</v>
      </c>
      <c r="K24" s="11">
        <f t="shared" si="4"/>
        <v>1.9300000000000095E-2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11"/>
      <c r="H25" s="10"/>
      <c r="I25" s="10">
        <f t="shared" si="5"/>
        <v>7262</v>
      </c>
      <c r="J25" s="10">
        <f t="shared" si="3"/>
        <v>6961622549.5395594</v>
      </c>
      <c r="K25" s="11">
        <f t="shared" si="4"/>
        <v>1.9500000000000073E-2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11"/>
      <c r="H26" s="10"/>
      <c r="I26" s="10">
        <f t="shared" si="5"/>
        <v>7262</v>
      </c>
      <c r="J26" s="10">
        <f t="shared" si="3"/>
        <v>6828467434.5655317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11"/>
      <c r="H27" s="10"/>
      <c r="I27" s="10">
        <f t="shared" si="5"/>
        <v>7262</v>
      </c>
      <c r="J27" s="10">
        <f t="shared" si="3"/>
        <v>6697202270.0721178</v>
      </c>
      <c r="K27" s="11">
        <f t="shared" si="4"/>
        <v>1.980000000000004E-2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11"/>
      <c r="H28" s="10"/>
      <c r="I28" s="10">
        <f t="shared" si="5"/>
        <v>7262</v>
      </c>
      <c r="J28" s="10">
        <f t="shared" si="3"/>
        <v>6567172259.3372402</v>
      </c>
      <c r="K28" s="11">
        <f t="shared" si="4"/>
        <v>2.0000000000000018E-2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11"/>
      <c r="H29" s="10"/>
      <c r="I29" s="10">
        <f t="shared" si="5"/>
        <v>7262</v>
      </c>
      <c r="J29" s="10">
        <f t="shared" si="3"/>
        <v>6438404175.8208237</v>
      </c>
      <c r="K29" s="11">
        <f t="shared" si="4"/>
        <v>2.0100000000000007E-2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11"/>
      <c r="H30" s="10"/>
      <c r="I30" s="10">
        <f t="shared" si="5"/>
        <v>7262</v>
      </c>
      <c r="J30" s="10">
        <f t="shared" si="3"/>
        <v>6311542178.0421753</v>
      </c>
      <c r="K30" s="11">
        <f t="shared" si="4"/>
        <v>2.0199999999999996E-2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11"/>
      <c r="H31" s="10"/>
      <c r="I31" s="10">
        <f t="shared" si="5"/>
        <v>7262</v>
      </c>
      <c r="J31" s="10">
        <f t="shared" si="3"/>
        <v>6186573395.4540043</v>
      </c>
      <c r="K31" s="11">
        <f t="shared" si="4"/>
        <v>2.0399999999999974E-2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11"/>
      <c r="H32" s="10"/>
      <c r="I32" s="10">
        <f t="shared" si="5"/>
        <v>7262</v>
      </c>
      <c r="J32" s="10">
        <f t="shared" si="3"/>
        <v>6062890430.6683702</v>
      </c>
      <c r="K32" s="11">
        <f t="shared" si="4"/>
        <v>2.0599999999999952E-2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11"/>
      <c r="H33" s="10"/>
      <c r="I33" s="10">
        <f t="shared" si="5"/>
        <v>7262</v>
      </c>
      <c r="J33" s="10">
        <f t="shared" si="3"/>
        <v>5940515805.0836477</v>
      </c>
      <c r="K33" s="11">
        <f t="shared" si="4"/>
        <v>2.079999999999993E-2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11"/>
      <c r="H34" s="10"/>
      <c r="I34" s="10">
        <f t="shared" si="5"/>
        <v>7262</v>
      </c>
      <c r="J34" s="10">
        <f t="shared" ref="J34:J65" si="6">IF(I34="","",I34*C34)</f>
        <v>5819470812.190094</v>
      </c>
      <c r="K34" s="11">
        <f t="shared" ref="K34:K65" si="7">IFERROR(J34/J35-1,"")</f>
        <v>2.0900000000000141E-2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11"/>
      <c r="H35" s="10"/>
      <c r="I35" s="10">
        <f t="shared" ref="I35:I66" si="8">IF(H35&lt;&gt;"",H35,I34/(1+IF(G34="",0,G34)))</f>
        <v>7262</v>
      </c>
      <c r="J35" s="10">
        <f t="shared" si="6"/>
        <v>5700333835.0378036</v>
      </c>
      <c r="K35" s="11">
        <f t="shared" si="7"/>
        <v>2.1200000000000108E-2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11"/>
      <c r="H36" s="10"/>
      <c r="I36" s="10">
        <f t="shared" si="8"/>
        <v>7262</v>
      </c>
      <c r="J36" s="10">
        <f t="shared" si="6"/>
        <v>5581995529.8059177</v>
      </c>
      <c r="K36" s="11">
        <f t="shared" si="7"/>
        <v>2.1300000000000097E-2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11"/>
      <c r="H37" s="10"/>
      <c r="I37" s="10">
        <f t="shared" si="8"/>
        <v>7262</v>
      </c>
      <c r="J37" s="10">
        <f t="shared" si="6"/>
        <v>5465578703.423007</v>
      </c>
      <c r="K37" s="11">
        <f t="shared" si="7"/>
        <v>2.1399999999999864E-2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11"/>
      <c r="H38" s="10"/>
      <c r="I38" s="10">
        <f t="shared" si="8"/>
        <v>7262</v>
      </c>
      <c r="J38" s="10">
        <f t="shared" si="6"/>
        <v>5351065893.3062534</v>
      </c>
      <c r="K38" s="11">
        <f t="shared" si="7"/>
        <v>2.1900000000000031E-2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11"/>
      <c r="H39" s="10"/>
      <c r="I39" s="10">
        <f t="shared" si="8"/>
        <v>7262</v>
      </c>
      <c r="J39" s="10">
        <f t="shared" si="6"/>
        <v>5236388974.7590303</v>
      </c>
      <c r="K39" s="11">
        <f t="shared" si="7"/>
        <v>2.2199999999999998E-2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11"/>
      <c r="H40" s="10"/>
      <c r="I40" s="10">
        <f t="shared" si="8"/>
        <v>7262</v>
      </c>
      <c r="J40" s="10">
        <f t="shared" si="6"/>
        <v>5122665794.1293583</v>
      </c>
      <c r="K40" s="11">
        <f t="shared" si="7"/>
        <v>2.2599999999999953E-2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11"/>
      <c r="H41" s="10"/>
      <c r="I41" s="10">
        <f t="shared" si="8"/>
        <v>7262</v>
      </c>
      <c r="J41" s="10">
        <f t="shared" si="6"/>
        <v>5009452174.974925</v>
      </c>
      <c r="K41" s="11">
        <f t="shared" si="7"/>
        <v>2.2999999999999909E-2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11"/>
      <c r="H42" s="10"/>
      <c r="I42" s="10">
        <f t="shared" si="8"/>
        <v>7262</v>
      </c>
      <c r="J42" s="10">
        <f t="shared" si="6"/>
        <v>4896825195.4789104</v>
      </c>
      <c r="K42" s="11">
        <f t="shared" si="7"/>
        <v>2.3400000000000087E-2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11"/>
      <c r="H43" s="10"/>
      <c r="I43" s="10">
        <f t="shared" si="8"/>
        <v>7262</v>
      </c>
      <c r="J43" s="10">
        <f t="shared" si="6"/>
        <v>4784859483.5635233</v>
      </c>
      <c r="K43" s="11">
        <f t="shared" si="7"/>
        <v>2.3499999999999854E-2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11"/>
      <c r="H44" s="10"/>
      <c r="I44" s="10">
        <f t="shared" si="8"/>
        <v>7262</v>
      </c>
      <c r="J44" s="10">
        <f t="shared" si="6"/>
        <v>4674997052.8222017</v>
      </c>
      <c r="K44" s="11">
        <f t="shared" si="7"/>
        <v>2.3600000000000065E-2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11"/>
      <c r="H45" s="10"/>
      <c r="I45" s="10">
        <f t="shared" si="8"/>
        <v>7262</v>
      </c>
      <c r="J45" s="10">
        <f t="shared" si="6"/>
        <v>4567210876.145175</v>
      </c>
      <c r="K45" s="11">
        <f t="shared" si="7"/>
        <v>2.3700000000000054E-2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11"/>
      <c r="H46" s="10"/>
      <c r="I46" s="10">
        <f t="shared" si="8"/>
        <v>7262</v>
      </c>
      <c r="J46" s="10">
        <f t="shared" si="6"/>
        <v>4461473943.6799593</v>
      </c>
      <c r="K46" s="11">
        <f t="shared" si="7"/>
        <v>2.3799999999999821E-2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11"/>
      <c r="H47" s="10"/>
      <c r="I47" s="10">
        <f t="shared" si="8"/>
        <v>7262</v>
      </c>
      <c r="J47" s="10">
        <f t="shared" si="6"/>
        <v>4357759272.9829655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11"/>
      <c r="H48" s="10"/>
      <c r="I48" s="10">
        <f t="shared" si="8"/>
        <v>7262</v>
      </c>
      <c r="J48" s="10">
        <f t="shared" si="6"/>
        <v>4255624290.0224271</v>
      </c>
      <c r="K48" s="11">
        <f t="shared" si="7"/>
        <v>2.4299999999999988E-2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11"/>
      <c r="H49" s="10"/>
      <c r="I49" s="10">
        <f t="shared" si="8"/>
        <v>7262</v>
      </c>
      <c r="J49" s="10">
        <f t="shared" si="6"/>
        <v>4154665908.4471612</v>
      </c>
      <c r="K49" s="11">
        <f t="shared" si="7"/>
        <v>2.4799999999999933E-2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11"/>
      <c r="H50" s="10"/>
      <c r="I50" s="10">
        <f t="shared" si="8"/>
        <v>7262</v>
      </c>
      <c r="J50" s="10">
        <f t="shared" si="6"/>
        <v>4054123642.1225228</v>
      </c>
      <c r="K50" s="11">
        <f t="shared" si="7"/>
        <v>2.5400000000000089E-2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11"/>
      <c r="H51" s="10"/>
      <c r="I51" s="10">
        <f t="shared" si="8"/>
        <v>7262</v>
      </c>
      <c r="J51" s="10">
        <f t="shared" si="6"/>
        <v>3953699670.4920249</v>
      </c>
      <c r="K51" s="11">
        <f t="shared" si="7"/>
        <v>2.6000000000000023E-2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11"/>
      <c r="H52" s="10"/>
      <c r="I52" s="10">
        <f t="shared" si="8"/>
        <v>7262</v>
      </c>
      <c r="J52" s="10">
        <f t="shared" si="6"/>
        <v>3853508450.7719541</v>
      </c>
      <c r="K52" s="11">
        <f t="shared" si="7"/>
        <v>2.6599999999999957E-2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11"/>
      <c r="H53" s="10"/>
      <c r="I53" s="10">
        <f t="shared" si="8"/>
        <v>7262</v>
      </c>
      <c r="J53" s="10">
        <f t="shared" si="6"/>
        <v>3753661066.4055662</v>
      </c>
      <c r="K53" s="11">
        <f t="shared" si="7"/>
        <v>2.7099999999999902E-2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11"/>
      <c r="H54" s="10"/>
      <c r="I54" s="10">
        <f t="shared" si="8"/>
        <v>7262</v>
      </c>
      <c r="J54" s="10">
        <f t="shared" si="6"/>
        <v>3654620841.5982537</v>
      </c>
      <c r="K54" s="11">
        <f t="shared" si="7"/>
        <v>2.7700000000000058E-2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11"/>
      <c r="H55" s="10"/>
      <c r="I55" s="10">
        <f t="shared" si="8"/>
        <v>7262</v>
      </c>
      <c r="J55" s="10">
        <f t="shared" si="6"/>
        <v>3556116416.8514681</v>
      </c>
      <c r="K55" s="11">
        <f t="shared" si="7"/>
        <v>2.8000000000000025E-2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11"/>
      <c r="H56" s="10"/>
      <c r="I56" s="10">
        <f t="shared" si="8"/>
        <v>7262</v>
      </c>
      <c r="J56" s="10">
        <f t="shared" si="6"/>
        <v>3459257214.8360581</v>
      </c>
      <c r="K56" s="11">
        <f t="shared" si="7"/>
        <v>2.8299999999999992E-2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11"/>
      <c r="H57" s="10"/>
      <c r="I57" s="10">
        <f t="shared" si="8"/>
        <v>7262</v>
      </c>
      <c r="J57" s="10">
        <f t="shared" si="6"/>
        <v>3364054473.2432733</v>
      </c>
      <c r="K57" s="11">
        <f t="shared" si="7"/>
        <v>2.8599999999999737E-2</v>
      </c>
      <c r="L57" t="s">
        <v>102</v>
      </c>
      <c r="M57" t="s">
        <v>103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11"/>
      <c r="H58" s="10"/>
      <c r="I58" s="10">
        <f t="shared" si="8"/>
        <v>7262</v>
      </c>
      <c r="J58" s="10">
        <f t="shared" si="6"/>
        <v>3270517667.9401846</v>
      </c>
      <c r="K58" s="11">
        <f t="shared" si="7"/>
        <v>2.8999999999999915E-2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11"/>
      <c r="H59" s="10"/>
      <c r="I59" s="10">
        <f t="shared" si="8"/>
        <v>7262</v>
      </c>
      <c r="J59" s="10">
        <f t="shared" si="6"/>
        <v>3178345644.2567391</v>
      </c>
      <c r="K59" s="11">
        <f t="shared" si="7"/>
        <v>2.9400000000000093E-2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11"/>
      <c r="H60" s="10"/>
      <c r="I60" s="10">
        <f t="shared" si="8"/>
        <v>7262</v>
      </c>
      <c r="J60" s="10">
        <f t="shared" si="6"/>
        <v>3087571055.232892</v>
      </c>
      <c r="K60" s="11">
        <f t="shared" si="7"/>
        <v>2.9800000000000049E-2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11"/>
      <c r="H61" s="10"/>
      <c r="I61" s="10">
        <f t="shared" si="8"/>
        <v>7262</v>
      </c>
      <c r="J61" s="10">
        <f t="shared" si="6"/>
        <v>2998223980.610693</v>
      </c>
      <c r="K61" s="11">
        <f t="shared" si="7"/>
        <v>3.0100000000000016E-2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11"/>
      <c r="H62" s="10"/>
      <c r="I62" s="10">
        <f t="shared" si="8"/>
        <v>7262</v>
      </c>
      <c r="J62" s="10">
        <f t="shared" si="6"/>
        <v>2910614484.6235251</v>
      </c>
      <c r="K62" s="11">
        <f t="shared" si="7"/>
        <v>3.0299999999999994E-2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11"/>
      <c r="H63" s="10"/>
      <c r="I63" s="10">
        <f t="shared" si="8"/>
        <v>7262</v>
      </c>
      <c r="J63" s="10">
        <f t="shared" si="6"/>
        <v>2825016485.1242599</v>
      </c>
      <c r="K63" s="11">
        <f t="shared" si="7"/>
        <v>3.0300000000000216E-2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11"/>
      <c r="H64" s="10"/>
      <c r="I64" s="10">
        <f t="shared" si="8"/>
        <v>7262</v>
      </c>
      <c r="J64" s="10">
        <f t="shared" si="6"/>
        <v>2741935829.4906917</v>
      </c>
      <c r="K64" s="11">
        <f t="shared" si="7"/>
        <v>3.0099999999999794E-2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11"/>
      <c r="H65" s="10"/>
      <c r="I65" s="10">
        <f t="shared" si="8"/>
        <v>7262</v>
      </c>
      <c r="J65" s="10">
        <f t="shared" si="6"/>
        <v>2661815192.2053123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11"/>
      <c r="H66" s="10"/>
      <c r="I66" s="10">
        <f t="shared" si="8"/>
        <v>7262</v>
      </c>
      <c r="J66" s="10">
        <f t="shared" ref="J66:J67" si="9">IF(I66="","",I66*C66)</f>
        <v>2585290590.7199998</v>
      </c>
      <c r="K66" s="11">
        <f t="shared" ref="K66" si="10">IFERROR(J66/J67-1,"")</f>
        <v>3.0100000000000016E-2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7262</v>
      </c>
      <c r="J67" s="10">
        <f t="shared" si="9"/>
        <v>2509747200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27" max="27" width="37.90625" customWidth="1"/>
  </cols>
  <sheetData>
    <row r="1" spans="1:28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t="s">
        <v>84</v>
      </c>
      <c r="AB1" t="s">
        <v>85</v>
      </c>
    </row>
    <row r="2" spans="1:28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8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8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8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8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8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8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8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8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8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8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8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8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8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8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8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8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8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8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8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8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8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8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8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8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t="s">
        <v>88</v>
      </c>
      <c r="AB27" t="s">
        <v>89</v>
      </c>
    </row>
    <row r="28" spans="1:28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8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8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8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8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8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8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8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8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8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t="s">
        <v>92</v>
      </c>
      <c r="AB37" t="s">
        <v>93</v>
      </c>
    </row>
    <row r="38" spans="1:28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t="s">
        <v>98</v>
      </c>
      <c r="AB38" t="s">
        <v>99</v>
      </c>
    </row>
    <row r="39" spans="1:28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8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8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8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t="s">
        <v>96</v>
      </c>
      <c r="AB42" t="s">
        <v>97</v>
      </c>
    </row>
    <row r="43" spans="1:28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8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8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8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8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8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8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8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8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8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8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8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8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8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8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8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8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8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8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8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8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8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t="s">
        <v>104</v>
      </c>
      <c r="AB64" t="s">
        <v>105</v>
      </c>
    </row>
    <row r="65" spans="1:26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5">
        <v>2236563</v>
      </c>
      <c r="G2" s="11"/>
      <c r="H2" s="10"/>
      <c r="I2" s="10">
        <f>IF(H2&lt;&gt;"",H2,1917)</f>
        <v>1917</v>
      </c>
      <c r="J2" s="10">
        <f t="shared" ref="J2:J33" si="3">IF(I2="","",I2*C2)</f>
        <v>4292237450.9824915</v>
      </c>
      <c r="K2" s="11">
        <f t="shared" ref="K2:K33" si="4">IFERROR(J2/J3-1,"")</f>
        <v>7.0999999999998842E-3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11"/>
      <c r="H3" s="10"/>
      <c r="I3" s="10">
        <f t="shared" ref="I3:I34" si="5">IF(H3&lt;&gt;"",H3,I2/(1+IF(G2="",0,G2)))</f>
        <v>1917</v>
      </c>
      <c r="J3" s="10">
        <f t="shared" si="3"/>
        <v>4261977411.3618226</v>
      </c>
      <c r="K3" s="11">
        <f t="shared" si="4"/>
        <v>5.5000000000000604E-3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11"/>
      <c r="H4" s="10"/>
      <c r="I4" s="10">
        <f t="shared" si="5"/>
        <v>1917</v>
      </c>
      <c r="J4" s="10">
        <f t="shared" si="3"/>
        <v>4238664755.2081776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11"/>
      <c r="H5" s="10"/>
      <c r="I5" s="10">
        <f t="shared" si="5"/>
        <v>1917</v>
      </c>
      <c r="J5" s="10">
        <f t="shared" si="3"/>
        <v>4220936820.5618181</v>
      </c>
      <c r="K5" s="11">
        <f t="shared" si="4"/>
        <v>3.8000000000000256E-3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11"/>
      <c r="H6" s="10"/>
      <c r="I6" s="10">
        <f t="shared" si="5"/>
        <v>1917</v>
      </c>
      <c r="J6" s="10">
        <f t="shared" si="3"/>
        <v>4204957980.2369175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11"/>
      <c r="H7" s="10"/>
      <c r="I7" s="10">
        <f t="shared" si="5"/>
        <v>1917</v>
      </c>
      <c r="J7" s="10">
        <f t="shared" si="3"/>
        <v>4187788049.2350535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11"/>
      <c r="H8" s="10"/>
      <c r="I8" s="10">
        <f t="shared" si="5"/>
        <v>1917</v>
      </c>
      <c r="J8" s="10">
        <f t="shared" si="3"/>
        <v>4169442502.2252626</v>
      </c>
      <c r="K8" s="11">
        <f t="shared" si="4"/>
        <v>5.4000000000000714E-3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11"/>
      <c r="H9" s="10"/>
      <c r="I9" s="10">
        <f t="shared" si="5"/>
        <v>1917</v>
      </c>
      <c r="J9" s="10">
        <f t="shared" si="3"/>
        <v>4147048440.6457753</v>
      </c>
      <c r="K9" s="11">
        <f t="shared" si="4"/>
        <v>5.9000000000000163E-3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11"/>
      <c r="H10" s="10"/>
      <c r="I10" s="10">
        <f t="shared" si="5"/>
        <v>1917</v>
      </c>
      <c r="J10" s="10">
        <f t="shared" si="3"/>
        <v>4122724366.8811765</v>
      </c>
      <c r="K10" s="11">
        <f t="shared" si="4"/>
        <v>4.3999999999999595E-3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11"/>
      <c r="H11" s="10"/>
      <c r="I11" s="10">
        <f t="shared" si="5"/>
        <v>1917</v>
      </c>
      <c r="J11" s="10">
        <f t="shared" si="3"/>
        <v>4104663845.9589572</v>
      </c>
      <c r="K11" s="11">
        <f t="shared" si="4"/>
        <v>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11"/>
      <c r="H12" s="10"/>
      <c r="I12" s="10">
        <f t="shared" si="5"/>
        <v>1917</v>
      </c>
      <c r="J12" s="10">
        <f t="shared" si="3"/>
        <v>4091163008.0324502</v>
      </c>
      <c r="K12" s="11">
        <f t="shared" si="4"/>
        <v>2.7999999999999137E-3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11"/>
      <c r="H13" s="10"/>
      <c r="I13" s="10">
        <f t="shared" si="5"/>
        <v>1917</v>
      </c>
      <c r="J13" s="10">
        <f t="shared" si="3"/>
        <v>4079739736.769496</v>
      </c>
      <c r="K13" s="11">
        <f t="shared" si="4"/>
        <v>2.5999999999999357E-3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11"/>
      <c r="H14" s="10"/>
      <c r="I14" s="10">
        <f t="shared" si="5"/>
        <v>1917</v>
      </c>
      <c r="J14" s="10">
        <f t="shared" si="3"/>
        <v>4069159920.9749618</v>
      </c>
      <c r="K14" s="11">
        <f t="shared" si="4"/>
        <v>2.6999999999999247E-3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11"/>
      <c r="H15" s="10"/>
      <c r="I15" s="10">
        <f t="shared" si="5"/>
        <v>1917</v>
      </c>
      <c r="J15" s="10">
        <f t="shared" si="3"/>
        <v>4058202773.4865484</v>
      </c>
      <c r="K15" s="11">
        <f t="shared" si="4"/>
        <v>3.1999999999998696E-3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11"/>
      <c r="H16" s="10"/>
      <c r="I16" s="10">
        <f t="shared" si="5"/>
        <v>1917</v>
      </c>
      <c r="J16" s="10">
        <f t="shared" si="3"/>
        <v>4045257948.0527797</v>
      </c>
      <c r="K16" s="11">
        <f t="shared" si="4"/>
        <v>3.6000000000000476E-3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11"/>
      <c r="H17" s="10"/>
      <c r="I17" s="10">
        <f t="shared" si="5"/>
        <v>1917</v>
      </c>
      <c r="J17" s="10">
        <f t="shared" si="3"/>
        <v>4030747257.924252</v>
      </c>
      <c r="K17" s="11">
        <f t="shared" si="4"/>
        <v>3.3000000000000806E-3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11"/>
      <c r="H18" s="10"/>
      <c r="I18" s="10">
        <f t="shared" si="5"/>
        <v>1917</v>
      </c>
      <c r="J18" s="10">
        <f t="shared" si="3"/>
        <v>4017489542.4342189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11"/>
      <c r="H19" s="10"/>
      <c r="I19" s="10">
        <f t="shared" si="5"/>
        <v>1917</v>
      </c>
      <c r="J19" s="10">
        <f t="shared" si="3"/>
        <v>4004275433.5036564</v>
      </c>
      <c r="K19" s="11">
        <f t="shared" si="4"/>
        <v>3.6000000000000476E-3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11"/>
      <c r="H20" s="10"/>
      <c r="I20" s="10">
        <f t="shared" si="5"/>
        <v>1917</v>
      </c>
      <c r="J20" s="10">
        <f t="shared" si="3"/>
        <v>3989911751.1993389</v>
      </c>
      <c r="K20" s="11">
        <f t="shared" si="4"/>
        <v>4.2000000000002036E-3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11"/>
      <c r="H21" s="10"/>
      <c r="I21" s="10">
        <f t="shared" si="5"/>
        <v>1917</v>
      </c>
      <c r="J21" s="10">
        <f t="shared" si="3"/>
        <v>3973224209.5193572</v>
      </c>
      <c r="K21" s="11">
        <f t="shared" si="4"/>
        <v>5.7000000000000384E-3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11"/>
      <c r="H22" s="10"/>
      <c r="I22" s="10">
        <f t="shared" si="5"/>
        <v>1917</v>
      </c>
      <c r="J22" s="10">
        <f t="shared" si="3"/>
        <v>3950705189.936718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11"/>
      <c r="H23" s="10"/>
      <c r="I23" s="10">
        <f t="shared" si="5"/>
        <v>1917</v>
      </c>
      <c r="J23" s="10">
        <f t="shared" si="3"/>
        <v>3930267797.3902884</v>
      </c>
      <c r="K23" s="11">
        <f t="shared" si="4"/>
        <v>3.4000000000002917E-3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11"/>
      <c r="H24" s="10"/>
      <c r="I24" s="10">
        <f t="shared" si="5"/>
        <v>1917</v>
      </c>
      <c r="J24" s="10">
        <f t="shared" si="3"/>
        <v>3916950166.8230891</v>
      </c>
      <c r="K24" s="11">
        <f t="shared" si="4"/>
        <v>3.3000000000000806E-3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11"/>
      <c r="H25" s="10"/>
      <c r="I25" s="10">
        <f t="shared" si="5"/>
        <v>1917</v>
      </c>
      <c r="J25" s="10">
        <f t="shared" si="3"/>
        <v>3904066746.559443</v>
      </c>
      <c r="K25" s="11">
        <f t="shared" si="4"/>
        <v>3.3000000000000806E-3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11"/>
      <c r="H26" s="10"/>
      <c r="I26" s="10">
        <f t="shared" si="5"/>
        <v>1917</v>
      </c>
      <c r="J26" s="10">
        <f t="shared" si="3"/>
        <v>3891225701.7436886</v>
      </c>
      <c r="K26" s="11">
        <f t="shared" si="4"/>
        <v>2.5999999999999357E-3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11"/>
      <c r="H27" s="10"/>
      <c r="I27" s="10">
        <f t="shared" si="5"/>
        <v>1917</v>
      </c>
      <c r="J27" s="10">
        <f t="shared" si="3"/>
        <v>3881134751.3900743</v>
      </c>
      <c r="K27" s="11">
        <f t="shared" si="4"/>
        <v>1.6000000000000458E-3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11"/>
      <c r="H28" s="10"/>
      <c r="I28" s="10">
        <f t="shared" si="5"/>
        <v>1917</v>
      </c>
      <c r="J28" s="10">
        <f t="shared" si="3"/>
        <v>3874934855.6210804</v>
      </c>
      <c r="K28" s="11">
        <f t="shared" si="4"/>
        <v>5.9999999999993392E-4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11"/>
      <c r="H29" s="10"/>
      <c r="I29" s="10">
        <f t="shared" si="5"/>
        <v>1917</v>
      </c>
      <c r="J29" s="10">
        <f t="shared" si="3"/>
        <v>3872611288.8477716</v>
      </c>
      <c r="K29" s="11">
        <f t="shared" si="4"/>
        <v>4.9999999999994493E-4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11"/>
      <c r="H30" s="10"/>
      <c r="I30" s="10">
        <f t="shared" si="5"/>
        <v>1917</v>
      </c>
      <c r="J30" s="10">
        <f t="shared" si="3"/>
        <v>3870675950.8723354</v>
      </c>
      <c r="K30" s="11">
        <f t="shared" si="4"/>
        <v>1.3000000000000789E-3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11"/>
      <c r="H31" s="10"/>
      <c r="I31" s="10">
        <f t="shared" si="5"/>
        <v>1917</v>
      </c>
      <c r="J31" s="10">
        <f t="shared" si="3"/>
        <v>3865650605.0857239</v>
      </c>
      <c r="K31" s="11">
        <f t="shared" si="4"/>
        <v>1.3000000000000789E-3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11"/>
      <c r="H32" s="10"/>
      <c r="I32" s="10">
        <f t="shared" si="5"/>
        <v>1917</v>
      </c>
      <c r="J32" s="10">
        <f t="shared" si="3"/>
        <v>3860631783.7668266</v>
      </c>
      <c r="K32" s="11">
        <f t="shared" si="4"/>
        <v>3.9999999999995595E-4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11"/>
      <c r="H33" s="10"/>
      <c r="I33" s="10">
        <f t="shared" si="5"/>
        <v>1917</v>
      </c>
      <c r="J33" s="10">
        <f t="shared" si="3"/>
        <v>3859088148.5074239</v>
      </c>
      <c r="K33" s="11">
        <f t="shared" si="4"/>
        <v>-4.9999999999994493E-4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11"/>
      <c r="H34" s="10"/>
      <c r="I34" s="10">
        <f t="shared" si="5"/>
        <v>1917</v>
      </c>
      <c r="J34" s="10">
        <f t="shared" ref="J34:J65" si="6">IF(I34="","",I34*C34)</f>
        <v>3861018657.8363419</v>
      </c>
      <c r="K34" s="11">
        <f t="shared" ref="K34:K65" si="7">IFERROR(J34/J35-1,"")</f>
        <v>-7.0000000000014495E-4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11"/>
      <c r="H35" s="10"/>
      <c r="I35" s="10">
        <f t="shared" ref="I35:I66" si="8">IF(H35&lt;&gt;"",H35,I34/(1+IF(G34="",0,G34)))</f>
        <v>1917</v>
      </c>
      <c r="J35" s="10">
        <f t="shared" si="6"/>
        <v>3863723264.1212273</v>
      </c>
      <c r="K35" s="11">
        <f t="shared" si="7"/>
        <v>-7.0000000000003393E-4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11"/>
      <c r="H36" s="10"/>
      <c r="I36" s="10">
        <f t="shared" si="8"/>
        <v>1917</v>
      </c>
      <c r="J36" s="10">
        <f t="shared" si="6"/>
        <v>3866429764.956697</v>
      </c>
      <c r="K36" s="11">
        <f t="shared" si="7"/>
        <v>-2.9999999999985594E-4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11"/>
      <c r="H37" s="10"/>
      <c r="I37" s="10">
        <f t="shared" si="8"/>
        <v>1917</v>
      </c>
      <c r="J37" s="10">
        <f t="shared" si="6"/>
        <v>3867590041.9692874</v>
      </c>
      <c r="K37" s="11">
        <f t="shared" si="7"/>
        <v>1.2000000000000899E-3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11"/>
      <c r="H38" s="10"/>
      <c r="I38" s="10">
        <f t="shared" si="8"/>
        <v>1917</v>
      </c>
      <c r="J38" s="10">
        <f t="shared" si="6"/>
        <v>3862954496.5733991</v>
      </c>
      <c r="K38" s="11">
        <f t="shared" si="7"/>
        <v>2.4999999999999467E-3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11"/>
      <c r="H39" s="10"/>
      <c r="I39" s="10">
        <f t="shared" si="8"/>
        <v>1917</v>
      </c>
      <c r="J39" s="10">
        <f t="shared" si="6"/>
        <v>3853321193.5894256</v>
      </c>
      <c r="K39" s="11">
        <f t="shared" si="7"/>
        <v>3.1000000000001027E-3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11"/>
      <c r="H40" s="10"/>
      <c r="I40" s="10">
        <f t="shared" si="8"/>
        <v>1917</v>
      </c>
      <c r="J40" s="10">
        <f t="shared" si="6"/>
        <v>3841412813.8664389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11"/>
      <c r="H41" s="10"/>
      <c r="I41" s="10">
        <f t="shared" si="8"/>
        <v>1917</v>
      </c>
      <c r="J41" s="10">
        <f t="shared" si="6"/>
        <v>3829541236.0347309</v>
      </c>
      <c r="K41" s="11">
        <f t="shared" si="7"/>
        <v>2.4999999999999467E-3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11"/>
      <c r="H42" s="10"/>
      <c r="I42" s="10">
        <f t="shared" si="8"/>
        <v>1917</v>
      </c>
      <c r="J42" s="10">
        <f t="shared" si="6"/>
        <v>3819991257.8900061</v>
      </c>
      <c r="K42" s="11">
        <f t="shared" si="7"/>
        <v>2.8999999999999027E-3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11"/>
      <c r="H43" s="10"/>
      <c r="I43" s="10">
        <f t="shared" si="8"/>
        <v>1917</v>
      </c>
      <c r="J43" s="10">
        <f t="shared" si="6"/>
        <v>3808945316.4722371</v>
      </c>
      <c r="K43" s="11">
        <f t="shared" si="7"/>
        <v>4.6999999999999265E-3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11"/>
      <c r="H44" s="10"/>
      <c r="I44" s="10">
        <f t="shared" si="8"/>
        <v>1917</v>
      </c>
      <c r="J44" s="10">
        <f t="shared" si="6"/>
        <v>3791127019.4806781</v>
      </c>
      <c r="K44" s="11">
        <f t="shared" si="7"/>
        <v>6.0000000000000053E-3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11"/>
      <c r="H45" s="10"/>
      <c r="I45" s="10">
        <f t="shared" si="8"/>
        <v>1917</v>
      </c>
      <c r="J45" s="10">
        <f t="shared" si="6"/>
        <v>3768515923.9370561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11"/>
      <c r="H46" s="10"/>
      <c r="I46" s="10">
        <f t="shared" si="8"/>
        <v>1917</v>
      </c>
      <c r="J46" s="10">
        <f t="shared" si="6"/>
        <v>3747157128.3057132</v>
      </c>
      <c r="K46" s="11">
        <f t="shared" si="7"/>
        <v>6.8999999999999062E-3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11"/>
      <c r="H47" s="10"/>
      <c r="I47" s="10">
        <f t="shared" si="8"/>
        <v>1917</v>
      </c>
      <c r="J47" s="10">
        <f t="shared" si="6"/>
        <v>3721478923.7319632</v>
      </c>
      <c r="K47" s="11">
        <f t="shared" si="7"/>
        <v>7.5000000000000622E-3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11"/>
      <c r="H48" s="10"/>
      <c r="I48" s="10">
        <f t="shared" si="8"/>
        <v>1917</v>
      </c>
      <c r="J48" s="10">
        <f t="shared" si="6"/>
        <v>3693775606.681849</v>
      </c>
      <c r="K48" s="11">
        <f t="shared" si="7"/>
        <v>5.5000000000000604E-3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11"/>
      <c r="H49" s="10"/>
      <c r="I49" s="10">
        <f t="shared" si="8"/>
        <v>1917</v>
      </c>
      <c r="J49" s="10">
        <f t="shared" si="6"/>
        <v>3673570966.3668313</v>
      </c>
      <c r="K49" s="11">
        <f t="shared" si="7"/>
        <v>6.0999999999999943E-3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11"/>
      <c r="H50" s="10"/>
      <c r="I50" s="10">
        <f t="shared" si="8"/>
        <v>1917</v>
      </c>
      <c r="J50" s="10">
        <f t="shared" si="6"/>
        <v>3651298048.2723699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11"/>
      <c r="H51" s="10"/>
      <c r="I51" s="10">
        <f t="shared" si="8"/>
        <v>1917</v>
      </c>
      <c r="J51" s="10">
        <f t="shared" si="6"/>
        <v>3622678885.080236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11"/>
      <c r="H52" s="10"/>
      <c r="I52" s="10">
        <f t="shared" si="8"/>
        <v>1917</v>
      </c>
      <c r="J52" s="10">
        <f t="shared" si="6"/>
        <v>3593927465.3573771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11"/>
      <c r="H53" s="10"/>
      <c r="I53" s="10">
        <f t="shared" si="8"/>
        <v>1917</v>
      </c>
      <c r="J53" s="10">
        <f t="shared" si="6"/>
        <v>3566111793.3690982</v>
      </c>
      <c r="K53" s="11">
        <f t="shared" si="7"/>
        <v>8.0000000000000071E-3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11"/>
      <c r="H54" s="10"/>
      <c r="I54" s="10">
        <f t="shared" si="8"/>
        <v>1917</v>
      </c>
      <c r="J54" s="10">
        <f t="shared" si="6"/>
        <v>3537809318.8185496</v>
      </c>
      <c r="K54" s="11">
        <f t="shared" si="7"/>
        <v>7.9000000000002402E-3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11"/>
      <c r="H55" s="10"/>
      <c r="I55" s="10">
        <f t="shared" si="8"/>
        <v>1917</v>
      </c>
      <c r="J55" s="10">
        <f t="shared" si="6"/>
        <v>3510079689.2732902</v>
      </c>
      <c r="K55" s="11">
        <f t="shared" si="7"/>
        <v>7.8000000000000291E-3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11"/>
      <c r="H56" s="10"/>
      <c r="I56" s="10">
        <f t="shared" si="8"/>
        <v>1917</v>
      </c>
      <c r="J56" s="10">
        <f t="shared" si="6"/>
        <v>3482912968.1219387</v>
      </c>
      <c r="K56" s="11">
        <f t="shared" si="7"/>
        <v>6.9999999999996732E-3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11"/>
      <c r="H57" s="10"/>
      <c r="I57" s="10">
        <f t="shared" si="8"/>
        <v>1917</v>
      </c>
      <c r="J57" s="10">
        <f t="shared" si="6"/>
        <v>3458702053.7457194</v>
      </c>
      <c r="K57" s="11">
        <f t="shared" si="7"/>
        <v>7.5000000000002842E-3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11"/>
      <c r="H58" s="10"/>
      <c r="I58" s="10">
        <f t="shared" si="8"/>
        <v>1917</v>
      </c>
      <c r="J58" s="10">
        <f t="shared" si="6"/>
        <v>3432954892.0553041</v>
      </c>
      <c r="K58" s="11">
        <f t="shared" si="7"/>
        <v>6.8999999999999062E-3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11"/>
      <c r="H59" s="10"/>
      <c r="I59" s="10">
        <f t="shared" si="8"/>
        <v>1917</v>
      </c>
      <c r="J59" s="10">
        <f t="shared" si="6"/>
        <v>3409429826.2541509</v>
      </c>
      <c r="K59" s="11">
        <f t="shared" si="7"/>
        <v>4.9000000000001265E-3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11"/>
      <c r="H60" s="10"/>
      <c r="I60" s="10">
        <f t="shared" si="8"/>
        <v>1917</v>
      </c>
      <c r="J60" s="10">
        <f t="shared" si="6"/>
        <v>3392805081.3555088</v>
      </c>
      <c r="K60" s="11">
        <f t="shared" si="7"/>
        <v>5.6000000000000494E-3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11"/>
      <c r="H61" s="10"/>
      <c r="I61" s="10">
        <f t="shared" si="8"/>
        <v>1917</v>
      </c>
      <c r="J61" s="10">
        <f t="shared" si="6"/>
        <v>3373911178.7544837</v>
      </c>
      <c r="K61" s="11">
        <f t="shared" si="7"/>
        <v>6.7999999999999172E-3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11"/>
      <c r="H62" s="10"/>
      <c r="I62" s="10">
        <f t="shared" si="8"/>
        <v>1917</v>
      </c>
      <c r="J62" s="10">
        <f t="shared" si="6"/>
        <v>3351123538.6913824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11"/>
      <c r="H63" s="10"/>
      <c r="I63" s="10">
        <f t="shared" si="8"/>
        <v>1917</v>
      </c>
      <c r="J63" s="10">
        <f t="shared" si="6"/>
        <v>3324527320.1303396</v>
      </c>
      <c r="K63" s="11">
        <f t="shared" si="7"/>
        <v>9.200000000000097E-3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11"/>
      <c r="H64" s="10"/>
      <c r="I64" s="10">
        <f t="shared" si="8"/>
        <v>1917</v>
      </c>
      <c r="J64" s="10">
        <f t="shared" si="6"/>
        <v>3294220491.6075501</v>
      </c>
      <c r="K64" s="11">
        <f t="shared" si="7"/>
        <v>7.9000000000000181E-3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11"/>
      <c r="H65" s="10"/>
      <c r="I65" s="10">
        <f t="shared" si="8"/>
        <v>1917</v>
      </c>
      <c r="J65" s="10">
        <f t="shared" si="6"/>
        <v>3268400130.5759997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11"/>
      <c r="H66" s="10"/>
      <c r="I66" s="10">
        <f t="shared" si="8"/>
        <v>1917</v>
      </c>
      <c r="J66" s="10">
        <f t="shared" ref="J66:J67" si="9">IF(I66="","",I66*C66)</f>
        <v>3245680368</v>
      </c>
      <c r="K66" s="11">
        <f t="shared" ref="K66" si="10">IFERROR(J66/J67-1,"")</f>
        <v>7.8000000000000291E-3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1917</v>
      </c>
      <c r="J67" s="10">
        <f t="shared" si="9"/>
        <v>3220560000</v>
      </c>
      <c r="K67" s="11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5">
        <v>3146473</v>
      </c>
      <c r="G2" s="11"/>
      <c r="H2" s="10"/>
      <c r="I2" s="10">
        <f>IF(H2&lt;&gt;"",H2,6111)</f>
        <v>6111</v>
      </c>
      <c r="J2" s="10">
        <f t="shared" ref="J2:J33" si="3">IF(I2="","",I2*C2)</f>
        <v>19233783138.31039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11"/>
      <c r="H3" s="10"/>
      <c r="I3" s="10">
        <f t="shared" ref="I3:I34" si="5">IF(H3&lt;&gt;"",H3,I2/(1+IF(G2="",0,G2)))</f>
        <v>6111</v>
      </c>
      <c r="J3" s="10">
        <f t="shared" si="3"/>
        <v>18973841509.628479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11"/>
      <c r="H4" s="10"/>
      <c r="I4" s="10">
        <f t="shared" si="5"/>
        <v>6111</v>
      </c>
      <c r="J4" s="10">
        <f t="shared" si="3"/>
        <v>18717412952.183563</v>
      </c>
      <c r="K4" s="11">
        <f t="shared" si="4"/>
        <v>1.1600000000000055E-2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11"/>
      <c r="H5" s="10"/>
      <c r="I5" s="10">
        <f t="shared" si="5"/>
        <v>6111</v>
      </c>
      <c r="J5" s="10">
        <f t="shared" si="3"/>
        <v>18502780696.1087</v>
      </c>
      <c r="K5" s="11">
        <f t="shared" si="4"/>
        <v>1.0199999999999765E-2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11"/>
      <c r="H6" s="10"/>
      <c r="I6" s="10">
        <f t="shared" si="5"/>
        <v>6111</v>
      </c>
      <c r="J6" s="10">
        <f t="shared" si="3"/>
        <v>18315957925.270939</v>
      </c>
      <c r="K6" s="11">
        <f t="shared" si="4"/>
        <v>1.23000000000002E-2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11"/>
      <c r="H7" s="10"/>
      <c r="I7" s="10">
        <f t="shared" si="5"/>
        <v>6111</v>
      </c>
      <c r="J7" s="10">
        <f t="shared" si="3"/>
        <v>18093408994.636902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11"/>
      <c r="H8" s="10"/>
      <c r="I8" s="10">
        <f t="shared" si="5"/>
        <v>6111</v>
      </c>
      <c r="J8" s="10">
        <f t="shared" si="3"/>
        <v>17841839063.836803</v>
      </c>
      <c r="K8" s="11">
        <f t="shared" si="4"/>
        <v>1.4299999999999757E-2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11"/>
      <c r="H9" s="10"/>
      <c r="I9" s="10">
        <f t="shared" si="5"/>
        <v>6111</v>
      </c>
      <c r="J9" s="10">
        <f t="shared" si="3"/>
        <v>17590297805.22213</v>
      </c>
      <c r="K9" s="11">
        <f t="shared" si="4"/>
        <v>1.4599999999999946E-2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11"/>
      <c r="H10" s="10"/>
      <c r="I10" s="10">
        <f t="shared" si="5"/>
        <v>6111</v>
      </c>
      <c r="J10" s="10">
        <f t="shared" si="3"/>
        <v>17337175049.499439</v>
      </c>
      <c r="K10" s="11">
        <f t="shared" si="4"/>
        <v>1.4900000000000135E-2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11"/>
      <c r="H11" s="10"/>
      <c r="I11" s="10">
        <f t="shared" si="5"/>
        <v>6111</v>
      </c>
      <c r="J11" s="10">
        <f t="shared" si="3"/>
        <v>17082643658.980627</v>
      </c>
      <c r="K11" s="11">
        <f t="shared" si="4"/>
        <v>1.5200000000000102E-2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11"/>
      <c r="H12" s="10"/>
      <c r="I12" s="10">
        <f t="shared" si="5"/>
        <v>6111</v>
      </c>
      <c r="J12" s="10">
        <f t="shared" si="3"/>
        <v>16826875156.600302</v>
      </c>
      <c r="K12" s="11">
        <f t="shared" si="4"/>
        <v>1.5399999999999858E-2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11"/>
      <c r="H13" s="10"/>
      <c r="I13" s="10">
        <f t="shared" si="5"/>
        <v>6111</v>
      </c>
      <c r="J13" s="10">
        <f t="shared" si="3"/>
        <v>16571671416.781862</v>
      </c>
      <c r="K13" s="11">
        <f t="shared" si="4"/>
        <v>1.5700000000000047E-2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11"/>
      <c r="H14" s="10"/>
      <c r="I14" s="10">
        <f t="shared" si="5"/>
        <v>6111</v>
      </c>
      <c r="J14" s="10">
        <f t="shared" si="3"/>
        <v>16315517787.517832</v>
      </c>
      <c r="K14" s="11">
        <f t="shared" si="4"/>
        <v>1.6000000000000014E-2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11"/>
      <c r="H15" s="10"/>
      <c r="I15" s="10">
        <f t="shared" si="5"/>
        <v>6111</v>
      </c>
      <c r="J15" s="10">
        <f t="shared" si="3"/>
        <v>16058580499.525425</v>
      </c>
      <c r="K15" s="11">
        <f t="shared" si="4"/>
        <v>1.619999999999977E-2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11"/>
      <c r="H16" s="10"/>
      <c r="I16" s="10">
        <f t="shared" si="5"/>
        <v>6111</v>
      </c>
      <c r="J16" s="10">
        <f t="shared" si="3"/>
        <v>15802578724.193493</v>
      </c>
      <c r="K16" s="11">
        <f t="shared" si="4"/>
        <v>1.639999999999997E-2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11"/>
      <c r="H17" s="10"/>
      <c r="I17" s="10">
        <f t="shared" si="5"/>
        <v>6111</v>
      </c>
      <c r="J17" s="10">
        <f t="shared" si="3"/>
        <v>15547598115.105759</v>
      </c>
      <c r="K17" s="11">
        <f t="shared" si="4"/>
        <v>1.6699999999999937E-2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11"/>
      <c r="H18" s="10"/>
      <c r="I18" s="10">
        <f t="shared" si="5"/>
        <v>6111</v>
      </c>
      <c r="J18" s="10">
        <f t="shared" si="3"/>
        <v>15292218073.281952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11"/>
      <c r="H19" s="10"/>
      <c r="I19" s="10">
        <f t="shared" si="5"/>
        <v>6111</v>
      </c>
      <c r="J19" s="10">
        <f t="shared" si="3"/>
        <v>15038074612.333517</v>
      </c>
      <c r="K19" s="11">
        <f t="shared" si="4"/>
        <v>1.7099999999999893E-2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11"/>
      <c r="H20" s="10"/>
      <c r="I20" s="10">
        <f t="shared" si="5"/>
        <v>6111</v>
      </c>
      <c r="J20" s="10">
        <f t="shared" si="3"/>
        <v>14785246890.505869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11"/>
      <c r="H21" s="10"/>
      <c r="I21" s="10">
        <f t="shared" si="5"/>
        <v>6111</v>
      </c>
      <c r="J21" s="10">
        <f t="shared" si="3"/>
        <v>14538099204.037237</v>
      </c>
      <c r="K21" s="11">
        <f t="shared" si="4"/>
        <v>1.6900000000000137E-2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11"/>
      <c r="H22" s="10"/>
      <c r="I22" s="10">
        <f t="shared" si="5"/>
        <v>6111</v>
      </c>
      <c r="J22" s="10">
        <f t="shared" si="3"/>
        <v>14296488547.583082</v>
      </c>
      <c r="K22" s="11">
        <f t="shared" si="4"/>
        <v>1.6799999999999926E-2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11"/>
      <c r="H23" s="10"/>
      <c r="I23" s="10">
        <f t="shared" si="5"/>
        <v>6111</v>
      </c>
      <c r="J23" s="10">
        <f t="shared" si="3"/>
        <v>14060275912.257164</v>
      </c>
      <c r="K23" s="11">
        <f t="shared" si="4"/>
        <v>1.6799999999999926E-2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11"/>
      <c r="H24" s="10"/>
      <c r="I24" s="10">
        <f t="shared" si="5"/>
        <v>6111</v>
      </c>
      <c r="J24" s="10">
        <f t="shared" si="3"/>
        <v>13827966082.078251</v>
      </c>
      <c r="K24" s="11">
        <f t="shared" si="4"/>
        <v>1.6699999999999937E-2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11"/>
      <c r="H25" s="10"/>
      <c r="I25" s="10">
        <f t="shared" si="5"/>
        <v>6111</v>
      </c>
      <c r="J25" s="10">
        <f t="shared" si="3"/>
        <v>13600832184.595507</v>
      </c>
      <c r="K25" s="11">
        <f t="shared" si="4"/>
        <v>1.6900000000000137E-2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11"/>
      <c r="H26" s="10"/>
      <c r="I26" s="10">
        <f t="shared" si="5"/>
        <v>6111</v>
      </c>
      <c r="J26" s="10">
        <f t="shared" si="3"/>
        <v>13374798096.760258</v>
      </c>
      <c r="K26" s="11">
        <f t="shared" si="4"/>
        <v>1.7199999999999882E-2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11"/>
      <c r="H27" s="10"/>
      <c r="I27" s="10">
        <f t="shared" si="5"/>
        <v>6111</v>
      </c>
      <c r="J27" s="10">
        <f t="shared" si="3"/>
        <v>13148641463.586569</v>
      </c>
      <c r="K27" s="11">
        <f t="shared" si="4"/>
        <v>1.7500000000000071E-2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11"/>
      <c r="H28" s="10"/>
      <c r="I28" s="10">
        <f t="shared" si="5"/>
        <v>6111</v>
      </c>
      <c r="J28" s="10">
        <f t="shared" si="3"/>
        <v>12922497752.910633</v>
      </c>
      <c r="K28" s="11">
        <f t="shared" si="4"/>
        <v>1.7700000000000271E-2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11"/>
      <c r="H29" s="10"/>
      <c r="I29" s="10">
        <f t="shared" si="5"/>
        <v>6111</v>
      </c>
      <c r="J29" s="10">
        <f t="shared" si="3"/>
        <v>12697747620.035994</v>
      </c>
      <c r="K29" s="11">
        <f t="shared" si="4"/>
        <v>1.8100000000000005E-2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11"/>
      <c r="H30" s="10"/>
      <c r="I30" s="10">
        <f t="shared" si="5"/>
        <v>6111</v>
      </c>
      <c r="J30" s="10">
        <f t="shared" si="3"/>
        <v>12472004341.455647</v>
      </c>
      <c r="K30" s="11">
        <f t="shared" si="4"/>
        <v>1.8499999999999961E-2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11"/>
      <c r="H31" s="10"/>
      <c r="I31" s="10">
        <f t="shared" si="5"/>
        <v>6111</v>
      </c>
      <c r="J31" s="10">
        <f t="shared" si="3"/>
        <v>12245463270.943197</v>
      </c>
      <c r="K31" s="11">
        <f t="shared" si="4"/>
        <v>1.8899999999999695E-2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11"/>
      <c r="H32" s="10"/>
      <c r="I32" s="10">
        <f t="shared" si="5"/>
        <v>6111</v>
      </c>
      <c r="J32" s="10">
        <f t="shared" si="3"/>
        <v>12018317078.165865</v>
      </c>
      <c r="K32" s="11">
        <f t="shared" si="4"/>
        <v>1.9400000000000084E-2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11"/>
      <c r="H33" s="10"/>
      <c r="I33" s="10">
        <f t="shared" si="5"/>
        <v>6111</v>
      </c>
      <c r="J33" s="10">
        <f t="shared" si="3"/>
        <v>11789598860.276499</v>
      </c>
      <c r="K33" s="11">
        <f t="shared" si="4"/>
        <v>1.980000000000004E-2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11"/>
      <c r="H34" s="10"/>
      <c r="I34" s="10">
        <f t="shared" si="5"/>
        <v>6111</v>
      </c>
      <c r="J34" s="10">
        <f t="shared" ref="J34:J65" si="6">IF(I34="","",I34*C34)</f>
        <v>11560697058.517845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11"/>
      <c r="H35" s="10"/>
      <c r="I35" s="10">
        <f t="shared" ref="I35:I66" si="8">IF(H35&lt;&gt;"",H35,I34/(1+IF(G34="",0,G34)))</f>
        <v>6111</v>
      </c>
      <c r="J35" s="10">
        <f t="shared" si="6"/>
        <v>11329573753.937519</v>
      </c>
      <c r="K35" s="11">
        <f t="shared" si="7"/>
        <v>2.079999999999993E-2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11"/>
      <c r="H36" s="10"/>
      <c r="I36" s="10">
        <f t="shared" si="8"/>
        <v>6111</v>
      </c>
      <c r="J36" s="10">
        <f t="shared" si="6"/>
        <v>11098720370.236599</v>
      </c>
      <c r="K36" s="11">
        <f t="shared" si="7"/>
        <v>2.0999999999999908E-2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11"/>
      <c r="H37" s="10"/>
      <c r="I37" s="10">
        <f t="shared" si="8"/>
        <v>6111</v>
      </c>
      <c r="J37" s="10">
        <f t="shared" si="6"/>
        <v>10870441106.989815</v>
      </c>
      <c r="K37" s="11">
        <f t="shared" si="7"/>
        <v>2.1200000000000108E-2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11"/>
      <c r="H38" s="10"/>
      <c r="I38" s="10">
        <f t="shared" si="8"/>
        <v>6111</v>
      </c>
      <c r="J38" s="10">
        <f t="shared" si="6"/>
        <v>10644771941.823162</v>
      </c>
      <c r="K38" s="11">
        <f t="shared" si="7"/>
        <v>2.1200000000000108E-2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11"/>
      <c r="H39" s="10"/>
      <c r="I39" s="10">
        <f t="shared" si="8"/>
        <v>6111</v>
      </c>
      <c r="J39" s="10">
        <f t="shared" si="6"/>
        <v>10423787643.775127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11"/>
      <c r="H40" s="10"/>
      <c r="I40" s="10">
        <f t="shared" si="8"/>
        <v>6111</v>
      </c>
      <c r="J40" s="10">
        <f t="shared" si="6"/>
        <v>10208390602.071423</v>
      </c>
      <c r="K40" s="11">
        <f t="shared" si="7"/>
        <v>2.0999999999999908E-2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11"/>
      <c r="H41" s="10"/>
      <c r="I41" s="10">
        <f t="shared" si="8"/>
        <v>6111</v>
      </c>
      <c r="J41" s="10">
        <f t="shared" si="6"/>
        <v>9998423704.2815113</v>
      </c>
      <c r="K41" s="11">
        <f t="shared" si="7"/>
        <v>2.1199999999999886E-2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11"/>
      <c r="H42" s="10"/>
      <c r="I42" s="10">
        <f t="shared" si="8"/>
        <v>6111</v>
      </c>
      <c r="J42" s="10">
        <f t="shared" si="6"/>
        <v>9790857524.75667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11"/>
      <c r="H43" s="10"/>
      <c r="I43" s="10">
        <f t="shared" si="8"/>
        <v>6111</v>
      </c>
      <c r="J43" s="10">
        <f t="shared" si="6"/>
        <v>9585723051.4555206</v>
      </c>
      <c r="K43" s="11">
        <f t="shared" si="7"/>
        <v>2.1500000000000297E-2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11"/>
      <c r="H44" s="10"/>
      <c r="I44" s="10">
        <f t="shared" si="8"/>
        <v>6111</v>
      </c>
      <c r="J44" s="10">
        <f t="shared" si="6"/>
        <v>9383967744.9393234</v>
      </c>
      <c r="K44" s="11">
        <f t="shared" si="7"/>
        <v>2.1800000000000042E-2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11"/>
      <c r="H45" s="10"/>
      <c r="I45" s="10">
        <f t="shared" si="8"/>
        <v>6111</v>
      </c>
      <c r="J45" s="10">
        <f t="shared" si="6"/>
        <v>9183761739.0285015</v>
      </c>
      <c r="K45" s="11">
        <f t="shared" si="7"/>
        <v>2.2199999999999998E-2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11"/>
      <c r="H46" s="10"/>
      <c r="I46" s="10">
        <f t="shared" si="8"/>
        <v>6111</v>
      </c>
      <c r="J46" s="10">
        <f t="shared" si="6"/>
        <v>8984310055.7899647</v>
      </c>
      <c r="K46" s="11">
        <f t="shared" si="7"/>
        <v>2.2499999999999964E-2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11"/>
      <c r="H47" s="10"/>
      <c r="I47" s="10">
        <f t="shared" si="8"/>
        <v>6111</v>
      </c>
      <c r="J47" s="10">
        <f t="shared" si="6"/>
        <v>8786611301.5060787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11"/>
      <c r="H48" s="10"/>
      <c r="I48" s="10">
        <f t="shared" si="8"/>
        <v>6111</v>
      </c>
      <c r="J48" s="10">
        <f t="shared" si="6"/>
        <v>8590742375.3481426</v>
      </c>
      <c r="K48" s="11">
        <f t="shared" si="7"/>
        <v>2.2999999999999909E-2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11"/>
      <c r="H49" s="10"/>
      <c r="I49" s="10">
        <f t="shared" si="8"/>
        <v>6111</v>
      </c>
      <c r="J49" s="10">
        <f t="shared" si="6"/>
        <v>8397597629.8613319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11"/>
      <c r="H50" s="10"/>
      <c r="I50" s="10">
        <f t="shared" si="8"/>
        <v>6111</v>
      </c>
      <c r="J50" s="10">
        <f t="shared" si="6"/>
        <v>8207992991.7518644</v>
      </c>
      <c r="K50" s="11">
        <f t="shared" si="7"/>
        <v>2.289999999999992E-2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11"/>
      <c r="H51" s="10"/>
      <c r="I51" s="10">
        <f t="shared" si="8"/>
        <v>6111</v>
      </c>
      <c r="J51" s="10">
        <f t="shared" si="6"/>
        <v>8024237942.860363</v>
      </c>
      <c r="K51" s="11">
        <f t="shared" si="7"/>
        <v>2.2700000000000164E-2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11"/>
      <c r="H52" s="10"/>
      <c r="I52" s="10">
        <f t="shared" si="8"/>
        <v>6111</v>
      </c>
      <c r="J52" s="10">
        <f t="shared" si="6"/>
        <v>7846130774.2841129</v>
      </c>
      <c r="K52" s="11">
        <f t="shared" si="7"/>
        <v>2.2599999999999953E-2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11"/>
      <c r="H53" s="10"/>
      <c r="I53" s="10">
        <f t="shared" si="8"/>
        <v>6111</v>
      </c>
      <c r="J53" s="10">
        <f t="shared" si="6"/>
        <v>7672727140.8997784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11"/>
      <c r="H54" s="10"/>
      <c r="I54" s="10">
        <f t="shared" si="8"/>
        <v>6111</v>
      </c>
      <c r="J54" s="10">
        <f t="shared" si="6"/>
        <v>7503889624.351861</v>
      </c>
      <c r="K54" s="11">
        <f t="shared" si="7"/>
        <v>2.2499999999999964E-2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11"/>
      <c r="H55" s="10"/>
      <c r="I55" s="10">
        <f t="shared" si="8"/>
        <v>6111</v>
      </c>
      <c r="J55" s="10">
        <f t="shared" si="6"/>
        <v>7338767358.7793264</v>
      </c>
      <c r="K55" s="11">
        <f t="shared" si="7"/>
        <v>2.2499999999999742E-2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11"/>
      <c r="H56" s="10"/>
      <c r="I56" s="10">
        <f t="shared" si="8"/>
        <v>6111</v>
      </c>
      <c r="J56" s="10">
        <f t="shared" si="6"/>
        <v>7177278590.4932299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11"/>
      <c r="H57" s="10"/>
      <c r="I57" s="10">
        <f t="shared" si="8"/>
        <v>6111</v>
      </c>
      <c r="J57" s="10">
        <f t="shared" si="6"/>
        <v>7020029920.2789803</v>
      </c>
      <c r="K57" s="11">
        <f t="shared" si="7"/>
        <v>2.2399999999999975E-2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11"/>
      <c r="H58" s="10"/>
      <c r="I58" s="10">
        <f t="shared" si="8"/>
        <v>6111</v>
      </c>
      <c r="J58" s="10">
        <f t="shared" si="6"/>
        <v>6866226447.8472033</v>
      </c>
      <c r="K58" s="11">
        <f t="shared" si="7"/>
        <v>2.2199999999999998E-2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11"/>
      <c r="H59" s="10"/>
      <c r="I59" s="10">
        <f t="shared" si="8"/>
        <v>6111</v>
      </c>
      <c r="J59" s="10">
        <f t="shared" si="6"/>
        <v>6717106679.5609503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11"/>
      <c r="H60" s="10"/>
      <c r="I60" s="10">
        <f t="shared" si="8"/>
        <v>6111</v>
      </c>
      <c r="J60" s="10">
        <f t="shared" si="6"/>
        <v>6573154593.9533701</v>
      </c>
      <c r="K60" s="11">
        <f t="shared" si="7"/>
        <v>2.1599999999999842E-2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11"/>
      <c r="H61" s="10"/>
      <c r="I61" s="10">
        <f t="shared" si="8"/>
        <v>6111</v>
      </c>
      <c r="J61" s="10">
        <f t="shared" si="6"/>
        <v>6434176384.057724</v>
      </c>
      <c r="K61" s="11">
        <f t="shared" si="7"/>
        <v>2.1300000000000097E-2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11"/>
      <c r="H62" s="10"/>
      <c r="I62" s="10">
        <f t="shared" si="8"/>
        <v>6111</v>
      </c>
      <c r="J62" s="10">
        <f t="shared" si="6"/>
        <v>6299986668.0287113</v>
      </c>
      <c r="K62" s="11">
        <f t="shared" si="7"/>
        <v>2.1099999999999897E-2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11"/>
      <c r="H63" s="10"/>
      <c r="I63" s="10">
        <f t="shared" si="8"/>
        <v>6111</v>
      </c>
      <c r="J63" s="10">
        <f t="shared" si="6"/>
        <v>6169803807.6865263</v>
      </c>
      <c r="K63" s="11">
        <f t="shared" si="7"/>
        <v>2.0899999999999697E-2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11"/>
      <c r="H64" s="10"/>
      <c r="I64" s="10">
        <f t="shared" si="8"/>
        <v>6111</v>
      </c>
      <c r="J64" s="10">
        <f t="shared" si="6"/>
        <v>6043494767.0550766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11"/>
      <c r="H65" s="10"/>
      <c r="I65" s="10">
        <f t="shared" si="8"/>
        <v>6111</v>
      </c>
      <c r="J65" s="10">
        <f t="shared" si="6"/>
        <v>5921511627.5279999</v>
      </c>
      <c r="K65" s="11">
        <f t="shared" si="7"/>
        <v>2.0399999999999974E-2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11"/>
      <c r="H66" s="10"/>
      <c r="I66" s="10">
        <f t="shared" si="8"/>
        <v>6111</v>
      </c>
      <c r="J66" s="10">
        <f t="shared" ref="J66:J67" si="9">IF(I66="","",I66*C66)</f>
        <v>5803127820</v>
      </c>
      <c r="K66" s="11">
        <f t="shared" ref="K66" si="10">IFERROR(J66/J67-1,"")</f>
        <v>2.0000000000000018E-2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6111</v>
      </c>
      <c r="J67" s="10">
        <f t="shared" si="9"/>
        <v>5689341000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5">
        <v>21768597</v>
      </c>
      <c r="G2" s="11"/>
      <c r="H2" s="10"/>
      <c r="I2" s="10">
        <f>IF(H2&lt;&gt;"",H2,10754)</f>
        <v>10754</v>
      </c>
      <c r="J2" s="10">
        <f t="shared" ref="J2:J33" si="3">IF(I2="","",I2*C2)</f>
        <v>234111277891.95761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231586979812.00674</v>
      </c>
      <c r="K3" s="11">
        <f t="shared" si="4"/>
        <v>1.0999999999999899E-2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11"/>
      <c r="H4" s="10"/>
      <c r="I4" s="10">
        <f t="shared" si="5"/>
        <v>10754</v>
      </c>
      <c r="J4" s="10">
        <f t="shared" si="3"/>
        <v>229067240170.13528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11"/>
      <c r="H5" s="10"/>
      <c r="I5" s="10">
        <f t="shared" si="5"/>
        <v>10754</v>
      </c>
      <c r="J5" s="10">
        <f t="shared" si="3"/>
        <v>226889104764.39706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11"/>
      <c r="H6" s="10"/>
      <c r="I6" s="10">
        <f t="shared" si="5"/>
        <v>10754</v>
      </c>
      <c r="J6" s="10">
        <f t="shared" si="3"/>
        <v>224731680630.34573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11"/>
      <c r="H7" s="10"/>
      <c r="I7" s="10">
        <f t="shared" si="5"/>
        <v>10754</v>
      </c>
      <c r="J7" s="10">
        <f t="shared" si="3"/>
        <v>222088823629.15875</v>
      </c>
      <c r="K7" s="11">
        <f t="shared" si="4"/>
        <v>1.7100000000000115E-2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11"/>
      <c r="H8" s="10"/>
      <c r="I8" s="10">
        <f t="shared" si="5"/>
        <v>10754</v>
      </c>
      <c r="J8" s="10">
        <f t="shared" si="3"/>
        <v>218354953917.17505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11"/>
      <c r="H9" s="10"/>
      <c r="I9" s="10">
        <f t="shared" si="5"/>
        <v>10754</v>
      </c>
      <c r="J9" s="10">
        <f t="shared" si="3"/>
        <v>214472992748.4285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11"/>
      <c r="H10" s="10"/>
      <c r="I10" s="10">
        <f t="shared" si="5"/>
        <v>10754</v>
      </c>
      <c r="J10" s="10">
        <f t="shared" si="3"/>
        <v>211365913815.34299</v>
      </c>
      <c r="K10" s="11">
        <f t="shared" si="4"/>
        <v>1.3300000000000312E-2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11"/>
      <c r="H11" s="10"/>
      <c r="I11" s="10">
        <f t="shared" si="5"/>
        <v>10754</v>
      </c>
      <c r="J11" s="10">
        <f t="shared" si="3"/>
        <v>208591644937.67191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11"/>
      <c r="H12" s="10"/>
      <c r="I12" s="10">
        <f t="shared" si="5"/>
        <v>10754</v>
      </c>
      <c r="J12" s="10">
        <f t="shared" si="3"/>
        <v>206260896803.78906</v>
      </c>
      <c r="K12" s="11">
        <f t="shared" si="4"/>
        <v>9.9000000000000199E-3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11"/>
      <c r="H13" s="10"/>
      <c r="I13" s="10">
        <f t="shared" si="5"/>
        <v>10754</v>
      </c>
      <c r="J13" s="10">
        <f t="shared" si="3"/>
        <v>204238931383.09641</v>
      </c>
      <c r="K13" s="11">
        <f t="shared" si="4"/>
        <v>8.9999999999996749E-3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11"/>
      <c r="H14" s="10"/>
      <c r="I14" s="10">
        <f t="shared" si="5"/>
        <v>10754</v>
      </c>
      <c r="J14" s="10">
        <f t="shared" si="3"/>
        <v>202417176791.96875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11"/>
      <c r="H15" s="10"/>
      <c r="I15" s="10">
        <f t="shared" si="5"/>
        <v>10754</v>
      </c>
      <c r="J15" s="10">
        <f t="shared" si="3"/>
        <v>200731036088.82263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11"/>
      <c r="H16" s="10"/>
      <c r="I16" s="10">
        <f t="shared" si="5"/>
        <v>10754</v>
      </c>
      <c r="J16" s="10">
        <f t="shared" si="3"/>
        <v>199236760385.92816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11"/>
      <c r="H17" s="10"/>
      <c r="I17" s="10">
        <f t="shared" si="5"/>
        <v>10754</v>
      </c>
      <c r="J17" s="10">
        <f t="shared" si="3"/>
        <v>197950084834.50388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11"/>
      <c r="H18" s="10"/>
      <c r="I18" s="10">
        <f t="shared" si="5"/>
        <v>10754</v>
      </c>
      <c r="J18" s="10">
        <f t="shared" si="3"/>
        <v>196730356623.43857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11"/>
      <c r="H19" s="10"/>
      <c r="I19" s="10">
        <f t="shared" si="5"/>
        <v>10754</v>
      </c>
      <c r="J19" s="10">
        <f t="shared" si="3"/>
        <v>195440449655.71088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11"/>
      <c r="H20" s="10"/>
      <c r="I20" s="10">
        <f t="shared" si="5"/>
        <v>10754</v>
      </c>
      <c r="J20" s="10">
        <f t="shared" si="3"/>
        <v>194024073916.12314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11"/>
      <c r="H21" s="10"/>
      <c r="I21" s="10">
        <f t="shared" si="5"/>
        <v>10754</v>
      </c>
      <c r="J21" s="10">
        <f t="shared" si="3"/>
        <v>192503297863.0054</v>
      </c>
      <c r="K21" s="11">
        <f t="shared" si="4"/>
        <v>8.90000000000013E-3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11"/>
      <c r="H22" s="10"/>
      <c r="I22" s="10">
        <f t="shared" si="5"/>
        <v>10754</v>
      </c>
      <c r="J22" s="10">
        <f t="shared" si="3"/>
        <v>190805132186.54514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11"/>
      <c r="H23" s="10"/>
      <c r="I23" s="10">
        <f t="shared" si="5"/>
        <v>10754</v>
      </c>
      <c r="J23" s="10">
        <f t="shared" si="3"/>
        <v>188953388974.59412</v>
      </c>
      <c r="K23" s="11">
        <f t="shared" si="4"/>
        <v>1.069999999999971E-2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11"/>
      <c r="H24" s="10"/>
      <c r="I24" s="10">
        <f t="shared" si="5"/>
        <v>10754</v>
      </c>
      <c r="J24" s="10">
        <f t="shared" si="3"/>
        <v>186952991960.61557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11"/>
      <c r="H25" s="10"/>
      <c r="I25" s="10">
        <f t="shared" si="5"/>
        <v>10754</v>
      </c>
      <c r="J25" s="10">
        <f t="shared" si="3"/>
        <v>184754414428.9115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11"/>
      <c r="H26" s="10"/>
      <c r="I26" s="10">
        <f t="shared" si="5"/>
        <v>10754</v>
      </c>
      <c r="J26" s="10">
        <f t="shared" si="3"/>
        <v>182257486858.94397</v>
      </c>
      <c r="K26" s="11">
        <f t="shared" si="4"/>
        <v>1.560000000000028E-2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11"/>
      <c r="H27" s="10"/>
      <c r="I27" s="10">
        <f t="shared" si="5"/>
        <v>10754</v>
      </c>
      <c r="J27" s="10">
        <f t="shared" si="3"/>
        <v>179457942948.94046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11"/>
      <c r="H28" s="10"/>
      <c r="I28" s="10">
        <f t="shared" si="5"/>
        <v>10754</v>
      </c>
      <c r="J28" s="10">
        <f t="shared" si="3"/>
        <v>176406117122.71744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11"/>
      <c r="H29" s="10"/>
      <c r="I29" s="10">
        <f t="shared" si="5"/>
        <v>10754</v>
      </c>
      <c r="J29" s="10">
        <f t="shared" si="3"/>
        <v>173252914086.34595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11"/>
      <c r="H30" s="10"/>
      <c r="I30" s="10">
        <f t="shared" si="5"/>
        <v>10754</v>
      </c>
      <c r="J30" s="10">
        <f t="shared" si="3"/>
        <v>170105953938.48401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11"/>
      <c r="H31" s="10"/>
      <c r="I31" s="10">
        <f t="shared" si="5"/>
        <v>10754</v>
      </c>
      <c r="J31" s="10">
        <f t="shared" si="3"/>
        <v>166966974812.01807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11"/>
      <c r="H32" s="10"/>
      <c r="I32" s="10">
        <f t="shared" si="5"/>
        <v>10754</v>
      </c>
      <c r="J32" s="10">
        <f t="shared" si="3"/>
        <v>163789459301.56763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11"/>
      <c r="H33" s="10"/>
      <c r="I33" s="10">
        <f t="shared" si="5"/>
        <v>10754</v>
      </c>
      <c r="J33" s="10">
        <f t="shared" si="3"/>
        <v>160609393313.95139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157429321029.16232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154281968864.32999</v>
      </c>
      <c r="K35" s="11">
        <f t="shared" si="7"/>
        <v>2.1100000000000119E-2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11"/>
      <c r="H36" s="10"/>
      <c r="I36" s="10">
        <f t="shared" si="8"/>
        <v>10754</v>
      </c>
      <c r="J36" s="10">
        <f t="shared" si="6"/>
        <v>151093887831.0939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11"/>
      <c r="H37" s="10"/>
      <c r="I37" s="10">
        <f t="shared" si="8"/>
        <v>10754</v>
      </c>
      <c r="J37" s="10">
        <f t="shared" si="6"/>
        <v>147826913052.63077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11"/>
      <c r="H38" s="10"/>
      <c r="I38" s="10">
        <f t="shared" si="8"/>
        <v>10754</v>
      </c>
      <c r="J38" s="10">
        <f t="shared" si="6"/>
        <v>144588138744.74841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11"/>
      <c r="H39" s="10"/>
      <c r="I39" s="10">
        <f t="shared" si="8"/>
        <v>10754</v>
      </c>
      <c r="J39" s="10">
        <f t="shared" si="6"/>
        <v>141378839097.24106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11"/>
      <c r="H40" s="10"/>
      <c r="I40" s="10">
        <f t="shared" si="8"/>
        <v>10754</v>
      </c>
      <c r="J40" s="10">
        <f t="shared" si="6"/>
        <v>138213744351.58966</v>
      </c>
      <c r="K40" s="11">
        <f t="shared" si="7"/>
        <v>2.3600000000000287E-2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11"/>
      <c r="H41" s="10"/>
      <c r="I41" s="10">
        <f t="shared" si="8"/>
        <v>10754</v>
      </c>
      <c r="J41" s="10">
        <f t="shared" si="6"/>
        <v>135027104681.11531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11"/>
      <c r="H42" s="10"/>
      <c r="I42" s="10">
        <f t="shared" si="8"/>
        <v>10754</v>
      </c>
      <c r="J42" s="10">
        <f t="shared" si="6"/>
        <v>131810918275.20042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11"/>
      <c r="H43" s="10"/>
      <c r="I43" s="10">
        <f t="shared" si="8"/>
        <v>10754</v>
      </c>
      <c r="J43" s="10">
        <f t="shared" si="6"/>
        <v>128621114632.31892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11"/>
      <c r="H44" s="10"/>
      <c r="I44" s="10">
        <f t="shared" si="8"/>
        <v>10754</v>
      </c>
      <c r="J44" s="10">
        <f t="shared" si="6"/>
        <v>125496257812.7807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11"/>
      <c r="H45" s="10"/>
      <c r="I45" s="10">
        <f t="shared" si="8"/>
        <v>10754</v>
      </c>
      <c r="J45" s="10">
        <f t="shared" si="6"/>
        <v>122459267967.19429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11"/>
      <c r="H46" s="10"/>
      <c r="I46" s="10">
        <f t="shared" si="8"/>
        <v>10754</v>
      </c>
      <c r="J46" s="10">
        <f t="shared" si="6"/>
        <v>119484113540.04712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11"/>
      <c r="H47" s="10"/>
      <c r="I47" s="10">
        <f t="shared" si="8"/>
        <v>10754</v>
      </c>
      <c r="J47" s="10">
        <f t="shared" si="6"/>
        <v>116569866868.33867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11"/>
      <c r="H48" s="10"/>
      <c r="I48" s="10">
        <f t="shared" si="8"/>
        <v>10754</v>
      </c>
      <c r="J48" s="10">
        <f t="shared" si="6"/>
        <v>113737795754.06252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11"/>
      <c r="H49" s="10"/>
      <c r="I49" s="10">
        <f t="shared" si="8"/>
        <v>10754</v>
      </c>
      <c r="J49" s="10">
        <f t="shared" si="6"/>
        <v>110974529958.10568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11"/>
      <c r="H50" s="10"/>
      <c r="I50" s="10">
        <f t="shared" si="8"/>
        <v>10754</v>
      </c>
      <c r="J50" s="10">
        <f t="shared" si="6"/>
        <v>108299531529.33121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11"/>
      <c r="H51" s="10"/>
      <c r="I51" s="10">
        <f t="shared" si="8"/>
        <v>10754</v>
      </c>
      <c r="J51" s="10">
        <f t="shared" si="6"/>
        <v>105689012910.44327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11"/>
      <c r="H52" s="10"/>
      <c r="I52" s="10">
        <f t="shared" si="8"/>
        <v>10754</v>
      </c>
      <c r="J52" s="10">
        <f t="shared" si="6"/>
        <v>103121292721.6736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11"/>
      <c r="H53" s="10"/>
      <c r="I53" s="10">
        <f t="shared" si="8"/>
        <v>10754</v>
      </c>
      <c r="J53" s="10">
        <f t="shared" si="6"/>
        <v>100576702157.09898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11"/>
      <c r="H54" s="10"/>
      <c r="I54" s="10">
        <f t="shared" si="8"/>
        <v>10754</v>
      </c>
      <c r="J54" s="10">
        <f t="shared" si="6"/>
        <v>98037530126.814484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11"/>
      <c r="H55" s="10"/>
      <c r="I55" s="10">
        <f t="shared" si="8"/>
        <v>10754</v>
      </c>
      <c r="J55" s="10">
        <f t="shared" si="6"/>
        <v>95506605091.879684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11"/>
      <c r="H56" s="10"/>
      <c r="I56" s="10">
        <f t="shared" si="8"/>
        <v>10754</v>
      </c>
      <c r="J56" s="10">
        <f t="shared" si="6"/>
        <v>93213551719.578079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11"/>
      <c r="H57" s="10"/>
      <c r="I57" s="10">
        <f t="shared" si="8"/>
        <v>10754</v>
      </c>
      <c r="J57" s="10">
        <f t="shared" si="6"/>
        <v>90931179123.576324</v>
      </c>
      <c r="K57" s="11">
        <f t="shared" si="7"/>
        <v>2.7900000000000258E-2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11"/>
      <c r="H58" s="10"/>
      <c r="I58" s="10">
        <f t="shared" si="8"/>
        <v>10754</v>
      </c>
      <c r="J58" s="10">
        <f t="shared" si="6"/>
        <v>88463059756.373489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11"/>
      <c r="H59" s="10"/>
      <c r="I59" s="10">
        <f t="shared" si="8"/>
        <v>10754</v>
      </c>
      <c r="J59" s="10">
        <f t="shared" si="6"/>
        <v>86045189919.631836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11"/>
      <c r="H60" s="10"/>
      <c r="I60" s="10">
        <f t="shared" si="8"/>
        <v>10754</v>
      </c>
      <c r="J60" s="10">
        <f t="shared" si="6"/>
        <v>83677127219.324936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11"/>
      <c r="H61" s="10"/>
      <c r="I61" s="10">
        <f t="shared" si="8"/>
        <v>10754</v>
      </c>
      <c r="J61" s="10">
        <f t="shared" si="6"/>
        <v>81358412464.098145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11"/>
      <c r="H62" s="10"/>
      <c r="I62" s="10">
        <f t="shared" si="8"/>
        <v>10754</v>
      </c>
      <c r="J62" s="10">
        <f t="shared" si="6"/>
        <v>79088570491.006271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11"/>
      <c r="H63" s="10"/>
      <c r="I63" s="10">
        <f t="shared" si="8"/>
        <v>10754</v>
      </c>
      <c r="J63" s="10">
        <f t="shared" si="6"/>
        <v>76867110983.580795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11"/>
      <c r="H64" s="10"/>
      <c r="I64" s="10">
        <f t="shared" si="8"/>
        <v>10754</v>
      </c>
      <c r="J64" s="10">
        <f t="shared" si="6"/>
        <v>74700788127.872498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11"/>
      <c r="H65" s="10"/>
      <c r="I65" s="10">
        <f t="shared" si="8"/>
        <v>10754</v>
      </c>
      <c r="J65" s="10">
        <f t="shared" si="6"/>
        <v>72588463830.407639</v>
      </c>
      <c r="K65" s="11">
        <f t="shared" si="7"/>
        <v>2.9200000000000115E-2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11"/>
      <c r="H66" s="10"/>
      <c r="I66" s="10">
        <f t="shared" si="8"/>
        <v>10754</v>
      </c>
      <c r="J66" s="10">
        <f t="shared" ref="J66:J67" si="9">IF(I66="","",I66*C66)</f>
        <v>70529016547.228561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10754</v>
      </c>
      <c r="J67" s="10">
        <f t="shared" si="9"/>
        <v>68513734000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5">
        <v>376609</v>
      </c>
      <c r="G2" s="11"/>
      <c r="H2" s="10"/>
      <c r="I2" s="10">
        <f>IF(H2&lt;&gt;"",H2,18968)</f>
        <v>18968</v>
      </c>
      <c r="J2" s="10">
        <f t="shared" ref="J2:J33" si="3">IF(I2="","",I2*C2)</f>
        <v>7137274632.3579607</v>
      </c>
      <c r="K2" s="11">
        <f t="shared" ref="K2:K33" si="4">IFERROR(J2/J3-1,"")</f>
        <v>8.799999999999919E-3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11"/>
      <c r="H3" s="10"/>
      <c r="I3" s="10">
        <f t="shared" ref="I3:I34" si="5">IF(H3&lt;&gt;"",H3,I2/(1+IF(G2="",0,G2)))</f>
        <v>18968</v>
      </c>
      <c r="J3" s="10">
        <f t="shared" si="3"/>
        <v>7075014504.7164564</v>
      </c>
      <c r="K3" s="11">
        <f t="shared" si="4"/>
        <v>9.099999999999886E-3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11"/>
      <c r="H4" s="10"/>
      <c r="I4" s="10">
        <f t="shared" si="5"/>
        <v>18968</v>
      </c>
      <c r="J4" s="10">
        <f t="shared" si="3"/>
        <v>7011212471.2282791</v>
      </c>
      <c r="K4" s="11">
        <f t="shared" si="4"/>
        <v>8.5000000000001741E-3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11"/>
      <c r="H5" s="10"/>
      <c r="I5" s="10">
        <f t="shared" si="5"/>
        <v>18968</v>
      </c>
      <c r="J5" s="10">
        <f t="shared" si="3"/>
        <v>6952119455.8535233</v>
      </c>
      <c r="K5" s="11">
        <f t="shared" si="4"/>
        <v>9.100000000000108E-3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11"/>
      <c r="H6" s="10"/>
      <c r="I6" s="10">
        <f t="shared" si="5"/>
        <v>18968</v>
      </c>
      <c r="J6" s="10">
        <f t="shared" si="3"/>
        <v>6889425682.1459942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11"/>
      <c r="H7" s="10"/>
      <c r="I7" s="10">
        <f t="shared" si="5"/>
        <v>18968</v>
      </c>
      <c r="J7" s="10">
        <f t="shared" si="3"/>
        <v>6815814881.4265881</v>
      </c>
      <c r="K7" s="11">
        <f t="shared" si="4"/>
        <v>1.0399999999999965E-2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11"/>
      <c r="H8" s="10"/>
      <c r="I8" s="10">
        <f t="shared" si="5"/>
        <v>18968</v>
      </c>
      <c r="J8" s="10">
        <f t="shared" si="3"/>
        <v>6745660017.2472172</v>
      </c>
      <c r="K8" s="11">
        <f t="shared" si="4"/>
        <v>9.7000000000000419E-3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11"/>
      <c r="H9" s="10"/>
      <c r="I9" s="10">
        <f t="shared" si="5"/>
        <v>18968</v>
      </c>
      <c r="J9" s="10">
        <f t="shared" si="3"/>
        <v>6680855716.7943115</v>
      </c>
      <c r="K9" s="11">
        <f t="shared" si="4"/>
        <v>1.0099999999999998E-2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11"/>
      <c r="H10" s="10"/>
      <c r="I10" s="10">
        <f t="shared" si="5"/>
        <v>18968</v>
      </c>
      <c r="J10" s="10">
        <f t="shared" si="3"/>
        <v>6614053773.6801424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11"/>
      <c r="H11" s="10"/>
      <c r="I11" s="10">
        <f t="shared" si="5"/>
        <v>18968</v>
      </c>
      <c r="J11" s="10">
        <f t="shared" si="3"/>
        <v>6545327831.4499187</v>
      </c>
      <c r="K11" s="11">
        <f t="shared" si="4"/>
        <v>1.0799999999999699E-2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11"/>
      <c r="H12" s="10"/>
      <c r="I12" s="10">
        <f t="shared" si="5"/>
        <v>18968</v>
      </c>
      <c r="J12" s="10">
        <f t="shared" si="3"/>
        <v>6475393580.777523</v>
      </c>
      <c r="K12" s="11">
        <f t="shared" si="4"/>
        <v>1.110000000000011E-2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11"/>
      <c r="H13" s="10"/>
      <c r="I13" s="10">
        <f t="shared" si="5"/>
        <v>18968</v>
      </c>
      <c r="J13" s="10">
        <f t="shared" si="3"/>
        <v>6404305786.5468521</v>
      </c>
      <c r="K13" s="11">
        <f t="shared" si="4"/>
        <v>1.130000000000031E-2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11"/>
      <c r="H14" s="10"/>
      <c r="I14" s="10">
        <f t="shared" si="5"/>
        <v>18968</v>
      </c>
      <c r="J14" s="10">
        <f t="shared" si="3"/>
        <v>6332745759.4648972</v>
      </c>
      <c r="K14" s="11">
        <f t="shared" si="4"/>
        <v>1.1400000000000077E-2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11"/>
      <c r="H15" s="10"/>
      <c r="I15" s="10">
        <f t="shared" si="5"/>
        <v>18968</v>
      </c>
      <c r="J15" s="10">
        <f t="shared" si="3"/>
        <v>6261366184.9563942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11"/>
      <c r="H16" s="10"/>
      <c r="I16" s="10">
        <f t="shared" si="5"/>
        <v>18968</v>
      </c>
      <c r="J16" s="10">
        <f t="shared" si="3"/>
        <v>6190179125.0186787</v>
      </c>
      <c r="K16" s="11">
        <f t="shared" si="4"/>
        <v>1.1600000000000055E-2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11"/>
      <c r="H17" s="10"/>
      <c r="I17" s="10">
        <f t="shared" si="5"/>
        <v>18968</v>
      </c>
      <c r="J17" s="10">
        <f t="shared" si="3"/>
        <v>6119196446.2422686</v>
      </c>
      <c r="K17" s="11">
        <f t="shared" si="4"/>
        <v>1.1700000000000044E-2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11"/>
      <c r="H18" s="10"/>
      <c r="I18" s="10">
        <f t="shared" si="5"/>
        <v>18968</v>
      </c>
      <c r="J18" s="10">
        <f t="shared" si="3"/>
        <v>6048429817.3789349</v>
      </c>
      <c r="K18" s="11">
        <f t="shared" si="4"/>
        <v>1.1700000000000044E-2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11"/>
      <c r="H19" s="10"/>
      <c r="I19" s="10">
        <f t="shared" si="5"/>
        <v>18968</v>
      </c>
      <c r="J19" s="10">
        <f t="shared" si="3"/>
        <v>5978481582.859479</v>
      </c>
      <c r="K19" s="11">
        <f t="shared" si="4"/>
        <v>1.1400000000000077E-2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11"/>
      <c r="H20" s="10"/>
      <c r="I20" s="10">
        <f t="shared" si="5"/>
        <v>18968</v>
      </c>
      <c r="J20" s="10">
        <f t="shared" si="3"/>
        <v>5911095098.7339115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11"/>
      <c r="H21" s="10"/>
      <c r="I21" s="10">
        <f t="shared" si="5"/>
        <v>18968</v>
      </c>
      <c r="J21" s="10">
        <f t="shared" si="3"/>
        <v>5847358886.8670616</v>
      </c>
      <c r="K21" s="11">
        <f t="shared" si="4"/>
        <v>1.0399999999999965E-2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11"/>
      <c r="H22" s="10"/>
      <c r="I22" s="10">
        <f t="shared" si="5"/>
        <v>18968</v>
      </c>
      <c r="J22" s="10">
        <f t="shared" si="3"/>
        <v>5787172294.9990711</v>
      </c>
      <c r="K22" s="11">
        <f t="shared" si="4"/>
        <v>1.4699999999999935E-2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11"/>
      <c r="H23" s="10"/>
      <c r="I23" s="10">
        <f t="shared" si="5"/>
        <v>18968</v>
      </c>
      <c r="J23" s="10">
        <f t="shared" si="3"/>
        <v>5703333295.5544214</v>
      </c>
      <c r="K23" s="11">
        <f t="shared" si="4"/>
        <v>1.9700000000000051E-2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11"/>
      <c r="H24" s="10"/>
      <c r="I24" s="10">
        <f t="shared" si="5"/>
        <v>18968</v>
      </c>
      <c r="J24" s="10">
        <f t="shared" si="3"/>
        <v>5593148274.5458679</v>
      </c>
      <c r="K24" s="11">
        <f t="shared" si="4"/>
        <v>2.0299999999999985E-2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11"/>
      <c r="H25" s="10"/>
      <c r="I25" s="10">
        <f t="shared" si="5"/>
        <v>18968</v>
      </c>
      <c r="J25" s="10">
        <f t="shared" si="3"/>
        <v>5481866386.8919611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11"/>
      <c r="H26" s="10"/>
      <c r="I26" s="10">
        <f t="shared" si="5"/>
        <v>18968</v>
      </c>
      <c r="J26" s="10">
        <f t="shared" si="3"/>
        <v>5371219269.9313745</v>
      </c>
      <c r="K26" s="11">
        <f t="shared" si="4"/>
        <v>2.0599999999999952E-2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11"/>
      <c r="H27" s="10"/>
      <c r="I27" s="10">
        <f t="shared" si="5"/>
        <v>18968</v>
      </c>
      <c r="J27" s="10">
        <f t="shared" si="3"/>
        <v>5262805477.1030521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11"/>
      <c r="H28" s="10"/>
      <c r="I28" s="10">
        <f t="shared" si="5"/>
        <v>18968</v>
      </c>
      <c r="J28" s="10">
        <f t="shared" si="3"/>
        <v>5156579930.5340509</v>
      </c>
      <c r="K28" s="11">
        <f t="shared" si="4"/>
        <v>2.059999999999973E-2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11"/>
      <c r="H29" s="10"/>
      <c r="I29" s="10">
        <f t="shared" si="5"/>
        <v>18968</v>
      </c>
      <c r="J29" s="10">
        <f t="shared" si="3"/>
        <v>5052498462.2124748</v>
      </c>
      <c r="K29" s="11">
        <f t="shared" si="4"/>
        <v>2.0799999999999708E-2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11"/>
      <c r="H30" s="10"/>
      <c r="I30" s="10">
        <f t="shared" si="5"/>
        <v>18968</v>
      </c>
      <c r="J30" s="10">
        <f t="shared" si="3"/>
        <v>4949547866.5874567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11"/>
      <c r="H31" s="10"/>
      <c r="I31" s="10">
        <f t="shared" si="5"/>
        <v>18968</v>
      </c>
      <c r="J31" s="10">
        <f t="shared" si="3"/>
        <v>4846795795.7182293</v>
      </c>
      <c r="K31" s="11">
        <f t="shared" si="4"/>
        <v>1.6999999999999904E-2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11"/>
      <c r="H32" s="10"/>
      <c r="I32" s="10">
        <f t="shared" si="5"/>
        <v>18968</v>
      </c>
      <c r="J32" s="10">
        <f t="shared" si="3"/>
        <v>4765777576.9107475</v>
      </c>
      <c r="K32" s="11">
        <f t="shared" si="4"/>
        <v>7.2000000000000952E-3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11"/>
      <c r="H33" s="10"/>
      <c r="I33" s="10">
        <f t="shared" si="5"/>
        <v>18968</v>
      </c>
      <c r="J33" s="10">
        <f t="shared" si="3"/>
        <v>4731709270.165555</v>
      </c>
      <c r="K33" s="11">
        <f t="shared" si="4"/>
        <v>4.1999999999999815E-3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11"/>
      <c r="H34" s="10"/>
      <c r="I34" s="10">
        <f t="shared" si="5"/>
        <v>18968</v>
      </c>
      <c r="J34" s="10">
        <f t="shared" ref="J34:J65" si="6">IF(I34="","",I34*C34)</f>
        <v>4711919209.4857149</v>
      </c>
      <c r="K34" s="11">
        <f t="shared" ref="K34:K65" si="7">IFERROR(J34/J35-1,"")</f>
        <v>6.1999999999999833E-3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11"/>
      <c r="H35" s="10"/>
      <c r="I35" s="10">
        <f t="shared" ref="I35:I66" si="8">IF(H35&lt;&gt;"",H35,I34/(1+IF(G34="",0,G34)))</f>
        <v>18968</v>
      </c>
      <c r="J35" s="10">
        <f t="shared" si="6"/>
        <v>4682885320.4986238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11"/>
      <c r="H36" s="10"/>
      <c r="I36" s="10">
        <f t="shared" si="8"/>
        <v>18968</v>
      </c>
      <c r="J36" s="10">
        <f t="shared" si="6"/>
        <v>4654492913.7249022</v>
      </c>
      <c r="K36" s="11">
        <f t="shared" si="7"/>
        <v>1.0000000000000231E-2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11"/>
      <c r="H37" s="10"/>
      <c r="I37" s="10">
        <f t="shared" si="8"/>
        <v>18968</v>
      </c>
      <c r="J37" s="10">
        <f t="shared" si="6"/>
        <v>4608408825.4701996</v>
      </c>
      <c r="K37" s="11">
        <f t="shared" si="7"/>
        <v>1.5299999999999869E-2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11"/>
      <c r="H38" s="10"/>
      <c r="I38" s="10">
        <f t="shared" si="8"/>
        <v>18968</v>
      </c>
      <c r="J38" s="10">
        <f t="shared" si="6"/>
        <v>4538962696.2180634</v>
      </c>
      <c r="K38" s="11">
        <f t="shared" si="7"/>
        <v>1.3300000000000312E-2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11"/>
      <c r="H39" s="10"/>
      <c r="I39" s="10">
        <f t="shared" si="8"/>
        <v>18968</v>
      </c>
      <c r="J39" s="10">
        <f t="shared" si="6"/>
        <v>4479386851.0984526</v>
      </c>
      <c r="K39" s="11">
        <f t="shared" si="7"/>
        <v>1.1599999999999833E-2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11"/>
      <c r="H40" s="10"/>
      <c r="I40" s="10">
        <f t="shared" si="8"/>
        <v>18968</v>
      </c>
      <c r="J40" s="10">
        <f t="shared" si="6"/>
        <v>4428021798.2388821</v>
      </c>
      <c r="K40" s="11">
        <f t="shared" si="7"/>
        <v>1.3800000000000257E-2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11"/>
      <c r="H41" s="10"/>
      <c r="I41" s="10">
        <f t="shared" si="8"/>
        <v>18968</v>
      </c>
      <c r="J41" s="10">
        <f t="shared" si="6"/>
        <v>4367746891.1411333</v>
      </c>
      <c r="K41" s="11">
        <f t="shared" si="7"/>
        <v>1.2399999999999967E-2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11"/>
      <c r="H42" s="10"/>
      <c r="I42" s="10">
        <f t="shared" si="8"/>
        <v>18968</v>
      </c>
      <c r="J42" s="10">
        <f t="shared" si="6"/>
        <v>4314250188.8000135</v>
      </c>
      <c r="K42" s="11">
        <f t="shared" si="7"/>
        <v>9.100000000000108E-3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11"/>
      <c r="H43" s="10"/>
      <c r="I43" s="10">
        <f t="shared" si="8"/>
        <v>18968</v>
      </c>
      <c r="J43" s="10">
        <f t="shared" si="6"/>
        <v>4275344553.3643975</v>
      </c>
      <c r="K43" s="11">
        <f t="shared" si="7"/>
        <v>5.8000000000000274E-3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11"/>
      <c r="H44" s="10"/>
      <c r="I44" s="10">
        <f t="shared" si="8"/>
        <v>18968</v>
      </c>
      <c r="J44" s="10">
        <f t="shared" si="6"/>
        <v>4250690548.1849246</v>
      </c>
      <c r="K44" s="11">
        <f t="shared" si="7"/>
        <v>2.8999999999999027E-3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11"/>
      <c r="H45" s="10"/>
      <c r="I45" s="10">
        <f t="shared" si="8"/>
        <v>18968</v>
      </c>
      <c r="J45" s="10">
        <f t="shared" si="6"/>
        <v>4238399190.5323811</v>
      </c>
      <c r="K45" s="11">
        <f t="shared" si="7"/>
        <v>1.9999999999975593E-4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11"/>
      <c r="H46" s="10"/>
      <c r="I46" s="10">
        <f t="shared" si="8"/>
        <v>18968</v>
      </c>
      <c r="J46" s="10">
        <f t="shared" si="6"/>
        <v>4237551680.1963425</v>
      </c>
      <c r="K46" s="11">
        <f t="shared" si="7"/>
        <v>-5.9000000000000163E-3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11"/>
      <c r="H47" s="10"/>
      <c r="I47" s="10">
        <f t="shared" si="8"/>
        <v>18968</v>
      </c>
      <c r="J47" s="10">
        <f t="shared" si="6"/>
        <v>4262701619.7528844</v>
      </c>
      <c r="K47" s="11">
        <f t="shared" si="7"/>
        <v>-1.0300000000000087E-2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11"/>
      <c r="H48" s="10"/>
      <c r="I48" s="10">
        <f t="shared" si="8"/>
        <v>18968</v>
      </c>
      <c r="J48" s="10">
        <f t="shared" si="6"/>
        <v>4307064382.8967209</v>
      </c>
      <c r="K48" s="11">
        <f t="shared" si="7"/>
        <v>-9.299999999999975E-3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11"/>
      <c r="H49" s="10"/>
      <c r="I49" s="10">
        <f t="shared" si="8"/>
        <v>18968</v>
      </c>
      <c r="J49" s="10">
        <f t="shared" si="6"/>
        <v>4347496096.5950546</v>
      </c>
      <c r="K49" s="11">
        <f t="shared" si="7"/>
        <v>-8.2999999999999741E-3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11"/>
      <c r="H50" s="10"/>
      <c r="I50" s="10">
        <f t="shared" si="8"/>
        <v>18968</v>
      </c>
      <c r="J50" s="10">
        <f t="shared" si="6"/>
        <v>4383882319.8498077</v>
      </c>
      <c r="K50" s="11">
        <f t="shared" si="7"/>
        <v>-7.3999999999999622E-3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11"/>
      <c r="H51" s="10"/>
      <c r="I51" s="10">
        <f t="shared" si="8"/>
        <v>18968</v>
      </c>
      <c r="J51" s="10">
        <f t="shared" si="6"/>
        <v>4416564900.1106262</v>
      </c>
      <c r="K51" s="11">
        <f t="shared" si="7"/>
        <v>-6.3999999999999613E-3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11"/>
      <c r="H52" s="10"/>
      <c r="I52" s="10">
        <f t="shared" si="8"/>
        <v>18968</v>
      </c>
      <c r="J52" s="10">
        <f t="shared" si="6"/>
        <v>4445012983.203126</v>
      </c>
      <c r="K52" s="11">
        <f t="shared" si="7"/>
        <v>-5.2999999999999714E-3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11"/>
      <c r="H53" s="10"/>
      <c r="I53" s="10">
        <f t="shared" si="8"/>
        <v>18968</v>
      </c>
      <c r="J53" s="10">
        <f t="shared" si="6"/>
        <v>4468697077.7150154</v>
      </c>
      <c r="K53" s="11">
        <f t="shared" si="7"/>
        <v>-4.0999999999999925E-3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11"/>
      <c r="H54" s="10"/>
      <c r="I54" s="10">
        <f t="shared" si="8"/>
        <v>18968</v>
      </c>
      <c r="J54" s="10">
        <f t="shared" si="6"/>
        <v>4487094163.78654</v>
      </c>
      <c r="K54" s="11">
        <f t="shared" si="7"/>
        <v>1.3900000000000023E-2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11"/>
      <c r="H55" s="10"/>
      <c r="I55" s="10">
        <f t="shared" si="8"/>
        <v>18968</v>
      </c>
      <c r="J55" s="10">
        <f t="shared" si="6"/>
        <v>4425578620.9552622</v>
      </c>
      <c r="K55" s="11">
        <f t="shared" si="7"/>
        <v>3.2399999999999984E-2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11"/>
      <c r="H56" s="10"/>
      <c r="I56" s="10">
        <f t="shared" si="8"/>
        <v>18968</v>
      </c>
      <c r="J56" s="10">
        <f t="shared" si="6"/>
        <v>4286689869.1933961</v>
      </c>
      <c r="K56" s="11">
        <f t="shared" si="7"/>
        <v>3.3600000000000074E-2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11"/>
      <c r="H57" s="10"/>
      <c r="I57" s="10">
        <f t="shared" si="8"/>
        <v>18968</v>
      </c>
      <c r="J57" s="10">
        <f t="shared" si="6"/>
        <v>4147339269.730453</v>
      </c>
      <c r="K57" s="11">
        <f t="shared" si="7"/>
        <v>3.4100000000000019E-2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11"/>
      <c r="H58" s="10"/>
      <c r="I58" s="10">
        <f t="shared" si="8"/>
        <v>18968</v>
      </c>
      <c r="J58" s="10">
        <f t="shared" si="6"/>
        <v>4010578541.4664469</v>
      </c>
      <c r="K58" s="11">
        <f t="shared" si="7"/>
        <v>3.4200000000000008E-2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11"/>
      <c r="H59" s="10"/>
      <c r="I59" s="10">
        <f t="shared" si="8"/>
        <v>18968</v>
      </c>
      <c r="J59" s="10">
        <f t="shared" si="6"/>
        <v>3877952563.7849998</v>
      </c>
      <c r="K59" s="11">
        <f t="shared" si="7"/>
        <v>3.4299999999999997E-2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11"/>
      <c r="H60" s="10"/>
      <c r="I60" s="10">
        <f t="shared" si="8"/>
        <v>18968</v>
      </c>
      <c r="J60" s="10">
        <f t="shared" si="6"/>
        <v>3749349863.4680457</v>
      </c>
      <c r="K60" s="11">
        <f t="shared" si="7"/>
        <v>3.4200000000000008E-2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11"/>
      <c r="H61" s="10"/>
      <c r="I61" s="10">
        <f t="shared" si="8"/>
        <v>18968</v>
      </c>
      <c r="J61" s="10">
        <f t="shared" si="6"/>
        <v>3625362467.0934501</v>
      </c>
      <c r="K61" s="11">
        <f t="shared" si="7"/>
        <v>3.4799999999999942E-2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11"/>
      <c r="H62" s="10"/>
      <c r="I62" s="10">
        <f t="shared" si="8"/>
        <v>18968</v>
      </c>
      <c r="J62" s="10">
        <f t="shared" si="6"/>
        <v>3503442662.4405198</v>
      </c>
      <c r="K62" s="11">
        <f t="shared" si="7"/>
        <v>3.960000000000008E-2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11"/>
      <c r="H63" s="10"/>
      <c r="I63" s="10">
        <f t="shared" si="8"/>
        <v>18968</v>
      </c>
      <c r="J63" s="10">
        <f t="shared" si="6"/>
        <v>3369991018.1228547</v>
      </c>
      <c r="K63" s="11">
        <f t="shared" si="7"/>
        <v>4.5199999999999907E-2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11"/>
      <c r="H64" s="10"/>
      <c r="I64" s="10">
        <f t="shared" si="8"/>
        <v>18968</v>
      </c>
      <c r="J64" s="10">
        <f t="shared" si="6"/>
        <v>3224254705.437098</v>
      </c>
      <c r="K64" s="11">
        <f t="shared" si="7"/>
        <v>4.0000000000000036E-2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11"/>
      <c r="H65" s="10"/>
      <c r="I65" s="10">
        <f t="shared" si="8"/>
        <v>18968</v>
      </c>
      <c r="J65" s="10">
        <f t="shared" si="6"/>
        <v>3100244909.0741329</v>
      </c>
      <c r="K65" s="11">
        <f t="shared" si="7"/>
        <v>3.3099999999999907E-2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11"/>
      <c r="H66" s="10"/>
      <c r="I66" s="10">
        <f t="shared" si="8"/>
        <v>18968</v>
      </c>
      <c r="J66" s="10">
        <f t="shared" ref="J66:J67" si="9">IF(I66="","",I66*C66)</f>
        <v>3000914634.6666665</v>
      </c>
      <c r="K66" s="11">
        <f t="shared" ref="K66" si="10">IFERROR(J66/J67-1,"")</f>
        <v>2.733333333333321E-2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18968</v>
      </c>
      <c r="J67" s="10">
        <f t="shared" si="9"/>
        <v>2921072000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5">
        <v>6585930</v>
      </c>
      <c r="G2" s="11"/>
      <c r="H2" s="10"/>
      <c r="I2" s="10">
        <f>IF(H2&lt;&gt;"",H2,14603)</f>
        <v>14603</v>
      </c>
      <c r="J2" s="10">
        <f t="shared" ref="J2:J33" si="3">IF(I2="","",I2*C2)</f>
        <v>96173857502.393646</v>
      </c>
      <c r="K2" s="11">
        <f t="shared" ref="K2:K33" si="4">IFERROR(J2/J3-1,"")</f>
        <v>-4.0000000000006697E-4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11"/>
      <c r="H3" s="10"/>
      <c r="I3" s="10">
        <f t="shared" ref="I3:I34" si="5">IF(H3&lt;&gt;"",H3,I2/(1+IF(G2="",0,G2)))</f>
        <v>14603</v>
      </c>
      <c r="J3" s="10">
        <f t="shared" si="3"/>
        <v>96212342439.3694</v>
      </c>
      <c r="K3" s="11">
        <f t="shared" si="4"/>
        <v>9.0000000000012292E-4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11"/>
      <c r="H4" s="10"/>
      <c r="I4" s="10">
        <f t="shared" si="5"/>
        <v>14603</v>
      </c>
      <c r="J4" s="10">
        <f t="shared" si="3"/>
        <v>96125829193.095612</v>
      </c>
      <c r="K4" s="11">
        <f t="shared" si="4"/>
        <v>9.9999999999988987E-5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11"/>
      <c r="H5" s="10"/>
      <c r="I5" s="10">
        <f t="shared" si="5"/>
        <v>14603</v>
      </c>
      <c r="J5" s="10">
        <f t="shared" si="3"/>
        <v>96116217571.338486</v>
      </c>
      <c r="K5" s="11">
        <f t="shared" si="4"/>
        <v>2.2999999999999687E-3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11"/>
      <c r="H6" s="10"/>
      <c r="I6" s="10">
        <f t="shared" si="5"/>
        <v>14603</v>
      </c>
      <c r="J6" s="10">
        <f t="shared" si="3"/>
        <v>95895657558.952896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11"/>
      <c r="H7" s="10"/>
      <c r="I7" s="10">
        <f t="shared" si="5"/>
        <v>14603</v>
      </c>
      <c r="J7" s="10">
        <f t="shared" si="3"/>
        <v>95466060287.658447</v>
      </c>
      <c r="K7" s="11">
        <f t="shared" si="4"/>
        <v>3.7000000000000366E-3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11"/>
      <c r="H8" s="10"/>
      <c r="I8" s="10">
        <f t="shared" si="5"/>
        <v>14603</v>
      </c>
      <c r="J8" s="10">
        <f t="shared" si="3"/>
        <v>95114137977.143021</v>
      </c>
      <c r="K8" s="11">
        <f t="shared" si="4"/>
        <v>4.3000000000001926E-3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11"/>
      <c r="H9" s="10"/>
      <c r="I9" s="10">
        <f t="shared" si="5"/>
        <v>14603</v>
      </c>
      <c r="J9" s="10">
        <f t="shared" si="3"/>
        <v>94706898314.391129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11"/>
      <c r="H10" s="10"/>
      <c r="I10" s="10">
        <f t="shared" si="5"/>
        <v>14603</v>
      </c>
      <c r="J10" s="10">
        <f t="shared" si="3"/>
        <v>94095279000.885376</v>
      </c>
      <c r="K10" s="11">
        <f t="shared" si="4"/>
        <v>6.8999999999999062E-3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11"/>
      <c r="H11" s="10"/>
      <c r="I11" s="10">
        <f t="shared" si="5"/>
        <v>14603</v>
      </c>
      <c r="J11" s="10">
        <f t="shared" si="3"/>
        <v>93450470752.691818</v>
      </c>
      <c r="K11" s="11">
        <f t="shared" si="4"/>
        <v>5.5000000000000604E-3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11"/>
      <c r="H12" s="10"/>
      <c r="I12" s="10">
        <f t="shared" si="5"/>
        <v>14603</v>
      </c>
      <c r="J12" s="10">
        <f t="shared" si="3"/>
        <v>92939304577.515472</v>
      </c>
      <c r="K12" s="11">
        <f t="shared" si="4"/>
        <v>4.0000000000000036E-3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11"/>
      <c r="H13" s="10"/>
      <c r="I13" s="10">
        <f t="shared" si="5"/>
        <v>14603</v>
      </c>
      <c r="J13" s="10">
        <f t="shared" si="3"/>
        <v>92569028463.660828</v>
      </c>
      <c r="K13" s="11">
        <f t="shared" si="4"/>
        <v>6.6999999999999282E-3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11"/>
      <c r="H14" s="10"/>
      <c r="I14" s="10">
        <f t="shared" si="5"/>
        <v>14603</v>
      </c>
      <c r="J14" s="10">
        <f t="shared" si="3"/>
        <v>91952943740.598831</v>
      </c>
      <c r="K14" s="11">
        <f t="shared" si="4"/>
        <v>5.1000000000001044E-3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11"/>
      <c r="H15" s="10"/>
      <c r="I15" s="10">
        <f t="shared" si="5"/>
        <v>14603</v>
      </c>
      <c r="J15" s="10">
        <f t="shared" si="3"/>
        <v>91486363287.830887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11"/>
      <c r="H16" s="10"/>
      <c r="I16" s="10">
        <f t="shared" si="5"/>
        <v>14603</v>
      </c>
      <c r="J16" s="10">
        <f t="shared" si="3"/>
        <v>91085586706.323074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11"/>
      <c r="H17" s="10"/>
      <c r="I17" s="10">
        <f t="shared" si="5"/>
        <v>14603</v>
      </c>
      <c r="J17" s="10">
        <f t="shared" si="3"/>
        <v>90985502653.404327</v>
      </c>
      <c r="K17" s="11">
        <f t="shared" si="4"/>
        <v>2.1999999999999797E-3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11"/>
      <c r="H18" s="10"/>
      <c r="I18" s="10">
        <f t="shared" si="5"/>
        <v>14603</v>
      </c>
      <c r="J18" s="10">
        <f t="shared" si="3"/>
        <v>90785773950.712753</v>
      </c>
      <c r="K18" s="11">
        <f t="shared" si="4"/>
        <v>3.9999999999995595E-4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11"/>
      <c r="H19" s="10"/>
      <c r="I19" s="10">
        <f t="shared" si="5"/>
        <v>14603</v>
      </c>
      <c r="J19" s="10">
        <f t="shared" si="3"/>
        <v>90749474161.04834</v>
      </c>
      <c r="K19" s="11">
        <f t="shared" si="4"/>
        <v>1.6000000000000458E-3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11"/>
      <c r="H20" s="10"/>
      <c r="I20" s="10">
        <f t="shared" si="5"/>
        <v>14603</v>
      </c>
      <c r="J20" s="10">
        <f t="shared" si="3"/>
        <v>90604506949.928452</v>
      </c>
      <c r="K20" s="11">
        <f t="shared" si="4"/>
        <v>1.2000000000000899E-3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11"/>
      <c r="H21" s="10"/>
      <c r="I21" s="10">
        <f t="shared" si="5"/>
        <v>14603</v>
      </c>
      <c r="J21" s="10">
        <f t="shared" si="3"/>
        <v>90495911855.701599</v>
      </c>
      <c r="K21" s="11">
        <f t="shared" si="4"/>
        <v>9.9999999999988987E-4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11"/>
      <c r="H22" s="10"/>
      <c r="I22" s="10">
        <f t="shared" si="5"/>
        <v>14603</v>
      </c>
      <c r="J22" s="10">
        <f t="shared" si="3"/>
        <v>90405506349.352249</v>
      </c>
      <c r="K22" s="11">
        <f t="shared" si="4"/>
        <v>3.9999999999995595E-4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11"/>
      <c r="H23" s="10"/>
      <c r="I23" s="10">
        <f t="shared" si="5"/>
        <v>14603</v>
      </c>
      <c r="J23" s="10">
        <f t="shared" si="3"/>
        <v>90369358605.909882</v>
      </c>
      <c r="K23" s="11">
        <f t="shared" si="4"/>
        <v>1.3000000000000789E-3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11"/>
      <c r="H24" s="10"/>
      <c r="I24" s="10">
        <f t="shared" si="5"/>
        <v>14603</v>
      </c>
      <c r="J24" s="10">
        <f t="shared" si="3"/>
        <v>90252030965.654526</v>
      </c>
      <c r="K24" s="11">
        <f t="shared" si="4"/>
        <v>2.0999999999999908E-3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11"/>
      <c r="H25" s="10"/>
      <c r="I25" s="10">
        <f t="shared" si="5"/>
        <v>14603</v>
      </c>
      <c r="J25" s="10">
        <f t="shared" si="3"/>
        <v>90062898878.010696</v>
      </c>
      <c r="K25" s="11">
        <f t="shared" si="4"/>
        <v>1.6000000000002679E-3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11"/>
      <c r="H26" s="10"/>
      <c r="I26" s="10">
        <f t="shared" si="5"/>
        <v>14603</v>
      </c>
      <c r="J26" s="10">
        <f t="shared" si="3"/>
        <v>89919028432.518646</v>
      </c>
      <c r="K26" s="11">
        <f t="shared" si="4"/>
        <v>4.0000000000000036E-3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11"/>
      <c r="H27" s="10"/>
      <c r="I27" s="10">
        <f t="shared" si="5"/>
        <v>14603</v>
      </c>
      <c r="J27" s="10">
        <f t="shared" si="3"/>
        <v>89560785291.353241</v>
      </c>
      <c r="K27" s="11">
        <f t="shared" si="4"/>
        <v>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11"/>
      <c r="H28" s="10"/>
      <c r="I28" s="10">
        <f t="shared" si="5"/>
        <v>14603</v>
      </c>
      <c r="J28" s="10">
        <f t="shared" si="3"/>
        <v>89364184086.363251</v>
      </c>
      <c r="K28" s="11">
        <f t="shared" si="4"/>
        <v>4.8999999999999044E-3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11"/>
      <c r="H29" s="10"/>
      <c r="I29" s="10">
        <f t="shared" si="5"/>
        <v>14603</v>
      </c>
      <c r="J29" s="10">
        <f t="shared" si="3"/>
        <v>88928434756.058578</v>
      </c>
      <c r="K29" s="11">
        <f t="shared" si="4"/>
        <v>6.5999999999999392E-3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11"/>
      <c r="H30" s="10"/>
      <c r="I30" s="10">
        <f t="shared" si="5"/>
        <v>14603</v>
      </c>
      <c r="J30" s="10">
        <f t="shared" si="3"/>
        <v>88345355410.350266</v>
      </c>
      <c r="K30" s="11">
        <f t="shared" si="4"/>
        <v>4.1999999999997595E-3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11"/>
      <c r="H31" s="10"/>
      <c r="I31" s="10">
        <f t="shared" si="5"/>
        <v>14603</v>
      </c>
      <c r="J31" s="10">
        <f t="shared" si="3"/>
        <v>87975856811.740967</v>
      </c>
      <c r="K31" s="11">
        <f t="shared" si="4"/>
        <v>2.6999999999999247E-3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11"/>
      <c r="H32" s="10"/>
      <c r="I32" s="10">
        <f t="shared" si="5"/>
        <v>14603</v>
      </c>
      <c r="J32" s="10">
        <f t="shared" si="3"/>
        <v>87738961615.37944</v>
      </c>
      <c r="K32" s="11">
        <f t="shared" si="4"/>
        <v>9.9999999999988987E-4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11"/>
      <c r="H33" s="10"/>
      <c r="I33" s="10">
        <f t="shared" si="5"/>
        <v>14603</v>
      </c>
      <c r="J33" s="10">
        <f t="shared" si="3"/>
        <v>87651310305.074371</v>
      </c>
      <c r="K33" s="11">
        <f t="shared" si="4"/>
        <v>-9.0000000000012292E-4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11"/>
      <c r="H34" s="10"/>
      <c r="I34" s="10">
        <f t="shared" si="5"/>
        <v>14603</v>
      </c>
      <c r="J34" s="10">
        <f t="shared" ref="J34:J65" si="6">IF(I34="","",I34*C34)</f>
        <v>87730267545.865662</v>
      </c>
      <c r="K34" s="11">
        <f t="shared" ref="K34:K65" si="7">IFERROR(J34/J35-1,"")</f>
        <v>-3.9999999999995595E-4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11"/>
      <c r="H35" s="10"/>
      <c r="I35" s="10">
        <f t="shared" ref="I35:I66" si="8">IF(H35&lt;&gt;"",H35,I34/(1+IF(G34="",0,G34)))</f>
        <v>14603</v>
      </c>
      <c r="J35" s="10">
        <f t="shared" si="6"/>
        <v>87765373695.343796</v>
      </c>
      <c r="K35" s="11">
        <f t="shared" si="7"/>
        <v>-3.2999999999999696E-3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11"/>
      <c r="H36" s="10"/>
      <c r="I36" s="10">
        <f t="shared" si="8"/>
        <v>14603</v>
      </c>
      <c r="J36" s="10">
        <f t="shared" si="6"/>
        <v>88055958357.924942</v>
      </c>
      <c r="K36" s="11">
        <f t="shared" si="7"/>
        <v>-8.0000000000002292E-4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11"/>
      <c r="H37" s="10"/>
      <c r="I37" s="10">
        <f t="shared" si="8"/>
        <v>14603</v>
      </c>
      <c r="J37" s="10">
        <f t="shared" si="6"/>
        <v>88126459525.54538</v>
      </c>
      <c r="K37" s="11">
        <f t="shared" si="7"/>
        <v>1.9999999999997797E-3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11"/>
      <c r="H38" s="10"/>
      <c r="I38" s="10">
        <f t="shared" si="8"/>
        <v>14603</v>
      </c>
      <c r="J38" s="10">
        <f t="shared" si="6"/>
        <v>87950558408.727936</v>
      </c>
      <c r="K38" s="11">
        <f t="shared" si="7"/>
        <v>2.0999999999999908E-3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11"/>
      <c r="H39" s="10"/>
      <c r="I39" s="10">
        <f t="shared" si="8"/>
        <v>14603</v>
      </c>
      <c r="J39" s="10">
        <f t="shared" si="6"/>
        <v>87766249285.228958</v>
      </c>
      <c r="K39" s="11">
        <f t="shared" si="7"/>
        <v>1.3000000000000789E-3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11"/>
      <c r="H40" s="10"/>
      <c r="I40" s="10">
        <f t="shared" si="8"/>
        <v>14603</v>
      </c>
      <c r="J40" s="10">
        <f t="shared" si="6"/>
        <v>87652301293.547333</v>
      </c>
      <c r="K40" s="11">
        <f t="shared" si="7"/>
        <v>4.9999999999994493E-4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11"/>
      <c r="H41" s="10"/>
      <c r="I41" s="10">
        <f t="shared" si="8"/>
        <v>14603</v>
      </c>
      <c r="J41" s="10">
        <f t="shared" si="6"/>
        <v>87608497045.024826</v>
      </c>
      <c r="K41" s="11">
        <f t="shared" si="7"/>
        <v>1.4000000000000679E-3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11"/>
      <c r="H42" s="10"/>
      <c r="I42" s="10">
        <f t="shared" si="8"/>
        <v>14603</v>
      </c>
      <c r="J42" s="10">
        <f t="shared" si="6"/>
        <v>87486016621.754364</v>
      </c>
      <c r="K42" s="11">
        <f t="shared" si="7"/>
        <v>3.7000000000000366E-3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11"/>
      <c r="H43" s="10"/>
      <c r="I43" s="10">
        <f t="shared" si="8"/>
        <v>14603</v>
      </c>
      <c r="J43" s="10">
        <f t="shared" si="6"/>
        <v>87163511628.728073</v>
      </c>
      <c r="K43" s="11">
        <f t="shared" si="7"/>
        <v>4.5000000000001705E-3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11"/>
      <c r="H44" s="10"/>
      <c r="I44" s="10">
        <f t="shared" si="8"/>
        <v>14603</v>
      </c>
      <c r="J44" s="10">
        <f t="shared" si="6"/>
        <v>86773032980.316635</v>
      </c>
      <c r="K44" s="11">
        <f t="shared" si="7"/>
        <v>6.3999999999997392E-3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11"/>
      <c r="H45" s="10"/>
      <c r="I45" s="10">
        <f t="shared" si="8"/>
        <v>14603</v>
      </c>
      <c r="J45" s="10">
        <f t="shared" si="6"/>
        <v>86221217190.298737</v>
      </c>
      <c r="K45" s="11">
        <f t="shared" si="7"/>
        <v>5.4000000000000714E-3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11"/>
      <c r="H46" s="10"/>
      <c r="I46" s="10">
        <f t="shared" si="8"/>
        <v>14603</v>
      </c>
      <c r="J46" s="10">
        <f t="shared" si="6"/>
        <v>85758123324.34726</v>
      </c>
      <c r="K46" s="11">
        <f t="shared" si="7"/>
        <v>2.9999999999998916E-3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11"/>
      <c r="H47" s="10"/>
      <c r="I47" s="10">
        <f t="shared" si="8"/>
        <v>14603</v>
      </c>
      <c r="J47" s="10">
        <f t="shared" si="6"/>
        <v>85501618468.940445</v>
      </c>
      <c r="K47" s="11">
        <f t="shared" si="7"/>
        <v>3.0000000000001137E-3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11"/>
      <c r="H48" s="10"/>
      <c r="I48" s="10">
        <f t="shared" si="8"/>
        <v>14603</v>
      </c>
      <c r="J48" s="10">
        <f t="shared" si="6"/>
        <v>85245880826.46106</v>
      </c>
      <c r="K48" s="11">
        <f t="shared" si="7"/>
        <v>2.9999999999998916E-3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11"/>
      <c r="H49" s="10"/>
      <c r="I49" s="10">
        <f t="shared" si="8"/>
        <v>14603</v>
      </c>
      <c r="J49" s="10">
        <f t="shared" si="6"/>
        <v>84990908102.154602</v>
      </c>
      <c r="K49" s="11">
        <f t="shared" si="7"/>
        <v>3.9999999999997815E-3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11"/>
      <c r="H50" s="10"/>
      <c r="I50" s="10">
        <f t="shared" si="8"/>
        <v>14603</v>
      </c>
      <c r="J50" s="10">
        <f t="shared" si="6"/>
        <v>84652298906.528503</v>
      </c>
      <c r="K50" s="11">
        <f t="shared" si="7"/>
        <v>4.0000000000002256E-3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11"/>
      <c r="H51" s="10"/>
      <c r="I51" s="10">
        <f t="shared" si="8"/>
        <v>14603</v>
      </c>
      <c r="J51" s="10">
        <f t="shared" si="6"/>
        <v>84315038751.5224</v>
      </c>
      <c r="K51" s="11">
        <f t="shared" si="7"/>
        <v>3.9999999999997815E-3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11"/>
      <c r="H52" s="10"/>
      <c r="I52" s="10">
        <f t="shared" si="8"/>
        <v>14603</v>
      </c>
      <c r="J52" s="10">
        <f t="shared" si="6"/>
        <v>83979122262.472519</v>
      </c>
      <c r="K52" s="11">
        <f t="shared" si="7"/>
        <v>4.0000000000000036E-3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11"/>
      <c r="H53" s="10"/>
      <c r="I53" s="10">
        <f t="shared" si="8"/>
        <v>14603</v>
      </c>
      <c r="J53" s="10">
        <f t="shared" si="6"/>
        <v>83644544086.128006</v>
      </c>
      <c r="K53" s="11">
        <f t="shared" si="7"/>
        <v>4.0000000000000036E-3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11"/>
      <c r="H54" s="10"/>
      <c r="I54" s="10">
        <f t="shared" si="8"/>
        <v>14603</v>
      </c>
      <c r="J54" s="10">
        <f t="shared" si="6"/>
        <v>83311298890.565735</v>
      </c>
      <c r="K54" s="11">
        <f t="shared" si="7"/>
        <v>3.4999999999998366E-3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11"/>
      <c r="H55" s="10"/>
      <c r="I55" s="10">
        <f t="shared" si="8"/>
        <v>14603</v>
      </c>
      <c r="J55" s="10">
        <f t="shared" si="6"/>
        <v>83020726348.346527</v>
      </c>
      <c r="K55" s="11">
        <f t="shared" si="7"/>
        <v>2.9999999999998916E-3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11"/>
      <c r="H56" s="10"/>
      <c r="I56" s="10">
        <f t="shared" si="8"/>
        <v>14603</v>
      </c>
      <c r="J56" s="10">
        <f t="shared" si="6"/>
        <v>82772409120.983582</v>
      </c>
      <c r="K56" s="11">
        <f t="shared" si="7"/>
        <v>1.9999999999997797E-3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11"/>
      <c r="H57" s="10"/>
      <c r="I57" s="10">
        <f t="shared" si="8"/>
        <v>14603</v>
      </c>
      <c r="J57" s="10">
        <f t="shared" si="6"/>
        <v>82607194731.520554</v>
      </c>
      <c r="K57" s="11">
        <f t="shared" si="7"/>
        <v>1.0000000000001119E-3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11"/>
      <c r="H58" s="10"/>
      <c r="I58" s="10">
        <f t="shared" si="8"/>
        <v>14603</v>
      </c>
      <c r="J58" s="10">
        <f t="shared" si="6"/>
        <v>82524670061.459091</v>
      </c>
      <c r="K58" s="11">
        <f t="shared" si="7"/>
        <v>9.9999999999988987E-4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11"/>
      <c r="H59" s="10"/>
      <c r="I59" s="10">
        <f t="shared" si="8"/>
        <v>14603</v>
      </c>
      <c r="J59" s="10">
        <f t="shared" si="6"/>
        <v>82442227833.625473</v>
      </c>
      <c r="K59" s="11">
        <f t="shared" si="7"/>
        <v>1.5000000000000568E-3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11"/>
      <c r="H60" s="10"/>
      <c r="I60" s="10">
        <f t="shared" si="8"/>
        <v>14603</v>
      </c>
      <c r="J60" s="10">
        <f t="shared" si="6"/>
        <v>82318749709.061874</v>
      </c>
      <c r="K60" s="11">
        <f t="shared" si="7"/>
        <v>1.8000000000000238E-3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11"/>
      <c r="H61" s="10"/>
      <c r="I61" s="10">
        <f t="shared" si="8"/>
        <v>14603</v>
      </c>
      <c r="J61" s="10">
        <f t="shared" si="6"/>
        <v>82170842193.114273</v>
      </c>
      <c r="K61" s="11">
        <f t="shared" si="7"/>
        <v>2.0000000000002238E-3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11"/>
      <c r="H62" s="10"/>
      <c r="I62" s="10">
        <f t="shared" si="8"/>
        <v>14603</v>
      </c>
      <c r="J62" s="10">
        <f t="shared" si="6"/>
        <v>82006828536.042175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11"/>
      <c r="H63" s="10"/>
      <c r="I63" s="10">
        <f t="shared" si="8"/>
        <v>14603</v>
      </c>
      <c r="J63" s="10">
        <f t="shared" si="6"/>
        <v>81843142251.539093</v>
      </c>
      <c r="K63" s="11">
        <f t="shared" si="7"/>
        <v>2.0000000000002238E-3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11"/>
      <c r="H64" s="10"/>
      <c r="I64" s="10">
        <f t="shared" si="8"/>
        <v>14603</v>
      </c>
      <c r="J64" s="10">
        <f t="shared" si="6"/>
        <v>81679782686.166748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11"/>
      <c r="H65" s="10"/>
      <c r="I65" s="10">
        <f t="shared" si="8"/>
        <v>14603</v>
      </c>
      <c r="J65" s="10">
        <f t="shared" si="6"/>
        <v>81516749187.791168</v>
      </c>
      <c r="K65" s="11">
        <f t="shared" si="7"/>
        <v>2.0000000000000018E-3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5"/>
      <c r="G66" s="11"/>
      <c r="H66" s="10"/>
      <c r="I66" s="10">
        <f t="shared" si="8"/>
        <v>14603</v>
      </c>
      <c r="J66" s="10">
        <f t="shared" ref="J66:J67" si="9">IF(I66="","",I66*C66)</f>
        <v>81354041105.580002</v>
      </c>
      <c r="K66" s="11">
        <f t="shared" ref="K66" si="10">IFERROR(J66/J67-1,"")</f>
        <v>2.0000000000000018E-3</v>
      </c>
    </row>
    <row r="67" spans="1:11" ht="22.5" customHeight="1">
      <c r="A67" s="3">
        <f t="shared" si="0"/>
        <v>1950</v>
      </c>
      <c r="B67" s="3">
        <v>1700</v>
      </c>
      <c r="C67" s="15">
        <v>5559930</v>
      </c>
      <c r="D67" s="11">
        <v>1.5E-3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14603</v>
      </c>
      <c r="J67" s="10">
        <f t="shared" si="9"/>
        <v>81191657790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5">
        <v>579087437</v>
      </c>
      <c r="G2" s="11"/>
      <c r="H2" s="10"/>
      <c r="I2" s="10">
        <f>IF(H2&lt;&gt;"",H2,7937)</f>
        <v>7937</v>
      </c>
      <c r="J2" s="10">
        <f t="shared" ref="J2:J33" si="3">IF(I2="","",I2*C2)</f>
        <v>4596139701022.2246</v>
      </c>
      <c r="K2" s="11">
        <f t="shared" ref="K2:K33" si="4">IFERROR(J2/J3-1,"")</f>
        <v>2.5999999999997137E-3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11"/>
      <c r="H3" s="10"/>
      <c r="I3" s="10">
        <f t="shared" ref="I3:I34" si="5">IF(H3&lt;&gt;"",H3,I2/(1+IF(G2="",0,G2)))</f>
        <v>7937</v>
      </c>
      <c r="J3" s="10">
        <f t="shared" si="3"/>
        <v>4584220727131.6836</v>
      </c>
      <c r="K3" s="11">
        <f t="shared" si="4"/>
        <v>2.7999999999999137E-3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11"/>
      <c r="H4" s="10"/>
      <c r="I4" s="10">
        <f t="shared" si="5"/>
        <v>7937</v>
      </c>
      <c r="J4" s="10">
        <f t="shared" si="3"/>
        <v>4571420749034.3877</v>
      </c>
      <c r="K4" s="11">
        <f t="shared" si="4"/>
        <v>1.6000000000000458E-3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11"/>
      <c r="H5" s="10"/>
      <c r="I5" s="10">
        <f t="shared" si="5"/>
        <v>7937</v>
      </c>
      <c r="J5" s="10">
        <f t="shared" si="3"/>
        <v>4564118159978.4219</v>
      </c>
      <c r="K5" s="11">
        <f t="shared" si="4"/>
        <v>6.9999999999992291E-4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11"/>
      <c r="H6" s="10"/>
      <c r="I6" s="10">
        <f t="shared" si="5"/>
        <v>7937</v>
      </c>
      <c r="J6" s="10">
        <f t="shared" si="3"/>
        <v>4560925512119.9385</v>
      </c>
      <c r="K6" s="11">
        <f t="shared" si="4"/>
        <v>2.1999999999999797E-3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11"/>
      <c r="H7" s="10"/>
      <c r="I7" s="10">
        <f t="shared" si="5"/>
        <v>7937</v>
      </c>
      <c r="J7" s="10">
        <f t="shared" si="3"/>
        <v>4550913502414.626</v>
      </c>
      <c r="K7" s="11">
        <f t="shared" si="4"/>
        <v>3.5000000000000586E-3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11"/>
      <c r="H8" s="10"/>
      <c r="I8" s="10">
        <f t="shared" si="5"/>
        <v>7937</v>
      </c>
      <c r="J8" s="10">
        <f t="shared" si="3"/>
        <v>4535040859406.7021</v>
      </c>
      <c r="K8" s="11">
        <f t="shared" si="4"/>
        <v>3.5000000000002807E-3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11"/>
      <c r="H9" s="10"/>
      <c r="I9" s="10">
        <f t="shared" si="5"/>
        <v>7937</v>
      </c>
      <c r="J9" s="10">
        <f t="shared" si="3"/>
        <v>4519223576887.5947</v>
      </c>
      <c r="K9" s="11">
        <f t="shared" si="4"/>
        <v>9.5000000000000639E-3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11"/>
      <c r="H10" s="10"/>
      <c r="I10" s="10">
        <f t="shared" si="5"/>
        <v>7937</v>
      </c>
      <c r="J10" s="10">
        <f t="shared" si="3"/>
        <v>4476694974628.6221</v>
      </c>
      <c r="K10" s="11">
        <f t="shared" si="4"/>
        <v>5.4000000000000714E-3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11"/>
      <c r="H11" s="10"/>
      <c r="I11" s="10">
        <f t="shared" si="5"/>
        <v>7937</v>
      </c>
      <c r="J11" s="10">
        <f t="shared" si="3"/>
        <v>4452650661058.9033</v>
      </c>
      <c r="K11" s="11">
        <f t="shared" si="4"/>
        <v>6.8999999999999062E-3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11"/>
      <c r="H12" s="10"/>
      <c r="I12" s="10">
        <f t="shared" si="5"/>
        <v>7937</v>
      </c>
      <c r="J12" s="10">
        <f t="shared" si="3"/>
        <v>4422137909483.4678</v>
      </c>
      <c r="K12" s="11">
        <f t="shared" si="4"/>
        <v>6.8999999999999062E-3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11"/>
      <c r="H13" s="10"/>
      <c r="I13" s="10">
        <f t="shared" si="5"/>
        <v>7937</v>
      </c>
      <c r="J13" s="10">
        <f t="shared" si="3"/>
        <v>4391834253136.8237</v>
      </c>
      <c r="K13" s="11">
        <f t="shared" si="4"/>
        <v>7.2000000000000952E-3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11"/>
      <c r="H14" s="10"/>
      <c r="I14" s="10">
        <f t="shared" si="5"/>
        <v>7937</v>
      </c>
      <c r="J14" s="10">
        <f t="shared" si="3"/>
        <v>4360439091676.7505</v>
      </c>
      <c r="K14" s="11">
        <f t="shared" si="4"/>
        <v>7.6000000000000512E-3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11"/>
      <c r="H15" s="10"/>
      <c r="I15" s="10">
        <f t="shared" si="5"/>
        <v>7937</v>
      </c>
      <c r="J15" s="10">
        <f t="shared" si="3"/>
        <v>4327549713851.479</v>
      </c>
      <c r="K15" s="11">
        <f t="shared" si="4"/>
        <v>8.0000000000000071E-3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11"/>
      <c r="H16" s="10"/>
      <c r="I16" s="10">
        <f t="shared" si="5"/>
        <v>7937</v>
      </c>
      <c r="J16" s="10">
        <f t="shared" si="3"/>
        <v>4293204081201.8638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11"/>
      <c r="H17" s="10"/>
      <c r="I17" s="10">
        <f t="shared" si="5"/>
        <v>7937</v>
      </c>
      <c r="J17" s="10">
        <f t="shared" si="3"/>
        <v>4257019416164.4663</v>
      </c>
      <c r="K17" s="11">
        <f t="shared" si="4"/>
        <v>8.899999999999908E-3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11"/>
      <c r="H18" s="10"/>
      <c r="I18" s="10">
        <f t="shared" si="5"/>
        <v>7937</v>
      </c>
      <c r="J18" s="10">
        <f t="shared" si="3"/>
        <v>4219466167275.7129</v>
      </c>
      <c r="K18" s="11">
        <f t="shared" si="4"/>
        <v>9.100000000000108E-3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11"/>
      <c r="H19" s="10"/>
      <c r="I19" s="10">
        <f t="shared" si="5"/>
        <v>7937</v>
      </c>
      <c r="J19" s="10">
        <f t="shared" si="3"/>
        <v>4181415288153.5156</v>
      </c>
      <c r="K19" s="11">
        <f t="shared" si="4"/>
        <v>8.999999999999897E-3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11"/>
      <c r="H20" s="10"/>
      <c r="I20" s="10">
        <f t="shared" si="5"/>
        <v>7937</v>
      </c>
      <c r="J20" s="10">
        <f t="shared" si="3"/>
        <v>4144118224136.2896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11"/>
      <c r="H21" s="10"/>
      <c r="I21" s="10">
        <f t="shared" si="5"/>
        <v>7937</v>
      </c>
      <c r="J21" s="10">
        <f t="shared" si="3"/>
        <v>4108375358517.1904</v>
      </c>
      <c r="K21" s="11">
        <f t="shared" si="4"/>
        <v>8.2999999999999741E-3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11"/>
      <c r="H22" s="10"/>
      <c r="I22" s="10">
        <f t="shared" si="5"/>
        <v>7937</v>
      </c>
      <c r="J22" s="10">
        <f t="shared" si="3"/>
        <v>4074556539241.4858</v>
      </c>
      <c r="K22" s="11">
        <f t="shared" si="4"/>
        <v>7.9000000000000181E-3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11"/>
      <c r="H23" s="10"/>
      <c r="I23" s="10">
        <f t="shared" si="5"/>
        <v>7937</v>
      </c>
      <c r="J23" s="10">
        <f t="shared" si="3"/>
        <v>4042619842485.8477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11"/>
      <c r="H24" s="10"/>
      <c r="I24" s="10">
        <f t="shared" si="5"/>
        <v>7937</v>
      </c>
      <c r="J24" s="10">
        <f t="shared" si="3"/>
        <v>4011729525142.2524</v>
      </c>
      <c r="K24" s="11">
        <f t="shared" si="4"/>
        <v>7.8000000000000291E-3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11"/>
      <c r="H25" s="10"/>
      <c r="I25" s="10">
        <f t="shared" si="5"/>
        <v>7937</v>
      </c>
      <c r="J25" s="10">
        <f t="shared" si="3"/>
        <v>3980680219430.6929</v>
      </c>
      <c r="K25" s="11">
        <f t="shared" si="4"/>
        <v>8.0999999999999961E-3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11"/>
      <c r="H26" s="10"/>
      <c r="I26" s="10">
        <f t="shared" si="5"/>
        <v>7937</v>
      </c>
      <c r="J26" s="10">
        <f t="shared" si="3"/>
        <v>3948695783583.665</v>
      </c>
      <c r="K26" s="11">
        <f t="shared" si="4"/>
        <v>8.499999999999952E-3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11"/>
      <c r="H27" s="10"/>
      <c r="I27" s="10">
        <f t="shared" si="5"/>
        <v>7937</v>
      </c>
      <c r="J27" s="10">
        <f t="shared" si="3"/>
        <v>3915414758139.48</v>
      </c>
      <c r="K27" s="11">
        <f t="shared" si="4"/>
        <v>8.899999999999908E-3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11"/>
      <c r="H28" s="10"/>
      <c r="I28" s="10">
        <f t="shared" si="5"/>
        <v>7937</v>
      </c>
      <c r="J28" s="10">
        <f t="shared" si="3"/>
        <v>3880874970898.4839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11"/>
      <c r="H29" s="10"/>
      <c r="I29" s="10">
        <f t="shared" si="5"/>
        <v>7937</v>
      </c>
      <c r="J29" s="10">
        <f t="shared" si="3"/>
        <v>3845115397699.8745</v>
      </c>
      <c r="K29" s="11">
        <f t="shared" si="4"/>
        <v>9.7000000000000419E-3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11"/>
      <c r="H30" s="10"/>
      <c r="I30" s="10">
        <f t="shared" si="5"/>
        <v>7937</v>
      </c>
      <c r="J30" s="10">
        <f t="shared" si="3"/>
        <v>3808176089630.459</v>
      </c>
      <c r="K30" s="11">
        <f t="shared" si="4"/>
        <v>1.0199999999999987E-2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11"/>
      <c r="H31" s="10"/>
      <c r="I31" s="10">
        <f t="shared" si="5"/>
        <v>7937</v>
      </c>
      <c r="J31" s="10">
        <f t="shared" si="3"/>
        <v>3769724895694.3765</v>
      </c>
      <c r="K31" s="11">
        <f t="shared" si="4"/>
        <v>1.0699999999999932E-2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11"/>
      <c r="H32" s="10"/>
      <c r="I32" s="10">
        <f t="shared" si="5"/>
        <v>7937</v>
      </c>
      <c r="J32" s="10">
        <f t="shared" si="3"/>
        <v>3729815865928.937</v>
      </c>
      <c r="K32" s="11">
        <f t="shared" si="4"/>
        <v>1.1300000000000088E-2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11"/>
      <c r="H33" s="10"/>
      <c r="I33" s="10">
        <f t="shared" si="5"/>
        <v>7937</v>
      </c>
      <c r="J33" s="10">
        <f t="shared" si="3"/>
        <v>3688139885225.8843</v>
      </c>
      <c r="K33" s="11">
        <f t="shared" si="4"/>
        <v>1.1800000000000033E-2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11"/>
      <c r="H34" s="10"/>
      <c r="I34" s="10">
        <f t="shared" si="5"/>
        <v>7937</v>
      </c>
      <c r="J34" s="10">
        <f t="shared" ref="J34:J65" si="6">IF(I34="","",I34*C34)</f>
        <v>3645127382116.9048</v>
      </c>
      <c r="K34" s="11">
        <f t="shared" ref="K34:K65" si="7">IFERROR(J34/J35-1,"")</f>
        <v>1.2299999999999978E-2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11"/>
      <c r="H35" s="10"/>
      <c r="I35" s="10">
        <f t="shared" ref="I35:I66" si="8">IF(H35&lt;&gt;"",H35,I34/(1+IF(G34="",0,G34)))</f>
        <v>7937</v>
      </c>
      <c r="J35" s="10">
        <f t="shared" si="6"/>
        <v>3600837085959.6016</v>
      </c>
      <c r="K35" s="11">
        <f t="shared" si="7"/>
        <v>1.2699999999999934E-2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11"/>
      <c r="H36" s="10"/>
      <c r="I36" s="10">
        <f t="shared" si="8"/>
        <v>7937</v>
      </c>
      <c r="J36" s="10">
        <f t="shared" si="6"/>
        <v>3555679950587.145</v>
      </c>
      <c r="K36" s="11">
        <f t="shared" si="7"/>
        <v>1.3100000000000112E-2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11"/>
      <c r="H37" s="10"/>
      <c r="I37" s="10">
        <f t="shared" si="8"/>
        <v>7937</v>
      </c>
      <c r="J37" s="10">
        <f t="shared" si="6"/>
        <v>3509702843339.3984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11"/>
      <c r="H38" s="10"/>
      <c r="I38" s="10">
        <f t="shared" si="8"/>
        <v>7937</v>
      </c>
      <c r="J38" s="10">
        <f t="shared" si="6"/>
        <v>3462611329261.4429</v>
      </c>
      <c r="K38" s="11">
        <f t="shared" si="7"/>
        <v>1.4100000000000001E-2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11"/>
      <c r="H39" s="10"/>
      <c r="I39" s="10">
        <f t="shared" si="8"/>
        <v>7937</v>
      </c>
      <c r="J39" s="10">
        <f t="shared" si="6"/>
        <v>3414467339770.6763</v>
      </c>
      <c r="K39" s="11">
        <f t="shared" si="7"/>
        <v>1.4599999999999946E-2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11"/>
      <c r="H40" s="10"/>
      <c r="I40" s="10">
        <f t="shared" si="8"/>
        <v>7937</v>
      </c>
      <c r="J40" s="10">
        <f t="shared" si="6"/>
        <v>3365333471092.7227</v>
      </c>
      <c r="K40" s="11">
        <f t="shared" si="7"/>
        <v>1.5300000000000091E-2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11"/>
      <c r="H41" s="10"/>
      <c r="I41" s="10">
        <f t="shared" si="8"/>
        <v>7937</v>
      </c>
      <c r="J41" s="10">
        <f t="shared" si="6"/>
        <v>3314619788331.2544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11"/>
      <c r="H42" s="10"/>
      <c r="I42" s="10">
        <f t="shared" si="8"/>
        <v>7937</v>
      </c>
      <c r="J42" s="10">
        <f t="shared" si="6"/>
        <v>3262742187549.2217</v>
      </c>
      <c r="K42" s="11">
        <f t="shared" si="7"/>
        <v>1.6599999999999948E-2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11"/>
      <c r="H43" s="10"/>
      <c r="I43" s="10">
        <f t="shared" si="8"/>
        <v>7937</v>
      </c>
      <c r="J43" s="10">
        <f t="shared" si="6"/>
        <v>3209465067429.8857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11"/>
      <c r="H44" s="10"/>
      <c r="I44" s="10">
        <f t="shared" si="8"/>
        <v>7937</v>
      </c>
      <c r="J44" s="10">
        <f t="shared" si="6"/>
        <v>3155195701366.3838</v>
      </c>
      <c r="K44" s="11">
        <f t="shared" si="7"/>
        <v>1.7800000000000038E-2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11"/>
      <c r="H45" s="10"/>
      <c r="I45" s="10">
        <f t="shared" si="8"/>
        <v>7937</v>
      </c>
      <c r="J45" s="10">
        <f t="shared" si="6"/>
        <v>3100015426769.8799</v>
      </c>
      <c r="K45" s="11">
        <f t="shared" si="7"/>
        <v>1.8299999999999983E-2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11"/>
      <c r="H46" s="10"/>
      <c r="I46" s="10">
        <f t="shared" si="8"/>
        <v>7937</v>
      </c>
      <c r="J46" s="10">
        <f t="shared" si="6"/>
        <v>3044304651644.7803</v>
      </c>
      <c r="K46" s="11">
        <f t="shared" si="7"/>
        <v>1.8799999999999706E-2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11"/>
      <c r="H47" s="10"/>
      <c r="I47" s="10">
        <f t="shared" si="8"/>
        <v>7937</v>
      </c>
      <c r="J47" s="10">
        <f t="shared" si="6"/>
        <v>2988127848100.4917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11"/>
      <c r="H48" s="10"/>
      <c r="I48" s="10">
        <f t="shared" si="8"/>
        <v>7937</v>
      </c>
      <c r="J48" s="10">
        <f t="shared" si="6"/>
        <v>2931548953301.7676</v>
      </c>
      <c r="K48" s="11">
        <f t="shared" si="7"/>
        <v>1.980000000000004E-2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11"/>
      <c r="H49" s="10"/>
      <c r="I49" s="10">
        <f t="shared" si="8"/>
        <v>7937</v>
      </c>
      <c r="J49" s="10">
        <f t="shared" si="6"/>
        <v>2874631254463.3921</v>
      </c>
      <c r="K49" s="11">
        <f t="shared" si="7"/>
        <v>2.0599999999999952E-2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11"/>
      <c r="H50" s="10"/>
      <c r="I50" s="10">
        <f t="shared" si="8"/>
        <v>7937</v>
      </c>
      <c r="J50" s="10">
        <f t="shared" si="6"/>
        <v>2816609106862.0342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11"/>
      <c r="H51" s="10"/>
      <c r="I51" s="10">
        <f t="shared" si="8"/>
        <v>7937</v>
      </c>
      <c r="J51" s="10">
        <f t="shared" si="6"/>
        <v>2757596540887.0513</v>
      </c>
      <c r="K51" s="11">
        <f t="shared" si="7"/>
        <v>2.2299999999999986E-2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11"/>
      <c r="H52" s="10"/>
      <c r="I52" s="10">
        <f t="shared" si="8"/>
        <v>7937</v>
      </c>
      <c r="J52" s="10">
        <f t="shared" si="6"/>
        <v>2697443549728.1143</v>
      </c>
      <c r="K52" s="11">
        <f t="shared" si="7"/>
        <v>2.3200000000000109E-2</v>
      </c>
      <c r="L52" t="s">
        <v>108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11"/>
      <c r="H53" s="10"/>
      <c r="I53" s="10">
        <f t="shared" si="8"/>
        <v>7937</v>
      </c>
      <c r="J53" s="10">
        <f t="shared" si="6"/>
        <v>2636281811696.7495</v>
      </c>
      <c r="K53" s="11">
        <f t="shared" si="7"/>
        <v>2.3900000000000254E-2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11"/>
      <c r="H54" s="10"/>
      <c r="I54" s="10">
        <f t="shared" si="8"/>
        <v>7937</v>
      </c>
      <c r="J54" s="10">
        <f t="shared" si="6"/>
        <v>2574745396715.2544</v>
      </c>
      <c r="K54" s="11">
        <f t="shared" si="7"/>
        <v>2.4399999999999755E-2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11"/>
      <c r="H55" s="10"/>
      <c r="I55" s="10">
        <f t="shared" si="8"/>
        <v>7937</v>
      </c>
      <c r="J55" s="10">
        <f t="shared" si="6"/>
        <v>2513417997574.4385</v>
      </c>
      <c r="K55" s="11">
        <f t="shared" si="7"/>
        <v>2.4699999999999944E-2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11"/>
      <c r="H56" s="10"/>
      <c r="I56" s="10">
        <f t="shared" si="8"/>
        <v>7937</v>
      </c>
      <c r="J56" s="10">
        <f t="shared" si="6"/>
        <v>2452833021932.7007</v>
      </c>
      <c r="K56" s="11">
        <f t="shared" si="7"/>
        <v>2.4999999999999911E-2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11"/>
      <c r="H57" s="10"/>
      <c r="I57" s="10">
        <f t="shared" si="8"/>
        <v>7937</v>
      </c>
      <c r="J57" s="10">
        <f t="shared" si="6"/>
        <v>2393007826275.8057</v>
      </c>
      <c r="K57" s="11">
        <f t="shared" si="7"/>
        <v>2.5199999999999889E-2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11"/>
      <c r="H58" s="10"/>
      <c r="I58" s="10">
        <f t="shared" si="8"/>
        <v>7937</v>
      </c>
      <c r="J58" s="10">
        <f t="shared" si="6"/>
        <v>2334186330741.1294</v>
      </c>
      <c r="K58" s="11">
        <f t="shared" si="7"/>
        <v>2.5400000000000089E-2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11"/>
      <c r="H59" s="10"/>
      <c r="I59" s="10">
        <f t="shared" si="8"/>
        <v>7937</v>
      </c>
      <c r="J59" s="10">
        <f t="shared" si="6"/>
        <v>2276366618627.9785</v>
      </c>
      <c r="K59" s="11">
        <f t="shared" si="7"/>
        <v>2.5600000000000067E-2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11"/>
      <c r="H60" s="10"/>
      <c r="I60" s="10">
        <f t="shared" si="8"/>
        <v>7937</v>
      </c>
      <c r="J60" s="10">
        <f t="shared" si="6"/>
        <v>2219546235011.6792</v>
      </c>
      <c r="K60" s="11">
        <f t="shared" si="7"/>
        <v>2.5600000000000067E-2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11"/>
      <c r="H61" s="10"/>
      <c r="I61" s="10">
        <f t="shared" si="8"/>
        <v>7937</v>
      </c>
      <c r="J61" s="10">
        <f t="shared" si="6"/>
        <v>2164144144902.1833</v>
      </c>
      <c r="K61" s="11">
        <f t="shared" si="7"/>
        <v>2.5600000000000289E-2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11"/>
      <c r="H62" s="10"/>
      <c r="I62" s="10">
        <f t="shared" si="8"/>
        <v>7937</v>
      </c>
      <c r="J62" s="10">
        <f t="shared" si="6"/>
        <v>2110124946277.4795</v>
      </c>
      <c r="K62" s="11">
        <f t="shared" si="7"/>
        <v>2.5600000000000067E-2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11"/>
      <c r="H63" s="10"/>
      <c r="I63" s="10">
        <f t="shared" si="8"/>
        <v>7937</v>
      </c>
      <c r="J63" s="10">
        <f t="shared" si="6"/>
        <v>2057454120785.3738</v>
      </c>
      <c r="K63" s="11">
        <f t="shared" si="7"/>
        <v>2.5600000000000067E-2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11"/>
      <c r="H64" s="10"/>
      <c r="I64" s="10">
        <f t="shared" si="8"/>
        <v>7937</v>
      </c>
      <c r="J64" s="10">
        <f t="shared" si="6"/>
        <v>2006098011686.2068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11"/>
      <c r="H65" s="10"/>
      <c r="I65" s="10">
        <f t="shared" si="8"/>
        <v>7937</v>
      </c>
      <c r="J65" s="10">
        <f t="shared" si="6"/>
        <v>1956214540893.4243</v>
      </c>
      <c r="K65" s="11">
        <f t="shared" si="7"/>
        <v>2.5500000000000078E-2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11"/>
      <c r="H66" s="10"/>
      <c r="I66" s="10">
        <f t="shared" si="8"/>
        <v>7937</v>
      </c>
      <c r="J66" s="10">
        <f t="shared" ref="J66:J67" si="9">IF(I66="","",I66*C66)</f>
        <v>1907571468448.0002</v>
      </c>
      <c r="K66" s="11">
        <f t="shared" ref="K66" si="10">IFERROR(J66/J67-1,"")</f>
        <v>2.5600000000000067E-2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11"/>
      <c r="H67" s="10"/>
      <c r="I67" s="10">
        <f t="shared" ref="I67" si="11">IF(H67&lt;&gt;"",H67,I66/(1+IF(G66="",0,G66)))</f>
        <v>7937</v>
      </c>
      <c r="J67" s="10">
        <f t="shared" si="9"/>
        <v>1859956580000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5">
        <v>62265521</v>
      </c>
      <c r="G2" s="11"/>
      <c r="H2" s="10"/>
      <c r="I2" s="10">
        <f>IF(H2&lt;&gt;"",H2,12738)</f>
        <v>12738</v>
      </c>
      <c r="J2" s="10">
        <f t="shared" ref="J2:J33" si="3">IF(I2="","",I2*C2)</f>
        <v>793393675558.37854</v>
      </c>
      <c r="K2" s="11">
        <f t="shared" ref="K2:K33" si="4">IFERROR(J2/J3-1,"")</f>
        <v>3.1000000000001027E-3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11"/>
      <c r="H3" s="10"/>
      <c r="I3" s="10">
        <f t="shared" ref="I3:I34" si="5">IF(H3&lt;&gt;"",H3,I2/(1+IF(G2="",0,G2)))</f>
        <v>12738</v>
      </c>
      <c r="J3" s="10">
        <f t="shared" si="3"/>
        <v>790941756114.42371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11"/>
      <c r="H4" s="10"/>
      <c r="I4" s="10">
        <f t="shared" si="5"/>
        <v>12738</v>
      </c>
      <c r="J4" s="10">
        <f t="shared" si="3"/>
        <v>788104579627.76379</v>
      </c>
      <c r="K4" s="11">
        <f t="shared" si="4"/>
        <v>4.0999999999999925E-3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11"/>
      <c r="H5" s="10"/>
      <c r="I5" s="10">
        <f t="shared" si="5"/>
        <v>12738</v>
      </c>
      <c r="J5" s="10">
        <f t="shared" si="3"/>
        <v>784886544794.10791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11"/>
      <c r="H6" s="10"/>
      <c r="I6" s="10">
        <f t="shared" si="5"/>
        <v>12738</v>
      </c>
      <c r="J6" s="10">
        <f t="shared" si="3"/>
        <v>781525983066.92017</v>
      </c>
      <c r="K6" s="11">
        <f t="shared" si="4"/>
        <v>4.2999999999999705E-3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11"/>
      <c r="H7" s="10"/>
      <c r="I7" s="10">
        <f t="shared" si="5"/>
        <v>12738</v>
      </c>
      <c r="J7" s="10">
        <f t="shared" si="3"/>
        <v>778179809884.41711</v>
      </c>
      <c r="K7" s="11">
        <f t="shared" si="4"/>
        <v>4.1999999999999815E-3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11"/>
      <c r="H8" s="10"/>
      <c r="I8" s="10">
        <f t="shared" si="5"/>
        <v>12738</v>
      </c>
      <c r="J8" s="10">
        <f t="shared" si="3"/>
        <v>774925124362.09631</v>
      </c>
      <c r="K8" s="11">
        <f t="shared" si="4"/>
        <v>4.1999999999999815E-3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11"/>
      <c r="H9" s="10"/>
      <c r="I9" s="10">
        <f t="shared" si="5"/>
        <v>12738</v>
      </c>
      <c r="J9" s="10">
        <f t="shared" si="3"/>
        <v>771684051346.44128</v>
      </c>
      <c r="K9" s="11">
        <f t="shared" si="4"/>
        <v>4.3999999999997375E-3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11"/>
      <c r="H10" s="10"/>
      <c r="I10" s="10">
        <f t="shared" si="5"/>
        <v>12738</v>
      </c>
      <c r="J10" s="10">
        <f t="shared" si="3"/>
        <v>768303515876.58447</v>
      </c>
      <c r="K10" s="11">
        <f t="shared" si="4"/>
        <v>4.6999999999999265E-3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11"/>
      <c r="H11" s="10"/>
      <c r="I11" s="10">
        <f t="shared" si="5"/>
        <v>12738</v>
      </c>
      <c r="J11" s="10">
        <f t="shared" si="3"/>
        <v>764709381782.20813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11"/>
      <c r="H12" s="10"/>
      <c r="I12" s="10">
        <f t="shared" si="5"/>
        <v>12738</v>
      </c>
      <c r="J12" s="10">
        <f t="shared" si="3"/>
        <v>760753463770.60095</v>
      </c>
      <c r="K12" s="11">
        <f t="shared" si="4"/>
        <v>5.5000000000000604E-3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11"/>
      <c r="H13" s="10"/>
      <c r="I13" s="10">
        <f t="shared" si="5"/>
        <v>12738</v>
      </c>
      <c r="J13" s="10">
        <f t="shared" si="3"/>
        <v>756592206634.11328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11"/>
      <c r="H14" s="10"/>
      <c r="I14" s="10">
        <f t="shared" si="5"/>
        <v>12738</v>
      </c>
      <c r="J14" s="10">
        <f t="shared" si="3"/>
        <v>752154495112.9469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11"/>
      <c r="H15" s="10"/>
      <c r="I15" s="10">
        <f t="shared" si="5"/>
        <v>12738</v>
      </c>
      <c r="J15" s="10">
        <f t="shared" si="3"/>
        <v>747594170671.84851</v>
      </c>
      <c r="K15" s="11">
        <f t="shared" si="4"/>
        <v>6.0999999999999943E-3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11"/>
      <c r="H16" s="10"/>
      <c r="I16" s="10">
        <f t="shared" si="5"/>
        <v>12738</v>
      </c>
      <c r="J16" s="10">
        <f t="shared" si="3"/>
        <v>743061495548.99963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11"/>
      <c r="H17" s="10"/>
      <c r="I17" s="10">
        <f t="shared" si="5"/>
        <v>12738</v>
      </c>
      <c r="J17" s="10">
        <f t="shared" si="3"/>
        <v>738409515600.71509</v>
      </c>
      <c r="K17" s="11">
        <f t="shared" si="4"/>
        <v>6.8999999999996842E-3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11"/>
      <c r="H18" s="10"/>
      <c r="I18" s="10">
        <f t="shared" si="5"/>
        <v>12738</v>
      </c>
      <c r="J18" s="10">
        <f t="shared" si="3"/>
        <v>733349404708.22852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11"/>
      <c r="H19" s="10"/>
      <c r="I19" s="10">
        <f t="shared" si="5"/>
        <v>12738</v>
      </c>
      <c r="J19" s="10">
        <f t="shared" si="3"/>
        <v>727673551010.34766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11"/>
      <c r="H20" s="10"/>
      <c r="I20" s="10">
        <f t="shared" si="5"/>
        <v>12738</v>
      </c>
      <c r="J20" s="10">
        <f t="shared" si="3"/>
        <v>721468918312.85718</v>
      </c>
      <c r="K20" s="11">
        <f t="shared" si="4"/>
        <v>9.200000000000097E-3</v>
      </c>
      <c r="L20" t="s">
        <v>109</v>
      </c>
      <c r="M20" t="s">
        <v>110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11"/>
      <c r="H21" s="10"/>
      <c r="I21" s="10">
        <f t="shared" si="5"/>
        <v>12738</v>
      </c>
      <c r="J21" s="10">
        <f t="shared" si="3"/>
        <v>714891912715.87109</v>
      </c>
      <c r="K21" s="11">
        <f t="shared" si="4"/>
        <v>9.7000000000000419E-3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11"/>
      <c r="H22" s="10"/>
      <c r="I22" s="10">
        <f t="shared" si="5"/>
        <v>12738</v>
      </c>
      <c r="J22" s="10">
        <f t="shared" si="3"/>
        <v>708024079148.13416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11"/>
      <c r="H23" s="10"/>
      <c r="I23" s="10">
        <f t="shared" si="5"/>
        <v>12738</v>
      </c>
      <c r="J23" s="10">
        <f t="shared" si="3"/>
        <v>701013939750.62781</v>
      </c>
      <c r="K23" s="11">
        <f t="shared" si="4"/>
        <v>1.0299999999999754E-2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11"/>
      <c r="H24" s="10"/>
      <c r="I24" s="10">
        <f t="shared" si="5"/>
        <v>12738</v>
      </c>
      <c r="J24" s="10">
        <f t="shared" si="3"/>
        <v>693867108532.74072</v>
      </c>
      <c r="K24" s="11">
        <f t="shared" si="4"/>
        <v>1.0299999999999976E-2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11"/>
      <c r="H25" s="10"/>
      <c r="I25" s="10">
        <f t="shared" si="5"/>
        <v>12738</v>
      </c>
      <c r="J25" s="10">
        <f t="shared" si="3"/>
        <v>686793139198.99109</v>
      </c>
      <c r="K25" s="11">
        <f t="shared" si="4"/>
        <v>9.9000000000000199E-3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11"/>
      <c r="H26" s="10"/>
      <c r="I26" s="10">
        <f t="shared" si="5"/>
        <v>12738</v>
      </c>
      <c r="J26" s="10">
        <f t="shared" si="3"/>
        <v>680060539854.43213</v>
      </c>
      <c r="K26" s="11">
        <f t="shared" si="4"/>
        <v>8.799999999999919E-3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11"/>
      <c r="H27" s="10"/>
      <c r="I27" s="10">
        <f t="shared" si="5"/>
        <v>12738</v>
      </c>
      <c r="J27" s="10">
        <f t="shared" si="3"/>
        <v>674128211592.41895</v>
      </c>
      <c r="K27" s="11">
        <f t="shared" si="4"/>
        <v>7.6000000000000512E-3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11"/>
      <c r="H28" s="10"/>
      <c r="I28" s="10">
        <f t="shared" si="5"/>
        <v>12738</v>
      </c>
      <c r="J28" s="10">
        <f t="shared" si="3"/>
        <v>669043481135.78699</v>
      </c>
      <c r="K28" s="11">
        <f t="shared" si="4"/>
        <v>6.8999999999999062E-3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11"/>
      <c r="H29" s="10"/>
      <c r="I29" s="10">
        <f t="shared" si="5"/>
        <v>12738</v>
      </c>
      <c r="J29" s="10">
        <f t="shared" si="3"/>
        <v>664458715995.4187</v>
      </c>
      <c r="K29" s="11">
        <f t="shared" si="4"/>
        <v>6.7999999999999172E-3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11"/>
      <c r="H30" s="10"/>
      <c r="I30" s="10">
        <f t="shared" si="5"/>
        <v>12738</v>
      </c>
      <c r="J30" s="10">
        <f t="shared" si="3"/>
        <v>659970913781.70313</v>
      </c>
      <c r="K30" s="11">
        <f t="shared" si="4"/>
        <v>7.6000000000000512E-3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11"/>
      <c r="H31" s="10"/>
      <c r="I31" s="10">
        <f t="shared" si="5"/>
        <v>12738</v>
      </c>
      <c r="J31" s="10">
        <f t="shared" si="3"/>
        <v>654992967230.74939</v>
      </c>
      <c r="K31" s="11">
        <f t="shared" si="4"/>
        <v>9.2999999999998639E-3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11"/>
      <c r="H32" s="10"/>
      <c r="I32" s="10">
        <f t="shared" si="5"/>
        <v>12738</v>
      </c>
      <c r="J32" s="10">
        <f t="shared" si="3"/>
        <v>648957660983.60193</v>
      </c>
      <c r="K32" s="11">
        <f t="shared" si="4"/>
        <v>1.1500000000000288E-2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11"/>
      <c r="H33" s="10"/>
      <c r="I33" s="10">
        <f t="shared" si="5"/>
        <v>12738</v>
      </c>
      <c r="J33" s="10">
        <f t="shared" si="3"/>
        <v>641579496770.73828</v>
      </c>
      <c r="K33" s="11">
        <f t="shared" si="4"/>
        <v>1.3200000000000101E-2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11"/>
      <c r="H34" s="10"/>
      <c r="I34" s="10">
        <f t="shared" si="5"/>
        <v>12738</v>
      </c>
      <c r="J34" s="10">
        <f t="shared" ref="J34:J65" si="6">IF(I34="","",I34*C34)</f>
        <v>633220979836.89124</v>
      </c>
      <c r="K34" s="11">
        <f t="shared" ref="K34:K65" si="7">IFERROR(J34/J35-1,"")</f>
        <v>1.3900000000000023E-2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11"/>
      <c r="H35" s="10"/>
      <c r="I35" s="10">
        <f t="shared" ref="I35:I66" si="8">IF(H35&lt;&gt;"",H35,I34/(1+IF(G34="",0,G34)))</f>
        <v>12738</v>
      </c>
      <c r="J35" s="10">
        <f t="shared" si="6"/>
        <v>624539875566.5166</v>
      </c>
      <c r="K35" s="11">
        <f t="shared" si="7"/>
        <v>1.3700000000000045E-2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11"/>
      <c r="H36" s="10"/>
      <c r="I36" s="10">
        <f t="shared" si="8"/>
        <v>12738</v>
      </c>
      <c r="J36" s="10">
        <f t="shared" si="6"/>
        <v>616099314951.67859</v>
      </c>
      <c r="K36" s="11">
        <f t="shared" si="7"/>
        <v>1.2999999999999901E-2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11"/>
      <c r="H37" s="10"/>
      <c r="I37" s="10">
        <f t="shared" si="8"/>
        <v>12738</v>
      </c>
      <c r="J37" s="10">
        <f t="shared" si="6"/>
        <v>608192808441.93347</v>
      </c>
      <c r="K37" s="11">
        <f t="shared" si="7"/>
        <v>1.2299999999999978E-2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11"/>
      <c r="H38" s="10"/>
      <c r="I38" s="10">
        <f t="shared" si="8"/>
        <v>12738</v>
      </c>
      <c r="J38" s="10">
        <f t="shared" si="6"/>
        <v>600802932373.73657</v>
      </c>
      <c r="K38" s="11">
        <f t="shared" si="7"/>
        <v>1.1700000000000044E-2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11"/>
      <c r="H39" s="10"/>
      <c r="I39" s="10">
        <f t="shared" si="8"/>
        <v>12738</v>
      </c>
      <c r="J39" s="10">
        <f t="shared" si="6"/>
        <v>593854830852.75928</v>
      </c>
      <c r="K39" s="11">
        <f t="shared" si="7"/>
        <v>1.1600000000000055E-2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11"/>
      <c r="H40" s="10"/>
      <c r="I40" s="10">
        <f t="shared" si="8"/>
        <v>12738</v>
      </c>
      <c r="J40" s="10">
        <f t="shared" si="6"/>
        <v>587045107604.54651</v>
      </c>
      <c r="K40" s="11">
        <f t="shared" si="7"/>
        <v>1.2199999999999989E-2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11"/>
      <c r="H41" s="10"/>
      <c r="I41" s="10">
        <f t="shared" si="8"/>
        <v>12738</v>
      </c>
      <c r="J41" s="10">
        <f t="shared" si="6"/>
        <v>579969479949.16663</v>
      </c>
      <c r="K41" s="11">
        <f t="shared" si="7"/>
        <v>1.3100000000000334E-2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11"/>
      <c r="H42" s="10"/>
      <c r="I42" s="10">
        <f t="shared" si="8"/>
        <v>12738</v>
      </c>
      <c r="J42" s="10">
        <f t="shared" si="6"/>
        <v>572470121359.35889</v>
      </c>
      <c r="K42" s="11">
        <f t="shared" si="7"/>
        <v>1.399999999999979E-2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11"/>
      <c r="H43" s="10"/>
      <c r="I43" s="10">
        <f t="shared" si="8"/>
        <v>12738</v>
      </c>
      <c r="J43" s="10">
        <f t="shared" si="6"/>
        <v>564566194634.47632</v>
      </c>
      <c r="K43" s="11">
        <f t="shared" si="7"/>
        <v>1.4999999999999902E-2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11"/>
      <c r="H44" s="10"/>
      <c r="I44" s="10">
        <f t="shared" si="8"/>
        <v>12738</v>
      </c>
      <c r="J44" s="10">
        <f t="shared" si="6"/>
        <v>556222851856.62695</v>
      </c>
      <c r="K44" s="11">
        <f t="shared" si="7"/>
        <v>1.5200000000000102E-2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11"/>
      <c r="H45" s="10"/>
      <c r="I45" s="10">
        <f t="shared" si="8"/>
        <v>12738</v>
      </c>
      <c r="J45" s="10">
        <f t="shared" si="6"/>
        <v>547894850134.58124</v>
      </c>
      <c r="K45" s="11">
        <f t="shared" si="7"/>
        <v>1.4499999999999957E-2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11"/>
      <c r="H46" s="10"/>
      <c r="I46" s="10">
        <f t="shared" si="8"/>
        <v>12738</v>
      </c>
      <c r="J46" s="10">
        <f t="shared" si="6"/>
        <v>540063923247.49261</v>
      </c>
      <c r="K46" s="11">
        <f t="shared" si="7"/>
        <v>1.3500000000000068E-2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11"/>
      <c r="H47" s="10"/>
      <c r="I47" s="10">
        <f t="shared" si="8"/>
        <v>12738</v>
      </c>
      <c r="J47" s="10">
        <f t="shared" si="6"/>
        <v>532870175873.20435</v>
      </c>
      <c r="K47" s="11">
        <f t="shared" si="7"/>
        <v>1.2399999999999967E-2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11"/>
      <c r="H48" s="10"/>
      <c r="I48" s="10">
        <f t="shared" si="8"/>
        <v>12738</v>
      </c>
      <c r="J48" s="10">
        <f t="shared" si="6"/>
        <v>526343516271.43854</v>
      </c>
      <c r="K48" s="11">
        <f t="shared" si="7"/>
        <v>1.1600000000000055E-2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11"/>
      <c r="H49" s="10"/>
      <c r="I49" s="10">
        <f t="shared" si="8"/>
        <v>12738</v>
      </c>
      <c r="J49" s="10">
        <f t="shared" si="6"/>
        <v>520307944119.65051</v>
      </c>
      <c r="K49" s="11">
        <f t="shared" si="7"/>
        <v>1.1499999999999844E-2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11"/>
      <c r="H50" s="10"/>
      <c r="I50" s="10">
        <f t="shared" si="8"/>
        <v>12738</v>
      </c>
      <c r="J50" s="10">
        <f t="shared" si="6"/>
        <v>514392431161.29565</v>
      </c>
      <c r="K50" s="11">
        <f t="shared" si="7"/>
        <v>1.1900000000000022E-2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11"/>
      <c r="H51" s="10"/>
      <c r="I51" s="10">
        <f t="shared" si="8"/>
        <v>12738</v>
      </c>
      <c r="J51" s="10">
        <f t="shared" si="6"/>
        <v>508343147703.6225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11"/>
      <c r="H52" s="10"/>
      <c r="I52" s="10">
        <f t="shared" si="8"/>
        <v>12738</v>
      </c>
      <c r="J52" s="10">
        <f t="shared" si="6"/>
        <v>502067306373.94818</v>
      </c>
      <c r="K52" s="11">
        <f t="shared" si="7"/>
        <v>1.3400000000000079E-2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11"/>
      <c r="H53" s="10"/>
      <c r="I53" s="10">
        <f t="shared" si="8"/>
        <v>12738</v>
      </c>
      <c r="J53" s="10">
        <f t="shared" si="6"/>
        <v>495428563621.42114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11"/>
      <c r="H54" s="10"/>
      <c r="I54" s="10">
        <f t="shared" si="8"/>
        <v>12738</v>
      </c>
      <c r="J54" s="10">
        <f t="shared" si="6"/>
        <v>488540147541.09174</v>
      </c>
      <c r="K54" s="11">
        <f t="shared" si="7"/>
        <v>1.4100000000000001E-2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11"/>
      <c r="H55" s="10"/>
      <c r="I55" s="10">
        <f t="shared" si="8"/>
        <v>12738</v>
      </c>
      <c r="J55" s="10">
        <f t="shared" si="6"/>
        <v>481747507682.76477</v>
      </c>
      <c r="K55" s="11">
        <f t="shared" si="7"/>
        <v>1.4000000000000012E-2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11"/>
      <c r="H56" s="10"/>
      <c r="I56" s="10">
        <f t="shared" si="8"/>
        <v>12738</v>
      </c>
      <c r="J56" s="10">
        <f t="shared" si="6"/>
        <v>475096161422.84491</v>
      </c>
      <c r="K56" s="11">
        <f t="shared" si="7"/>
        <v>1.4000000000000012E-2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11"/>
      <c r="H57" s="10"/>
      <c r="I57" s="10">
        <f t="shared" si="8"/>
        <v>12738</v>
      </c>
      <c r="J57" s="10">
        <f t="shared" si="6"/>
        <v>468536648346.00092</v>
      </c>
      <c r="K57" s="11">
        <f t="shared" si="7"/>
        <v>1.4000000000000012E-2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11"/>
      <c r="H58" s="10"/>
      <c r="I58" s="10">
        <f t="shared" si="8"/>
        <v>12738</v>
      </c>
      <c r="J58" s="10">
        <f t="shared" si="6"/>
        <v>462067700538.46246</v>
      </c>
      <c r="K58" s="11">
        <f t="shared" si="7"/>
        <v>1.2999999999999901E-2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11"/>
      <c r="H59" s="10"/>
      <c r="I59" s="10">
        <f t="shared" si="8"/>
        <v>12738</v>
      </c>
      <c r="J59" s="10">
        <f t="shared" si="6"/>
        <v>456137907737.87018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11"/>
      <c r="H60" s="10"/>
      <c r="I60" s="10">
        <f t="shared" si="8"/>
        <v>12738</v>
      </c>
      <c r="J60" s="10">
        <f t="shared" si="6"/>
        <v>450284212969.26971</v>
      </c>
      <c r="K60" s="11">
        <f t="shared" si="7"/>
        <v>1.4000000000000012E-2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11"/>
      <c r="H61" s="10"/>
      <c r="I61" s="10">
        <f t="shared" si="8"/>
        <v>12738</v>
      </c>
      <c r="J61" s="10">
        <f t="shared" si="6"/>
        <v>444067271172.84985</v>
      </c>
      <c r="K61" s="11">
        <f t="shared" si="7"/>
        <v>1.5000000000000124E-2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11"/>
      <c r="H62" s="10"/>
      <c r="I62" s="10">
        <f t="shared" si="8"/>
        <v>12738</v>
      </c>
      <c r="J62" s="10">
        <f t="shared" si="6"/>
        <v>437504700662.90625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11"/>
      <c r="H63" s="10"/>
      <c r="I63" s="10">
        <f t="shared" si="8"/>
        <v>12738</v>
      </c>
      <c r="J63" s="10">
        <f t="shared" si="6"/>
        <v>430191446079.55389</v>
      </c>
      <c r="K63" s="11">
        <f t="shared" si="7"/>
        <v>1.8000000000000238E-2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11"/>
      <c r="H64" s="10"/>
      <c r="I64" s="10">
        <f t="shared" si="8"/>
        <v>12738</v>
      </c>
      <c r="J64" s="10">
        <f t="shared" si="6"/>
        <v>422584917563.41241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11"/>
      <c r="H65" s="10"/>
      <c r="I65" s="10">
        <f t="shared" si="8"/>
        <v>12738</v>
      </c>
      <c r="J65" s="10">
        <f t="shared" si="6"/>
        <v>414909099227.69995</v>
      </c>
      <c r="K65" s="11">
        <f t="shared" si="7"/>
        <v>1.8499999999999961E-2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11"/>
      <c r="H66" s="10"/>
      <c r="I66" s="10">
        <f t="shared" si="8"/>
        <v>12738</v>
      </c>
      <c r="J66" s="10">
        <f t="shared" ref="J66:J67" si="9">IF(I66="","",I66*C66)</f>
        <v>407372704200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11"/>
      <c r="H67" s="10"/>
      <c r="I67" s="10">
        <f t="shared" ref="I67" si="11">IF(H67&lt;&gt;"",H67,I66/(1+IF(G66="",0,G66)))</f>
        <v>12738</v>
      </c>
      <c r="J67" s="10">
        <f t="shared" si="9"/>
        <v>399973200000</v>
      </c>
      <c r="K67" s="11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5">
        <v>44277194</v>
      </c>
      <c r="G2" s="11"/>
      <c r="H2" s="10"/>
      <c r="I2" s="10">
        <f>IF(H2&lt;&gt;"",H2,3694)</f>
        <v>3694</v>
      </c>
      <c r="J2" s="10">
        <f t="shared" ref="J2:J33" si="3">IF(I2="","",I2*C2)</f>
        <v>163586172438.16052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11"/>
      <c r="H3" s="10"/>
      <c r="I3" s="10">
        <f t="shared" ref="I3:I34" si="5">IF(H3&lt;&gt;"",H3,I2/(1+IF(G2="",0,G2)))</f>
        <v>3694</v>
      </c>
      <c r="J3" s="10">
        <f t="shared" si="3"/>
        <v>161822309267.14862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11"/>
      <c r="H4" s="10"/>
      <c r="I4" s="10">
        <f t="shared" si="5"/>
        <v>3694</v>
      </c>
      <c r="J4" s="10">
        <f t="shared" si="3"/>
        <v>160061631322.60007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11"/>
      <c r="H5" s="10"/>
      <c r="I5" s="10">
        <f t="shared" si="5"/>
        <v>3694</v>
      </c>
      <c r="J5" s="10">
        <f t="shared" si="3"/>
        <v>158539650676.10941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11"/>
      <c r="H6" s="10"/>
      <c r="I6" s="10">
        <f t="shared" si="5"/>
        <v>3694</v>
      </c>
      <c r="J6" s="10">
        <f t="shared" si="3"/>
        <v>157032142111.83578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11"/>
      <c r="H7" s="10"/>
      <c r="I7" s="10">
        <f t="shared" si="5"/>
        <v>3694</v>
      </c>
      <c r="J7" s="10">
        <f t="shared" si="3"/>
        <v>155185435430.21622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11"/>
      <c r="H8" s="10"/>
      <c r="I8" s="10">
        <f t="shared" si="5"/>
        <v>3694</v>
      </c>
      <c r="J8" s="10">
        <f t="shared" si="3"/>
        <v>152576379343.44336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11"/>
      <c r="H9" s="10"/>
      <c r="I9" s="10">
        <f t="shared" si="5"/>
        <v>3694</v>
      </c>
      <c r="J9" s="10">
        <f t="shared" si="3"/>
        <v>149863843771.18491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11"/>
      <c r="H10" s="10"/>
      <c r="I10" s="10">
        <f t="shared" si="5"/>
        <v>3694</v>
      </c>
      <c r="J10" s="10">
        <f t="shared" si="3"/>
        <v>147692760196.29932</v>
      </c>
      <c r="K10" s="11">
        <f t="shared" si="4"/>
        <v>1.330000000000009E-2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11"/>
      <c r="H11" s="10"/>
      <c r="I11" s="10">
        <f t="shared" si="5"/>
        <v>3694</v>
      </c>
      <c r="J11" s="10">
        <f t="shared" si="3"/>
        <v>145754228951.24771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11"/>
      <c r="H12" s="10"/>
      <c r="I12" s="10">
        <f t="shared" si="5"/>
        <v>3694</v>
      </c>
      <c r="J12" s="10">
        <f t="shared" si="3"/>
        <v>144125609563.18372</v>
      </c>
      <c r="K12" s="11">
        <f t="shared" si="4"/>
        <v>9.8999999999997979E-3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11"/>
      <c r="H13" s="10"/>
      <c r="I13" s="10">
        <f t="shared" si="5"/>
        <v>3694</v>
      </c>
      <c r="J13" s="10">
        <f t="shared" si="3"/>
        <v>142712753305.45969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11"/>
      <c r="H14" s="10"/>
      <c r="I14" s="10">
        <f t="shared" si="5"/>
        <v>3694</v>
      </c>
      <c r="J14" s="10">
        <f t="shared" si="3"/>
        <v>141439795149.11765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11"/>
      <c r="H15" s="10"/>
      <c r="I15" s="10">
        <f t="shared" si="5"/>
        <v>3694</v>
      </c>
      <c r="J15" s="10">
        <f t="shared" si="3"/>
        <v>140261597728.20078</v>
      </c>
      <c r="K15" s="11">
        <f t="shared" si="4"/>
        <v>7.5000000000002842E-3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11"/>
      <c r="H16" s="10"/>
      <c r="I16" s="10">
        <f t="shared" si="5"/>
        <v>3694</v>
      </c>
      <c r="J16" s="10">
        <f t="shared" si="3"/>
        <v>139217466727.74268</v>
      </c>
      <c r="K16" s="11">
        <f t="shared" si="4"/>
        <v>6.4999999999997282E-3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11"/>
      <c r="H17" s="10"/>
      <c r="I17" s="10">
        <f t="shared" si="5"/>
        <v>3694</v>
      </c>
      <c r="J17" s="10">
        <f t="shared" si="3"/>
        <v>138318397146.29181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11"/>
      <c r="H18" s="10"/>
      <c r="I18" s="10">
        <f t="shared" si="5"/>
        <v>3694</v>
      </c>
      <c r="J18" s="10">
        <f t="shared" si="3"/>
        <v>137466107281.14868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11"/>
      <c r="H19" s="10"/>
      <c r="I19" s="10">
        <f t="shared" si="5"/>
        <v>3694</v>
      </c>
      <c r="J19" s="10">
        <f t="shared" si="3"/>
        <v>136564779734.89835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11"/>
      <c r="H20" s="10"/>
      <c r="I20" s="10">
        <f t="shared" si="5"/>
        <v>3694</v>
      </c>
      <c r="J20" s="10">
        <f t="shared" si="3"/>
        <v>135575081638.9341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11"/>
      <c r="H21" s="10"/>
      <c r="I21" s="10">
        <f t="shared" si="5"/>
        <v>3694</v>
      </c>
      <c r="J21" s="10">
        <f t="shared" si="3"/>
        <v>134512433414.95595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11"/>
      <c r="H22" s="10"/>
      <c r="I22" s="10">
        <f t="shared" si="5"/>
        <v>3694</v>
      </c>
      <c r="J22" s="10">
        <f t="shared" si="3"/>
        <v>133325833496.83414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11"/>
      <c r="H23" s="10"/>
      <c r="I23" s="10">
        <f t="shared" si="5"/>
        <v>3694</v>
      </c>
      <c r="J23" s="10">
        <f t="shared" si="3"/>
        <v>132031920674.22672</v>
      </c>
      <c r="K23" s="11">
        <f t="shared" si="4"/>
        <v>1.0700000000000154E-2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11"/>
      <c r="H24" s="10"/>
      <c r="I24" s="10">
        <f t="shared" si="5"/>
        <v>3694</v>
      </c>
      <c r="J24" s="10">
        <f t="shared" si="3"/>
        <v>130634135425.17731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11"/>
      <c r="H25" s="10"/>
      <c r="I25" s="10">
        <f t="shared" si="5"/>
        <v>3694</v>
      </c>
      <c r="J25" s="10">
        <f t="shared" si="3"/>
        <v>129097870763.09647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11"/>
      <c r="H26" s="10"/>
      <c r="I26" s="10">
        <f t="shared" si="5"/>
        <v>3694</v>
      </c>
      <c r="J26" s="10">
        <f t="shared" si="3"/>
        <v>127353132843.14537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11"/>
      <c r="H27" s="10"/>
      <c r="I27" s="10">
        <f t="shared" si="5"/>
        <v>3694</v>
      </c>
      <c r="J27" s="10">
        <f t="shared" si="3"/>
        <v>125396940570.24947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11"/>
      <c r="H28" s="10"/>
      <c r="I28" s="10">
        <f t="shared" si="5"/>
        <v>3694</v>
      </c>
      <c r="J28" s="10">
        <f t="shared" si="3"/>
        <v>123264465320.20982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11"/>
      <c r="H29" s="10"/>
      <c r="I29" s="10">
        <f t="shared" si="5"/>
        <v>3694</v>
      </c>
      <c r="J29" s="10">
        <f t="shared" si="3"/>
        <v>121061152347.4856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11"/>
      <c r="H30" s="10"/>
      <c r="I30" s="10">
        <f t="shared" si="5"/>
        <v>3694</v>
      </c>
      <c r="J30" s="10">
        <f t="shared" si="3"/>
        <v>118862201617.56071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11"/>
      <c r="H31" s="10"/>
      <c r="I31" s="10">
        <f t="shared" si="5"/>
        <v>3694</v>
      </c>
      <c r="J31" s="10">
        <f t="shared" si="3"/>
        <v>116668827657.59789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11"/>
      <c r="H32" s="10"/>
      <c r="I32" s="10">
        <f t="shared" si="5"/>
        <v>3694</v>
      </c>
      <c r="J32" s="10">
        <f t="shared" si="3"/>
        <v>114448526248.37932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11"/>
      <c r="H33" s="10"/>
      <c r="I33" s="10">
        <f t="shared" si="5"/>
        <v>3694</v>
      </c>
      <c r="J33" s="10">
        <f t="shared" si="3"/>
        <v>112226442683.25095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11"/>
      <c r="H34" s="10"/>
      <c r="I34" s="10">
        <f t="shared" si="5"/>
        <v>3694</v>
      </c>
      <c r="J34" s="10">
        <f t="shared" ref="J34:J65" si="6">IF(I34="","",I34*C34)</f>
        <v>110004354717.94839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11"/>
      <c r="H35" s="10"/>
      <c r="I35" s="10">
        <f t="shared" ref="I35:I66" si="8">IF(H35&lt;&gt;"",H35,I34/(1+IF(G34="",0,G34)))</f>
        <v>3694</v>
      </c>
      <c r="J35" s="10">
        <f t="shared" si="6"/>
        <v>107805130064.62994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11"/>
      <c r="H36" s="10"/>
      <c r="I36" s="10">
        <f t="shared" si="8"/>
        <v>3694</v>
      </c>
      <c r="J36" s="10">
        <f t="shared" si="6"/>
        <v>105577445954.97989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11"/>
      <c r="H37" s="10"/>
      <c r="I37" s="10">
        <f t="shared" si="8"/>
        <v>3694</v>
      </c>
      <c r="J37" s="10">
        <f t="shared" si="6"/>
        <v>103294634531.82652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11"/>
      <c r="H38" s="10"/>
      <c r="I38" s="10">
        <f t="shared" si="8"/>
        <v>3694</v>
      </c>
      <c r="J38" s="10">
        <f t="shared" si="6"/>
        <v>101031528297.95239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11"/>
      <c r="H39" s="10"/>
      <c r="I39" s="10">
        <f t="shared" si="8"/>
        <v>3694</v>
      </c>
      <c r="J39" s="10">
        <f t="shared" si="6"/>
        <v>98789017598.467194</v>
      </c>
      <c r="K39" s="11">
        <f t="shared" si="7"/>
        <v>2.2899999999999698E-2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11"/>
      <c r="H40" s="10"/>
      <c r="I40" s="10">
        <f t="shared" si="8"/>
        <v>3694</v>
      </c>
      <c r="J40" s="10">
        <f t="shared" si="6"/>
        <v>96577395247.303955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11"/>
      <c r="H41" s="10"/>
      <c r="I41" s="10">
        <f t="shared" si="8"/>
        <v>3694</v>
      </c>
      <c r="J41" s="10">
        <f t="shared" si="6"/>
        <v>94350718295.529449</v>
      </c>
      <c r="K41" s="11">
        <f t="shared" si="7"/>
        <v>2.4399999999999755E-2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11"/>
      <c r="H42" s="10"/>
      <c r="I42" s="10">
        <f t="shared" si="8"/>
        <v>3694</v>
      </c>
      <c r="J42" s="10">
        <f t="shared" si="6"/>
        <v>92103395446.631653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11"/>
      <c r="H43" s="10"/>
      <c r="I43" s="10">
        <f t="shared" si="8"/>
        <v>3694</v>
      </c>
      <c r="J43" s="10">
        <f t="shared" si="6"/>
        <v>89874507656.744385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11"/>
      <c r="H44" s="10"/>
      <c r="I44" s="10">
        <f t="shared" si="8"/>
        <v>3694</v>
      </c>
      <c r="J44" s="10">
        <f t="shared" si="6"/>
        <v>87691001714.064194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11"/>
      <c r="H45" s="10"/>
      <c r="I45" s="10">
        <f t="shared" si="8"/>
        <v>3694</v>
      </c>
      <c r="J45" s="10">
        <f t="shared" si="6"/>
        <v>85568893163.60675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11"/>
      <c r="H46" s="10"/>
      <c r="I46" s="10">
        <f t="shared" si="8"/>
        <v>3694</v>
      </c>
      <c r="J46" s="10">
        <f t="shared" si="6"/>
        <v>83489992353.99234</v>
      </c>
      <c r="K46" s="11">
        <f t="shared" si="7"/>
        <v>2.4999999999999689E-2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11"/>
      <c r="H47" s="10"/>
      <c r="I47" s="10">
        <f t="shared" si="8"/>
        <v>3694</v>
      </c>
      <c r="J47" s="10">
        <f t="shared" si="6"/>
        <v>81453651077.06572</v>
      </c>
      <c r="K47" s="11">
        <f t="shared" si="7"/>
        <v>2.4900000000000144E-2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11"/>
      <c r="H48" s="10"/>
      <c r="I48" s="10">
        <f t="shared" si="8"/>
        <v>3694</v>
      </c>
      <c r="J48" s="10">
        <f t="shared" si="6"/>
        <v>79474730292.775604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11"/>
      <c r="H49" s="10"/>
      <c r="I49" s="10">
        <f t="shared" si="8"/>
        <v>3694</v>
      </c>
      <c r="J49" s="10">
        <f t="shared" si="6"/>
        <v>77543887494.170761</v>
      </c>
      <c r="K49" s="11">
        <f t="shared" si="7"/>
        <v>2.4699999999999722E-2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11"/>
      <c r="H50" s="10"/>
      <c r="I50" s="10">
        <f t="shared" si="8"/>
        <v>3694</v>
      </c>
      <c r="J50" s="10">
        <f t="shared" si="6"/>
        <v>75674721864.126846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11"/>
      <c r="H51" s="10"/>
      <c r="I51" s="10">
        <f t="shared" si="8"/>
        <v>3694</v>
      </c>
      <c r="J51" s="10">
        <f t="shared" si="6"/>
        <v>73850611753.8078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11"/>
      <c r="H52" s="10"/>
      <c r="I52" s="10">
        <f t="shared" si="8"/>
        <v>3694</v>
      </c>
      <c r="J52" s="10">
        <f t="shared" si="6"/>
        <v>72056407214.17485</v>
      </c>
      <c r="K52" s="11">
        <f t="shared" si="7"/>
        <v>2.5300000000000322E-2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11"/>
      <c r="H53" s="10"/>
      <c r="I53" s="10">
        <f t="shared" si="8"/>
        <v>3694</v>
      </c>
      <c r="J53" s="10">
        <f t="shared" si="6"/>
        <v>70278364590.046646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11"/>
      <c r="H54" s="10"/>
      <c r="I54" s="10">
        <f t="shared" si="8"/>
        <v>3694</v>
      </c>
      <c r="J54" s="10">
        <f t="shared" si="6"/>
        <v>68504108187.97802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11"/>
      <c r="H55" s="10"/>
      <c r="I55" s="10">
        <f t="shared" si="8"/>
        <v>3694</v>
      </c>
      <c r="J55" s="10">
        <f t="shared" si="6"/>
        <v>66735614406.213364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11"/>
      <c r="H56" s="10"/>
      <c r="I56" s="10">
        <f t="shared" si="8"/>
        <v>3694</v>
      </c>
      <c r="J56" s="10">
        <f t="shared" si="6"/>
        <v>65133334380.454201</v>
      </c>
      <c r="K56" s="11">
        <f t="shared" si="7"/>
        <v>2.5100000000000122E-2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11"/>
      <c r="H57" s="10"/>
      <c r="I57" s="10">
        <f t="shared" si="8"/>
        <v>3694</v>
      </c>
      <c r="J57" s="10">
        <f t="shared" si="6"/>
        <v>63538517588.971024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11"/>
      <c r="H58" s="10"/>
      <c r="I58" s="10">
        <f t="shared" si="8"/>
        <v>3694</v>
      </c>
      <c r="J58" s="10">
        <f t="shared" si="6"/>
        <v>61813909513.543167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11"/>
      <c r="H59" s="10"/>
      <c r="I59" s="10">
        <f t="shared" si="8"/>
        <v>3694</v>
      </c>
      <c r="J59" s="10">
        <f t="shared" si="6"/>
        <v>60124413494.351875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11"/>
      <c r="H60" s="10"/>
      <c r="I60" s="10">
        <f t="shared" si="8"/>
        <v>3694</v>
      </c>
      <c r="J60" s="10">
        <f t="shared" si="6"/>
        <v>58469720406.838348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11"/>
      <c r="H61" s="10"/>
      <c r="I61" s="10">
        <f t="shared" si="8"/>
        <v>3694</v>
      </c>
      <c r="J61" s="10">
        <f t="shared" si="6"/>
        <v>56849509389.244873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11"/>
      <c r="H62" s="10"/>
      <c r="I62" s="10">
        <f t="shared" si="8"/>
        <v>3694</v>
      </c>
      <c r="J62" s="10">
        <f t="shared" si="6"/>
        <v>55263448419.602287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11"/>
      <c r="H63" s="10"/>
      <c r="I63" s="10">
        <f t="shared" si="8"/>
        <v>3694</v>
      </c>
      <c r="J63" s="10">
        <f t="shared" si="6"/>
        <v>53711194887.357658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11"/>
      <c r="H64" s="10"/>
      <c r="I64" s="10">
        <f t="shared" si="8"/>
        <v>3694</v>
      </c>
      <c r="J64" s="10">
        <f t="shared" si="6"/>
        <v>52197468306.470032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11"/>
      <c r="H65" s="10"/>
      <c r="I65" s="10">
        <f t="shared" si="8"/>
        <v>3694</v>
      </c>
      <c r="J65" s="10">
        <f t="shared" si="6"/>
        <v>50721473429.666733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11"/>
      <c r="H66" s="10"/>
      <c r="I66" s="10">
        <f t="shared" si="8"/>
        <v>3694</v>
      </c>
      <c r="J66" s="10">
        <f t="shared" ref="J66:J67" si="9">IF(I66="","",I66*C66)</f>
        <v>49282426573.714279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3694</v>
      </c>
      <c r="J67" s="10">
        <f t="shared" si="9"/>
        <v>47874240000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5">
        <v>1638021</v>
      </c>
      <c r="G2" s="11"/>
      <c r="H2" s="10"/>
      <c r="I2" s="10">
        <f>IF(H2&lt;&gt;"",H2,9405)</f>
        <v>9405</v>
      </c>
      <c r="J2" s="10">
        <f t="shared" ref="J2:J33" si="3">IF(I2="","",I2*C2)</f>
        <v>15408846191.616611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11"/>
      <c r="H3" s="10"/>
      <c r="I3" s="10">
        <f t="shared" ref="I3:I34" si="5">IF(H3&lt;&gt;"",H3,I2/(1+IF(G2="",0,G2)))</f>
        <v>9405</v>
      </c>
      <c r="J3" s="10">
        <f t="shared" si="3"/>
        <v>14942635949.977322</v>
      </c>
      <c r="K3" s="11">
        <f t="shared" si="4"/>
        <v>3.6299999999999999E-2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11"/>
      <c r="H4" s="10"/>
      <c r="I4" s="10">
        <f t="shared" si="5"/>
        <v>9405</v>
      </c>
      <c r="J4" s="10">
        <f t="shared" si="3"/>
        <v>14419218324.787533</v>
      </c>
      <c r="K4" s="11">
        <f t="shared" si="4"/>
        <v>3.4199999999999786E-2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11"/>
      <c r="H5" s="10"/>
      <c r="I5" s="10">
        <f t="shared" si="5"/>
        <v>9405</v>
      </c>
      <c r="J5" s="10">
        <f t="shared" si="3"/>
        <v>13942388633.521112</v>
      </c>
      <c r="K5" s="11">
        <f t="shared" si="4"/>
        <v>4.0500000000000203E-2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11"/>
      <c r="H6" s="10"/>
      <c r="I6" s="10">
        <f t="shared" si="5"/>
        <v>9405</v>
      </c>
      <c r="J6" s="10">
        <f t="shared" si="3"/>
        <v>13399700753.023653</v>
      </c>
      <c r="K6" s="11">
        <f t="shared" si="4"/>
        <v>3.6899999999999933E-2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11"/>
      <c r="H7" s="10"/>
      <c r="I7" s="10">
        <f t="shared" si="5"/>
        <v>9405</v>
      </c>
      <c r="J7" s="10">
        <f t="shared" si="3"/>
        <v>12922847673.858284</v>
      </c>
      <c r="K7" s="11">
        <f t="shared" si="4"/>
        <v>2.9300000000000104E-2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11"/>
      <c r="H8" s="10"/>
      <c r="I8" s="10">
        <f t="shared" si="5"/>
        <v>9405</v>
      </c>
      <c r="J8" s="10">
        <f t="shared" si="3"/>
        <v>12554986567.43251</v>
      </c>
      <c r="K8" s="11">
        <f t="shared" si="4"/>
        <v>3.6499999999999977E-2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11"/>
      <c r="H9" s="10"/>
      <c r="I9" s="10">
        <f t="shared" si="5"/>
        <v>9405</v>
      </c>
      <c r="J9" s="10">
        <f t="shared" si="3"/>
        <v>12112866924.681631</v>
      </c>
      <c r="K9" s="11">
        <f t="shared" si="4"/>
        <v>2.1900000000000031E-2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11"/>
      <c r="H10" s="10"/>
      <c r="I10" s="10">
        <f t="shared" si="5"/>
        <v>9405</v>
      </c>
      <c r="J10" s="10">
        <f t="shared" si="3"/>
        <v>11853280090.695402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11"/>
      <c r="H11" s="10"/>
      <c r="I11" s="10">
        <f t="shared" si="5"/>
        <v>9405</v>
      </c>
      <c r="J11" s="10">
        <f t="shared" si="3"/>
        <v>11633408666.891159</v>
      </c>
      <c r="K11" s="11">
        <f t="shared" si="4"/>
        <v>4.0899999999999936E-2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11"/>
      <c r="H12" s="10"/>
      <c r="I12" s="10">
        <f t="shared" si="5"/>
        <v>9405</v>
      </c>
      <c r="J12" s="10">
        <f t="shared" si="3"/>
        <v>11176298075.599154</v>
      </c>
      <c r="K12" s="11">
        <f t="shared" si="4"/>
        <v>3.5199999999999898E-2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11"/>
      <c r="H13" s="10"/>
      <c r="I13" s="10">
        <f t="shared" si="5"/>
        <v>9405</v>
      </c>
      <c r="J13" s="10">
        <f t="shared" si="3"/>
        <v>10796269392.966726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11"/>
      <c r="H14" s="10"/>
      <c r="I14" s="10">
        <f t="shared" si="5"/>
        <v>9405</v>
      </c>
      <c r="J14" s="10">
        <f t="shared" si="3"/>
        <v>10423121638.315046</v>
      </c>
      <c r="K14" s="11">
        <f t="shared" si="4"/>
        <v>6.150000000000011E-2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11"/>
      <c r="H15" s="10"/>
      <c r="I15" s="10">
        <f t="shared" si="5"/>
        <v>9405</v>
      </c>
      <c r="J15" s="10">
        <f t="shared" si="3"/>
        <v>9819238472.2704144</v>
      </c>
      <c r="K15" s="11">
        <f t="shared" si="4"/>
        <v>5.2499999999999991E-2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11"/>
      <c r="H16" s="10"/>
      <c r="I16" s="10">
        <f t="shared" si="5"/>
        <v>9405</v>
      </c>
      <c r="J16" s="10">
        <f t="shared" si="3"/>
        <v>9329442728.9980183</v>
      </c>
      <c r="K16" s="11">
        <f t="shared" si="4"/>
        <v>7.6000000000000512E-3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11"/>
      <c r="H17" s="10"/>
      <c r="I17" s="10">
        <f t="shared" si="5"/>
        <v>9405</v>
      </c>
      <c r="J17" s="10">
        <f t="shared" si="3"/>
        <v>9259073768.3584938</v>
      </c>
      <c r="K17" s="11">
        <f t="shared" si="4"/>
        <v>1.21E-2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11"/>
      <c r="H18" s="10"/>
      <c r="I18" s="10">
        <f t="shared" si="5"/>
        <v>9405</v>
      </c>
      <c r="J18" s="10">
        <f t="shared" si="3"/>
        <v>9148378389.8414135</v>
      </c>
      <c r="K18" s="11">
        <f t="shared" si="4"/>
        <v>3.7300000000000111E-2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11"/>
      <c r="H19" s="10"/>
      <c r="I19" s="10">
        <f t="shared" si="5"/>
        <v>9405</v>
      </c>
      <c r="J19" s="10">
        <f t="shared" si="3"/>
        <v>8819414238.7365398</v>
      </c>
      <c r="K19" s="11">
        <f t="shared" si="4"/>
        <v>3.7600000000000078E-2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11"/>
      <c r="H20" s="10"/>
      <c r="I20" s="10">
        <f t="shared" si="5"/>
        <v>9405</v>
      </c>
      <c r="J20" s="10">
        <f t="shared" si="3"/>
        <v>8499820970.2549524</v>
      </c>
      <c r="K20" s="11">
        <f t="shared" si="4"/>
        <v>3.8000000000000034E-2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11"/>
      <c r="H21" s="10"/>
      <c r="I21" s="10">
        <f t="shared" si="5"/>
        <v>9405</v>
      </c>
      <c r="J21" s="10">
        <f t="shared" si="3"/>
        <v>8188652187.1434994</v>
      </c>
      <c r="K21" s="11">
        <f t="shared" si="4"/>
        <v>4.0100000000000025E-2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11"/>
      <c r="H22" s="10"/>
      <c r="I22" s="10">
        <f t="shared" si="5"/>
        <v>9405</v>
      </c>
      <c r="J22" s="10">
        <f t="shared" si="3"/>
        <v>7872947011.9637527</v>
      </c>
      <c r="K22" s="11">
        <f t="shared" si="4"/>
        <v>4.8899999999999944E-2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11"/>
      <c r="H23" s="10"/>
      <c r="I23" s="10">
        <f t="shared" si="5"/>
        <v>9405</v>
      </c>
      <c r="J23" s="10">
        <f t="shared" si="3"/>
        <v>7505908105.5999174</v>
      </c>
      <c r="K23" s="11">
        <f t="shared" si="4"/>
        <v>8.3900000000000086E-2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11"/>
      <c r="H24" s="10"/>
      <c r="I24" s="10">
        <f t="shared" si="5"/>
        <v>9405</v>
      </c>
      <c r="J24" s="10">
        <f t="shared" si="3"/>
        <v>6924908299.289526</v>
      </c>
      <c r="K24" s="11">
        <f t="shared" si="4"/>
        <v>0.11810000000000009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11"/>
      <c r="H25" s="10"/>
      <c r="I25" s="10">
        <f t="shared" si="5"/>
        <v>9405</v>
      </c>
      <c r="J25" s="10">
        <f t="shared" si="3"/>
        <v>6193460602.172905</v>
      </c>
      <c r="K25" s="11">
        <f t="shared" si="4"/>
        <v>8.1599999999999673E-2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11"/>
      <c r="H26" s="10"/>
      <c r="I26" s="10">
        <f t="shared" si="5"/>
        <v>9405</v>
      </c>
      <c r="J26" s="10">
        <f t="shared" si="3"/>
        <v>5726202479.8196249</v>
      </c>
      <c r="K26" s="11">
        <f t="shared" si="4"/>
        <v>1.5900000000000025E-2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11"/>
      <c r="H27" s="10"/>
      <c r="I27" s="10">
        <f t="shared" si="5"/>
        <v>9405</v>
      </c>
      <c r="J27" s="10">
        <f t="shared" si="3"/>
        <v>5636580844.3937645</v>
      </c>
      <c r="K27" s="11">
        <f t="shared" si="4"/>
        <v>1.4299999999999979E-2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11"/>
      <c r="H28" s="10"/>
      <c r="I28" s="10">
        <f t="shared" si="5"/>
        <v>9405</v>
      </c>
      <c r="J28" s="10">
        <f t="shared" si="3"/>
        <v>5557114112.5838156</v>
      </c>
      <c r="K28" s="11">
        <f t="shared" si="4"/>
        <v>3.0000000000000027E-2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11"/>
      <c r="H29" s="10"/>
      <c r="I29" s="10">
        <f t="shared" si="5"/>
        <v>9405</v>
      </c>
      <c r="J29" s="10">
        <f t="shared" si="3"/>
        <v>5395256419.9842873</v>
      </c>
      <c r="K29" s="11">
        <f t="shared" si="4"/>
        <v>1.1800000000000033E-2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11"/>
      <c r="H30" s="10"/>
      <c r="I30" s="10">
        <f t="shared" si="5"/>
        <v>9405</v>
      </c>
      <c r="J30" s="10">
        <f t="shared" si="3"/>
        <v>5332334868.5355673</v>
      </c>
      <c r="K30" s="11">
        <f t="shared" si="4"/>
        <v>-2.8000000000001357E-3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11"/>
      <c r="H31" s="10"/>
      <c r="I31" s="10">
        <f t="shared" si="5"/>
        <v>9405</v>
      </c>
      <c r="J31" s="10">
        <f t="shared" si="3"/>
        <v>5347307329.0569277</v>
      </c>
      <c r="K31" s="11">
        <f t="shared" si="4"/>
        <v>-6.0000000000015596E-4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11"/>
      <c r="H32" s="10"/>
      <c r="I32" s="10">
        <f t="shared" si="5"/>
        <v>9405</v>
      </c>
      <c r="J32" s="10">
        <f t="shared" si="3"/>
        <v>5350517639.6407127</v>
      </c>
      <c r="K32" s="11">
        <f t="shared" si="4"/>
        <v>2.0900000000000141E-2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11"/>
      <c r="H33" s="10"/>
      <c r="I33" s="10">
        <f t="shared" si="5"/>
        <v>9405</v>
      </c>
      <c r="J33" s="10">
        <f t="shared" si="3"/>
        <v>5240981133.9413385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11"/>
      <c r="H34" s="10"/>
      <c r="I34" s="10">
        <f t="shared" si="5"/>
        <v>9405</v>
      </c>
      <c r="J34" s="10">
        <f t="shared" ref="J34:J65" si="6">IF(I34="","",I34*C34)</f>
        <v>5115148481.3013258</v>
      </c>
      <c r="K34" s="11">
        <f t="shared" ref="K34:K65" si="7">IFERROR(J34/J35-1,"")</f>
        <v>-6.7000000000000393E-3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11"/>
      <c r="H35" s="10"/>
      <c r="I35" s="10">
        <f t="shared" ref="I35:I66" si="8">IF(H35&lt;&gt;"",H35,I34/(1+IF(G34="",0,G34)))</f>
        <v>9405</v>
      </c>
      <c r="J35" s="10">
        <f t="shared" si="6"/>
        <v>5149651143.9658976</v>
      </c>
      <c r="K35" s="11">
        <f t="shared" si="7"/>
        <v>-8.2600000000000007E-2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11"/>
      <c r="H36" s="10"/>
      <c r="I36" s="10">
        <f t="shared" si="8"/>
        <v>9405</v>
      </c>
      <c r="J36" s="10">
        <f t="shared" si="6"/>
        <v>5613310599.4832106</v>
      </c>
      <c r="K36" s="11">
        <f t="shared" si="7"/>
        <v>-9.8200000000000065E-2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11"/>
      <c r="H37" s="10"/>
      <c r="I37" s="10">
        <f t="shared" si="8"/>
        <v>9405</v>
      </c>
      <c r="J37" s="10">
        <f t="shared" si="6"/>
        <v>6224562651.8997679</v>
      </c>
      <c r="K37" s="11">
        <f t="shared" si="7"/>
        <v>-3.6299999999999999E-2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11"/>
      <c r="H38" s="10"/>
      <c r="I38" s="10">
        <f t="shared" si="8"/>
        <v>9405</v>
      </c>
      <c r="J38" s="10">
        <f t="shared" si="6"/>
        <v>6459025269.1706629</v>
      </c>
      <c r="K38" s="11">
        <f t="shared" si="7"/>
        <v>3.2000000000000917E-3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11"/>
      <c r="H39" s="10"/>
      <c r="I39" s="10">
        <f t="shared" si="8"/>
        <v>9405</v>
      </c>
      <c r="J39" s="10">
        <f t="shared" si="6"/>
        <v>6438422317.75385</v>
      </c>
      <c r="K39" s="11">
        <f t="shared" si="7"/>
        <v>2.0100000000000007E-2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11"/>
      <c r="H40" s="10"/>
      <c r="I40" s="10">
        <f t="shared" si="8"/>
        <v>9405</v>
      </c>
      <c r="J40" s="10">
        <f t="shared" si="6"/>
        <v>6311559962.5074501</v>
      </c>
      <c r="K40" s="11">
        <f t="shared" si="7"/>
        <v>2.1300000000000097E-2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11"/>
      <c r="H41" s="10"/>
      <c r="I41" s="10">
        <f t="shared" si="8"/>
        <v>9405</v>
      </c>
      <c r="J41" s="10">
        <f t="shared" si="6"/>
        <v>6179927506.616518</v>
      </c>
      <c r="K41" s="11">
        <f t="shared" si="7"/>
        <v>2.2100000000000009E-2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11"/>
      <c r="H42" s="10"/>
      <c r="I42" s="10">
        <f t="shared" si="8"/>
        <v>9405</v>
      </c>
      <c r="J42" s="10">
        <f t="shared" si="6"/>
        <v>6046304184.1468716</v>
      </c>
      <c r="K42" s="11">
        <f t="shared" si="7"/>
        <v>2.4199999999999999E-2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11"/>
      <c r="H43" s="10"/>
      <c r="I43" s="10">
        <f t="shared" si="8"/>
        <v>9405</v>
      </c>
      <c r="J43" s="10">
        <f t="shared" si="6"/>
        <v>5903440914.0274086</v>
      </c>
      <c r="K43" s="11">
        <f t="shared" si="7"/>
        <v>2.53000000000001E-2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11"/>
      <c r="H44" s="10"/>
      <c r="I44" s="10">
        <f t="shared" si="8"/>
        <v>9405</v>
      </c>
      <c r="J44" s="10">
        <f t="shared" si="6"/>
        <v>5757769349.4854269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11"/>
      <c r="H45" s="10"/>
      <c r="I45" s="10">
        <f t="shared" si="8"/>
        <v>9405</v>
      </c>
      <c r="J45" s="10">
        <f t="shared" si="6"/>
        <v>5615692333.4491634</v>
      </c>
      <c r="K45" s="11">
        <f t="shared" si="7"/>
        <v>2.4400000000000199E-2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11"/>
      <c r="H46" s="10"/>
      <c r="I46" s="10">
        <f t="shared" si="8"/>
        <v>9405</v>
      </c>
      <c r="J46" s="10">
        <f t="shared" si="6"/>
        <v>5481933164.2416658</v>
      </c>
      <c r="K46" s="11">
        <f t="shared" si="7"/>
        <v>2.4299999999999988E-2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11"/>
      <c r="H47" s="10"/>
      <c r="I47" s="10">
        <f t="shared" si="8"/>
        <v>9405</v>
      </c>
      <c r="J47" s="10">
        <f t="shared" si="6"/>
        <v>5351882421.4016066</v>
      </c>
      <c r="K47" s="11">
        <f t="shared" si="7"/>
        <v>2.4499999999999966E-2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11"/>
      <c r="H48" s="10"/>
      <c r="I48" s="10">
        <f t="shared" si="8"/>
        <v>9405</v>
      </c>
      <c r="J48" s="10">
        <f t="shared" si="6"/>
        <v>5223896946.2192354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11"/>
      <c r="H49" s="10"/>
      <c r="I49" s="10">
        <f t="shared" si="8"/>
        <v>9405</v>
      </c>
      <c r="J49" s="10">
        <f t="shared" si="6"/>
        <v>5101960099.8332214</v>
      </c>
      <c r="K49" s="11">
        <f t="shared" si="7"/>
        <v>2.3600000000000287E-2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11"/>
      <c r="H50" s="10"/>
      <c r="I50" s="10">
        <f t="shared" si="8"/>
        <v>9405</v>
      </c>
      <c r="J50" s="10">
        <f t="shared" si="6"/>
        <v>4984329913.865983</v>
      </c>
      <c r="K50" s="11">
        <f t="shared" si="7"/>
        <v>2.3099999999999898E-2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11"/>
      <c r="H51" s="10"/>
      <c r="I51" s="10">
        <f t="shared" si="8"/>
        <v>9405</v>
      </c>
      <c r="J51" s="10">
        <f t="shared" si="6"/>
        <v>4871791529.5337534</v>
      </c>
      <c r="K51" s="11">
        <f t="shared" si="7"/>
        <v>2.269999999999972E-2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11"/>
      <c r="H52" s="10"/>
      <c r="I52" s="10">
        <f t="shared" si="8"/>
        <v>9405</v>
      </c>
      <c r="J52" s="10">
        <f t="shared" si="6"/>
        <v>4763656526.384819</v>
      </c>
      <c r="K52" s="11">
        <f t="shared" si="7"/>
        <v>2.2300000000000209E-2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11"/>
      <c r="H53" s="10"/>
      <c r="I53" s="10">
        <f t="shared" si="8"/>
        <v>9405</v>
      </c>
      <c r="J53" s="10">
        <f t="shared" si="6"/>
        <v>4659744230.0546007</v>
      </c>
      <c r="K53" s="11">
        <f t="shared" si="7"/>
        <v>2.1600000000000064E-2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11"/>
      <c r="H54" s="10"/>
      <c r="I54" s="10">
        <f t="shared" si="8"/>
        <v>9405</v>
      </c>
      <c r="J54" s="10">
        <f t="shared" si="6"/>
        <v>4561221838.3463202</v>
      </c>
      <c r="K54" s="11">
        <f t="shared" si="7"/>
        <v>2.1099999999999675E-2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11"/>
      <c r="H55" s="10"/>
      <c r="I55" s="10">
        <f t="shared" si="8"/>
        <v>9405</v>
      </c>
      <c r="J55" s="10">
        <f t="shared" si="6"/>
        <v>4466968796.7352085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11"/>
      <c r="H56" s="10"/>
      <c r="I56" s="10">
        <f t="shared" si="8"/>
        <v>9405</v>
      </c>
      <c r="J56" s="10">
        <f t="shared" si="6"/>
        <v>4377664442.1160412</v>
      </c>
      <c r="K56" s="11">
        <f t="shared" si="7"/>
        <v>1.9600000000000062E-2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11"/>
      <c r="H57" s="10"/>
      <c r="I57" s="10">
        <f t="shared" si="8"/>
        <v>9405</v>
      </c>
      <c r="J57" s="10">
        <f t="shared" si="6"/>
        <v>4293511614.4723821</v>
      </c>
      <c r="K57" s="11">
        <f t="shared" si="7"/>
        <v>1.9500000000000073E-2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11"/>
      <c r="H58" s="10"/>
      <c r="I58" s="10">
        <f t="shared" si="8"/>
        <v>9405</v>
      </c>
      <c r="J58" s="10">
        <f t="shared" si="6"/>
        <v>4211389518.8547149</v>
      </c>
      <c r="K58" s="11">
        <f t="shared" si="7"/>
        <v>1.9300000000000095E-2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11"/>
      <c r="H59" s="10"/>
      <c r="I59" s="10">
        <f t="shared" si="8"/>
        <v>9405</v>
      </c>
      <c r="J59" s="10">
        <f t="shared" si="6"/>
        <v>4131648698.9646955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11"/>
      <c r="H60" s="10"/>
      <c r="I60" s="10">
        <f t="shared" si="8"/>
        <v>9405</v>
      </c>
      <c r="J60" s="10">
        <f t="shared" si="6"/>
        <v>4054611088.2872386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11"/>
      <c r="H61" s="10"/>
      <c r="I61" s="10">
        <f t="shared" si="8"/>
        <v>9405</v>
      </c>
      <c r="J61" s="10">
        <f t="shared" si="6"/>
        <v>3980963267.8323402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11"/>
      <c r="H62" s="10"/>
      <c r="I62" s="10">
        <f t="shared" si="8"/>
        <v>9405</v>
      </c>
      <c r="J62" s="10">
        <f t="shared" si="6"/>
        <v>3910572954.6486645</v>
      </c>
      <c r="K62" s="11">
        <f t="shared" si="7"/>
        <v>1.7500000000000071E-2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11"/>
      <c r="H63" s="10"/>
      <c r="I63" s="10">
        <f t="shared" si="8"/>
        <v>9405</v>
      </c>
      <c r="J63" s="10">
        <f t="shared" si="6"/>
        <v>3843314943.1436505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11"/>
      <c r="H64" s="10"/>
      <c r="I64" s="10">
        <f t="shared" si="8"/>
        <v>9405</v>
      </c>
      <c r="J64" s="10">
        <f t="shared" si="6"/>
        <v>3779070740.5542293</v>
      </c>
      <c r="K64" s="11">
        <f t="shared" si="7"/>
        <v>1.7000000000000126E-2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11"/>
      <c r="H65" s="10"/>
      <c r="I65" s="10">
        <f t="shared" si="8"/>
        <v>9405</v>
      </c>
      <c r="J65" s="10">
        <f t="shared" si="6"/>
        <v>3715900433.1899991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11"/>
      <c r="H66" s="10"/>
      <c r="I66" s="10">
        <f t="shared" si="8"/>
        <v>9405</v>
      </c>
      <c r="J66" s="10">
        <f t="shared" ref="J66:J67" si="9">IF(I66="","",I66*C66)</f>
        <v>3653786069.9999995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9405</v>
      </c>
      <c r="J67" s="10">
        <f t="shared" si="9"/>
        <v>3592710000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workbookViewId="0">
      <selection activeCell="T8" sqref="T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6">
        <v>9106539</v>
      </c>
      <c r="G2" s="11"/>
      <c r="H2" s="10"/>
      <c r="I2" s="10">
        <f>IF(H2&lt;&gt;"",H2,1385)</f>
        <v>1385</v>
      </c>
      <c r="J2" s="10">
        <f t="shared" ref="J2:J33" si="3">IF(I2="","",I2*C2)</f>
        <v>12611059019.764866</v>
      </c>
      <c r="K2" s="11">
        <f t="shared" ref="K2:K33" si="4">IFERROR(J2/J3-1,"")</f>
        <v>1.330000000000009E-2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11"/>
      <c r="H3" s="10"/>
      <c r="I3" s="10">
        <f t="shared" ref="I3:I34" si="5">IF(H3&lt;&gt;"",H3,I2/(1+IF(G2="",0,G2)))</f>
        <v>1385</v>
      </c>
      <c r="J3" s="10">
        <f t="shared" si="3"/>
        <v>12445533425.209578</v>
      </c>
      <c r="K3" s="11">
        <f t="shared" si="4"/>
        <v>1.3500000000000068E-2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11"/>
      <c r="H4" s="10"/>
      <c r="I4" s="10">
        <f t="shared" si="5"/>
        <v>1385</v>
      </c>
      <c r="J4" s="10">
        <f t="shared" si="3"/>
        <v>12279756709.629578</v>
      </c>
      <c r="K4" s="11">
        <f t="shared" si="4"/>
        <v>1.2800000000000145E-2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11"/>
      <c r="H5" s="10"/>
      <c r="I5" s="10">
        <f t="shared" si="5"/>
        <v>1385</v>
      </c>
      <c r="J5" s="10">
        <f t="shared" si="3"/>
        <v>12124562312.035522</v>
      </c>
      <c r="K5" s="11">
        <f t="shared" si="4"/>
        <v>1.2699999999999934E-2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11"/>
      <c r="H6" s="10"/>
      <c r="I6" s="10">
        <f t="shared" si="5"/>
        <v>1385</v>
      </c>
      <c r="J6" s="10">
        <f t="shared" si="3"/>
        <v>11972511417.039125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11"/>
      <c r="H7" s="10"/>
      <c r="I7" s="10">
        <f t="shared" si="5"/>
        <v>1385</v>
      </c>
      <c r="J7" s="10">
        <f t="shared" si="3"/>
        <v>11799065159.198902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11"/>
      <c r="H8" s="10"/>
      <c r="I8" s="10">
        <f t="shared" si="5"/>
        <v>1385</v>
      </c>
      <c r="J8" s="10">
        <f t="shared" si="3"/>
        <v>11622404609.139973</v>
      </c>
      <c r="K8" s="11">
        <f t="shared" si="4"/>
        <v>1.3800000000000034E-2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11"/>
      <c r="H9" s="10"/>
      <c r="I9" s="10">
        <f t="shared" si="5"/>
        <v>1385</v>
      </c>
      <c r="J9" s="10">
        <f t="shared" si="3"/>
        <v>11464198667.528086</v>
      </c>
      <c r="K9" s="11">
        <f t="shared" si="4"/>
        <v>1.2699999999999934E-2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11"/>
      <c r="H10" s="10"/>
      <c r="I10" s="10">
        <f t="shared" si="5"/>
        <v>1385</v>
      </c>
      <c r="J10" s="10">
        <f t="shared" si="3"/>
        <v>11320429216.478806</v>
      </c>
      <c r="K10" s="11">
        <f t="shared" si="4"/>
        <v>1.6000000000002679E-3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11"/>
      <c r="H11" s="10"/>
      <c r="I11" s="10">
        <f t="shared" si="5"/>
        <v>1385</v>
      </c>
      <c r="J11" s="10">
        <f t="shared" si="3"/>
        <v>11302345463.736824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11"/>
      <c r="H12" s="10"/>
      <c r="I12" s="10">
        <f t="shared" si="5"/>
        <v>1385</v>
      </c>
      <c r="J12" s="10">
        <f t="shared" si="3"/>
        <v>11187118146.824532</v>
      </c>
      <c r="K12" s="11">
        <f t="shared" si="4"/>
        <v>1.069999999999971E-2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11"/>
      <c r="H13" s="10"/>
      <c r="I13" s="10">
        <f t="shared" si="5"/>
        <v>1385</v>
      </c>
      <c r="J13" s="10">
        <f t="shared" si="3"/>
        <v>11068683236.197224</v>
      </c>
      <c r="K13" s="11">
        <f t="shared" si="4"/>
        <v>1.1200000000000099E-2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11"/>
      <c r="H14" s="10"/>
      <c r="I14" s="10">
        <f t="shared" si="5"/>
        <v>1385</v>
      </c>
      <c r="J14" s="10">
        <f t="shared" si="3"/>
        <v>10946087061.112759</v>
      </c>
      <c r="K14" s="11">
        <f t="shared" si="4"/>
        <v>1.1600000000000055E-2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11"/>
      <c r="H15" s="10"/>
      <c r="I15" s="10">
        <f t="shared" si="5"/>
        <v>1385</v>
      </c>
      <c r="J15" s="10">
        <f t="shared" si="3"/>
        <v>10820568466.896755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11"/>
      <c r="H16" s="10"/>
      <c r="I16" s="10">
        <f t="shared" si="5"/>
        <v>1385</v>
      </c>
      <c r="J16" s="10">
        <f t="shared" si="3"/>
        <v>10691204887.754921</v>
      </c>
      <c r="K16" s="11">
        <f t="shared" si="4"/>
        <v>1.2399999999999967E-2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11"/>
      <c r="H17" s="10"/>
      <c r="I17" s="10">
        <f t="shared" si="5"/>
        <v>1385</v>
      </c>
      <c r="J17" s="10">
        <f t="shared" si="3"/>
        <v>10560257692.369539</v>
      </c>
      <c r="K17" s="11">
        <f t="shared" si="4"/>
        <v>1.2799999999999923E-2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11"/>
      <c r="H18" s="10"/>
      <c r="I18" s="10">
        <f t="shared" si="5"/>
        <v>1385</v>
      </c>
      <c r="J18" s="10">
        <f t="shared" si="3"/>
        <v>10426794719.954126</v>
      </c>
      <c r="K18" s="11">
        <f t="shared" si="4"/>
        <v>1.3400000000000079E-2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11"/>
      <c r="H19" s="10"/>
      <c r="I19" s="10">
        <f t="shared" si="5"/>
        <v>1385</v>
      </c>
      <c r="J19" s="10">
        <f t="shared" si="3"/>
        <v>10288923149.747509</v>
      </c>
      <c r="K19" s="11">
        <f t="shared" si="4"/>
        <v>1.3900000000000023E-2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11"/>
      <c r="H20" s="10"/>
      <c r="I20" s="10">
        <f t="shared" si="5"/>
        <v>1385</v>
      </c>
      <c r="J20" s="10">
        <f t="shared" si="3"/>
        <v>10147867787.501242</v>
      </c>
      <c r="K20" s="11">
        <f t="shared" si="4"/>
        <v>1.4499999999999957E-2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11"/>
      <c r="H21" s="10"/>
      <c r="I21" s="10">
        <f t="shared" si="5"/>
        <v>1385</v>
      </c>
      <c r="J21" s="10">
        <f t="shared" si="3"/>
        <v>10002826798.916946</v>
      </c>
      <c r="K21" s="11">
        <f t="shared" si="4"/>
        <v>1.5099999999999669E-2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11"/>
      <c r="H22" s="10"/>
      <c r="I22" s="10">
        <f t="shared" si="5"/>
        <v>1385</v>
      </c>
      <c r="J22" s="10">
        <f t="shared" si="3"/>
        <v>9854030931.8460732</v>
      </c>
      <c r="K22" s="11">
        <f t="shared" si="4"/>
        <v>1.639999999999997E-2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11"/>
      <c r="H23" s="10"/>
      <c r="I23" s="10">
        <f t="shared" si="5"/>
        <v>1385</v>
      </c>
      <c r="J23" s="10">
        <f t="shared" si="3"/>
        <v>9695032400.4782295</v>
      </c>
      <c r="K23" s="11">
        <f t="shared" si="4"/>
        <v>1.7400000000000082E-2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11"/>
      <c r="H24" s="10"/>
      <c r="I24" s="10">
        <f t="shared" si="5"/>
        <v>1385</v>
      </c>
      <c r="J24" s="10">
        <f t="shared" si="3"/>
        <v>9529223904.5392456</v>
      </c>
      <c r="K24" s="11">
        <f t="shared" si="4"/>
        <v>1.7300000000000093E-2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11"/>
      <c r="H25" s="10"/>
      <c r="I25" s="10">
        <f t="shared" si="5"/>
        <v>1385</v>
      </c>
      <c r="J25" s="10">
        <f t="shared" si="3"/>
        <v>9367171831.8482704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11"/>
      <c r="H26" s="10"/>
      <c r="I26" s="10">
        <f t="shared" si="5"/>
        <v>1385</v>
      </c>
      <c r="J26" s="10">
        <f t="shared" si="3"/>
        <v>9210591771.7288799</v>
      </c>
      <c r="K26" s="11">
        <f t="shared" si="4"/>
        <v>1.760000000000006E-2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11"/>
      <c r="H27" s="10"/>
      <c r="I27" s="10">
        <f t="shared" si="5"/>
        <v>1385</v>
      </c>
      <c r="J27" s="10">
        <f t="shared" si="3"/>
        <v>9051289083.8530655</v>
      </c>
      <c r="K27" s="11">
        <f t="shared" si="4"/>
        <v>1.8699999999999939E-2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11"/>
      <c r="H28" s="10"/>
      <c r="I28" s="10">
        <f t="shared" si="5"/>
        <v>1385</v>
      </c>
      <c r="J28" s="10">
        <f t="shared" si="3"/>
        <v>8885137021.5500793</v>
      </c>
      <c r="K28" s="11">
        <f t="shared" si="4"/>
        <v>1.959999999999984E-2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11"/>
      <c r="H29" s="10"/>
      <c r="I29" s="10">
        <f t="shared" si="5"/>
        <v>1385</v>
      </c>
      <c r="J29" s="10">
        <f t="shared" si="3"/>
        <v>8714336035.2590046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11"/>
      <c r="H30" s="10"/>
      <c r="I30" s="10">
        <f t="shared" si="5"/>
        <v>1385</v>
      </c>
      <c r="J30" s="10">
        <f t="shared" si="3"/>
        <v>8543466701.2343178</v>
      </c>
      <c r="K30" s="11">
        <f t="shared" si="4"/>
        <v>2.0399999999999974E-2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11"/>
      <c r="H31" s="10"/>
      <c r="I31" s="10">
        <f t="shared" si="5"/>
        <v>1385</v>
      </c>
      <c r="J31" s="10">
        <f t="shared" si="3"/>
        <v>8372664348.5244198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11"/>
      <c r="H32" s="10"/>
      <c r="I32" s="10">
        <f t="shared" si="5"/>
        <v>1385</v>
      </c>
      <c r="J32" s="10">
        <f t="shared" si="3"/>
        <v>8198045969.3766956</v>
      </c>
      <c r="K32" s="11">
        <f t="shared" si="4"/>
        <v>2.2199999999999998E-2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11"/>
      <c r="H33" s="10"/>
      <c r="I33" s="10">
        <f t="shared" si="5"/>
        <v>1385</v>
      </c>
      <c r="J33" s="10">
        <f t="shared" si="3"/>
        <v>8020001926.6060419</v>
      </c>
      <c r="K33" s="11">
        <f t="shared" si="4"/>
        <v>2.2999999999999909E-2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11"/>
      <c r="H34" s="10"/>
      <c r="I34" s="10">
        <f t="shared" si="5"/>
        <v>1385</v>
      </c>
      <c r="J34" s="10">
        <f t="shared" ref="J34:J65" si="6">IF(I34="","",I34*C34)</f>
        <v>7839689077.8162689</v>
      </c>
      <c r="K34" s="11">
        <f t="shared" ref="K34:K65" si="7">IFERROR(J34/J35-1,"")</f>
        <v>2.3500000000000076E-2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11"/>
      <c r="H35" s="10"/>
      <c r="I35" s="10">
        <f t="shared" ref="I35:I66" si="8">IF(H35&lt;&gt;"",H35,I34/(1+IF(G34="",0,G34)))</f>
        <v>1385</v>
      </c>
      <c r="J35" s="10">
        <f t="shared" si="6"/>
        <v>7659686446.3275709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11"/>
      <c r="H36" s="10"/>
      <c r="I36" s="10">
        <f t="shared" si="8"/>
        <v>1385</v>
      </c>
      <c r="J36" s="10">
        <f t="shared" si="6"/>
        <v>7499203491.6071768</v>
      </c>
      <c r="K36" s="11">
        <f t="shared" si="7"/>
        <v>1.9900000000000029E-2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11"/>
      <c r="H37" s="10"/>
      <c r="I37" s="10">
        <f t="shared" si="8"/>
        <v>1385</v>
      </c>
      <c r="J37" s="10">
        <f t="shared" si="6"/>
        <v>7352881156.5910158</v>
      </c>
      <c r="K37" s="11">
        <f t="shared" si="7"/>
        <v>2.0000000000000018E-2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11"/>
      <c r="H38" s="10"/>
      <c r="I38" s="10">
        <f t="shared" si="8"/>
        <v>1385</v>
      </c>
      <c r="J38" s="10">
        <f t="shared" si="6"/>
        <v>7208707016.2657022</v>
      </c>
      <c r="K38" s="11">
        <f t="shared" si="7"/>
        <v>1.9600000000000062E-2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11"/>
      <c r="H39" s="10"/>
      <c r="I39" s="10">
        <f t="shared" si="8"/>
        <v>1385</v>
      </c>
      <c r="J39" s="10">
        <f t="shared" si="6"/>
        <v>7070132420.8176756</v>
      </c>
      <c r="K39" s="11">
        <f t="shared" si="7"/>
        <v>2.0199999999999996E-2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11"/>
      <c r="H40" s="10"/>
      <c r="I40" s="10">
        <f t="shared" si="8"/>
        <v>1385</v>
      </c>
      <c r="J40" s="10">
        <f t="shared" si="6"/>
        <v>6930143521.6797447</v>
      </c>
      <c r="K40" s="11">
        <f t="shared" si="7"/>
        <v>2.0599999999999952E-2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11"/>
      <c r="H41" s="10"/>
      <c r="I41" s="10">
        <f t="shared" si="8"/>
        <v>1385</v>
      </c>
      <c r="J41" s="10">
        <f t="shared" si="6"/>
        <v>6790264081.5988102</v>
      </c>
      <c r="K41" s="11">
        <f t="shared" si="7"/>
        <v>2.0399999999999974E-2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11"/>
      <c r="H42" s="10"/>
      <c r="I42" s="10">
        <f t="shared" si="8"/>
        <v>1385</v>
      </c>
      <c r="J42" s="10">
        <f t="shared" si="6"/>
        <v>6654512036.0631227</v>
      </c>
      <c r="K42" s="11">
        <f t="shared" si="7"/>
        <v>2.0699999999999941E-2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11"/>
      <c r="H43" s="10"/>
      <c r="I43" s="10">
        <f t="shared" si="8"/>
        <v>1385</v>
      </c>
      <c r="J43" s="10">
        <f t="shared" si="6"/>
        <v>6519557201.9820938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11"/>
      <c r="H44" s="10"/>
      <c r="I44" s="10">
        <f t="shared" si="8"/>
        <v>1385</v>
      </c>
      <c r="J44" s="10">
        <f t="shared" si="6"/>
        <v>6378590355.1336403</v>
      </c>
      <c r="K44" s="11">
        <f t="shared" si="7"/>
        <v>2.3099999999999898E-2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11"/>
      <c r="H45" s="10"/>
      <c r="I45" s="10">
        <f t="shared" si="8"/>
        <v>1385</v>
      </c>
      <c r="J45" s="10">
        <f t="shared" si="6"/>
        <v>6234571747.760376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11"/>
      <c r="H46" s="10"/>
      <c r="I46" s="10">
        <f t="shared" si="8"/>
        <v>1385</v>
      </c>
      <c r="J46" s="10">
        <f t="shared" si="6"/>
        <v>6088448972.4222422</v>
      </c>
      <c r="K46" s="11">
        <f t="shared" si="7"/>
        <v>2.3700000000000054E-2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11"/>
      <c r="H47" s="10"/>
      <c r="I47" s="10">
        <f t="shared" si="8"/>
        <v>1385</v>
      </c>
      <c r="J47" s="10">
        <f t="shared" si="6"/>
        <v>5947493379.3320713</v>
      </c>
      <c r="K47" s="11">
        <f t="shared" si="7"/>
        <v>2.3499999999999854E-2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11"/>
      <c r="H48" s="10"/>
      <c r="I48" s="10">
        <f t="shared" si="8"/>
        <v>1385</v>
      </c>
      <c r="J48" s="10">
        <f t="shared" si="6"/>
        <v>5810936374.5306025</v>
      </c>
      <c r="K48" s="11">
        <f t="shared" si="7"/>
        <v>2.4499999999999966E-2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11"/>
      <c r="H49" s="10"/>
      <c r="I49" s="10">
        <f t="shared" si="8"/>
        <v>1385</v>
      </c>
      <c r="J49" s="10">
        <f t="shared" si="6"/>
        <v>5671973035.1689625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11"/>
      <c r="H50" s="10"/>
      <c r="I50" s="10">
        <f t="shared" si="8"/>
        <v>1385</v>
      </c>
      <c r="J50" s="10">
        <f t="shared" si="6"/>
        <v>5532013103.6467009</v>
      </c>
      <c r="K50" s="11">
        <f t="shared" si="7"/>
        <v>2.6000000000000023E-2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11"/>
      <c r="H51" s="10"/>
      <c r="I51" s="10">
        <f t="shared" si="8"/>
        <v>1385</v>
      </c>
      <c r="J51" s="10">
        <f t="shared" si="6"/>
        <v>5391825637.0825539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11"/>
      <c r="H52" s="10"/>
      <c r="I52" s="10">
        <f t="shared" si="8"/>
        <v>1385</v>
      </c>
      <c r="J52" s="10">
        <f t="shared" si="6"/>
        <v>5258265688.592309</v>
      </c>
      <c r="K52" s="11">
        <f t="shared" si="7"/>
        <v>2.50999999999999E-2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11"/>
      <c r="H53" s="10"/>
      <c r="I53" s="10">
        <f t="shared" si="8"/>
        <v>1385</v>
      </c>
      <c r="J53" s="10">
        <f t="shared" si="6"/>
        <v>5129514865.4690371</v>
      </c>
      <c r="K53" s="11">
        <f t="shared" si="7"/>
        <v>2.6200000000000001E-2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11"/>
      <c r="H54" s="10"/>
      <c r="I54" s="10">
        <f t="shared" si="8"/>
        <v>1385</v>
      </c>
      <c r="J54" s="10">
        <f t="shared" si="6"/>
        <v>4998552782.5658131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11"/>
      <c r="H55" s="10"/>
      <c r="I55" s="10">
        <f t="shared" si="8"/>
        <v>1385</v>
      </c>
      <c r="J55" s="10">
        <f t="shared" si="6"/>
        <v>4868562172.5585012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11"/>
      <c r="H56" s="10"/>
      <c r="I56" s="10">
        <f t="shared" si="8"/>
        <v>1385</v>
      </c>
      <c r="J56" s="10">
        <f t="shared" si="6"/>
        <v>4740566867.1455717</v>
      </c>
      <c r="K56" s="11">
        <f t="shared" si="7"/>
        <v>2.7500000000000302E-2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11"/>
      <c r="H57" s="10"/>
      <c r="I57" s="10">
        <f t="shared" si="8"/>
        <v>1385</v>
      </c>
      <c r="J57" s="10">
        <f t="shared" si="6"/>
        <v>4613690381.6501904</v>
      </c>
      <c r="K57" s="11">
        <f t="shared" si="7"/>
        <v>2.7999999999999803E-2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11"/>
      <c r="H58" s="10"/>
      <c r="I58" s="10">
        <f t="shared" si="8"/>
        <v>1385</v>
      </c>
      <c r="J58" s="10">
        <f t="shared" si="6"/>
        <v>4488025663.0838432</v>
      </c>
      <c r="K58" s="11">
        <f t="shared" si="7"/>
        <v>2.849999999999997E-2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11"/>
      <c r="H59" s="10"/>
      <c r="I59" s="10">
        <f t="shared" si="8"/>
        <v>1385</v>
      </c>
      <c r="J59" s="10">
        <f t="shared" si="6"/>
        <v>4363661315.5895414</v>
      </c>
      <c r="K59" s="11">
        <f t="shared" si="7"/>
        <v>2.849999999999997E-2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11"/>
      <c r="H60" s="10"/>
      <c r="I60" s="10">
        <f t="shared" si="8"/>
        <v>1385</v>
      </c>
      <c r="J60" s="10">
        <f t="shared" si="6"/>
        <v>4242743136.2076244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11"/>
      <c r="H61" s="10"/>
      <c r="I61" s="10">
        <f t="shared" si="8"/>
        <v>1385</v>
      </c>
      <c r="J61" s="10">
        <f t="shared" si="6"/>
        <v>4125175630.7317691</v>
      </c>
      <c r="K61" s="11">
        <f t="shared" si="7"/>
        <v>2.849999999999997E-2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11"/>
      <c r="H62" s="10"/>
      <c r="I62" s="10">
        <f t="shared" si="8"/>
        <v>1385</v>
      </c>
      <c r="J62" s="10">
        <f t="shared" si="6"/>
        <v>4010865951.1247149</v>
      </c>
      <c r="K62" s="11">
        <f t="shared" si="7"/>
        <v>2.849999999999997E-2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11"/>
      <c r="H63" s="10"/>
      <c r="I63" s="10">
        <f t="shared" si="8"/>
        <v>1385</v>
      </c>
      <c r="J63" s="10">
        <f t="shared" si="6"/>
        <v>3899723822.1922364</v>
      </c>
      <c r="K63" s="11">
        <f t="shared" si="7"/>
        <v>2.849999999999997E-2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11"/>
      <c r="H64" s="10"/>
      <c r="I64" s="10">
        <f t="shared" si="8"/>
        <v>1385</v>
      </c>
      <c r="J64" s="10">
        <f t="shared" si="6"/>
        <v>3791661470.289</v>
      </c>
      <c r="K64" s="11">
        <f t="shared" si="7"/>
        <v>2.849999999999997E-2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11"/>
      <c r="H65" s="10"/>
      <c r="I65" s="10">
        <f t="shared" si="8"/>
        <v>1385</v>
      </c>
      <c r="J65" s="10">
        <f t="shared" si="6"/>
        <v>3686593554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11"/>
      <c r="H66" s="10"/>
      <c r="I66" s="10">
        <f t="shared" si="8"/>
        <v>1385</v>
      </c>
      <c r="J66" s="10">
        <f t="shared" ref="J66:J67" si="9">IF(I66="","",I66*C66)</f>
        <v>3586180500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1385</v>
      </c>
      <c r="J67" s="10">
        <f t="shared" si="9"/>
        <v>3490200000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5">
        <v>27332521</v>
      </c>
      <c r="G2" s="11"/>
      <c r="H2" s="10"/>
      <c r="I2" s="10">
        <f>IF(H2&lt;&gt;"",H2,302)</f>
        <v>302</v>
      </c>
      <c r="J2" s="10">
        <f t="shared" ref="J2:J33" si="3">IF(I2="","",I2*C2)</f>
        <v>8254415346.2574415</v>
      </c>
      <c r="K2" s="11">
        <f t="shared" ref="K2:K33" si="4">IFERROR(J2/J3-1,"")</f>
        <v>3.6100000000000021E-2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11"/>
      <c r="H3" s="10"/>
      <c r="I3" s="10">
        <f t="shared" ref="I3:I34" si="5">IF(H3&lt;&gt;"",H3,I2/(1+IF(G2="",0,G2)))</f>
        <v>302</v>
      </c>
      <c r="J3" s="10">
        <f t="shared" si="3"/>
        <v>7966813383.1265726</v>
      </c>
      <c r="K3" s="11">
        <f t="shared" si="4"/>
        <v>3.7300000000000111E-2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11"/>
      <c r="H4" s="10"/>
      <c r="I4" s="10">
        <f t="shared" si="5"/>
        <v>302</v>
      </c>
      <c r="J4" s="10">
        <f t="shared" si="3"/>
        <v>7680336819.7499008</v>
      </c>
      <c r="K4" s="11">
        <f t="shared" si="4"/>
        <v>3.8499999999999979E-2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11"/>
      <c r="H5" s="10"/>
      <c r="I5" s="10">
        <f t="shared" si="5"/>
        <v>302</v>
      </c>
      <c r="J5" s="10">
        <f t="shared" si="3"/>
        <v>7395605989.1669722</v>
      </c>
      <c r="K5" s="11">
        <f t="shared" si="4"/>
        <v>3.8799999999999946E-2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11"/>
      <c r="H6" s="10"/>
      <c r="I6" s="10">
        <f t="shared" si="5"/>
        <v>302</v>
      </c>
      <c r="J6" s="10">
        <f t="shared" si="3"/>
        <v>7119374267.5846863</v>
      </c>
      <c r="K6" s="11">
        <f t="shared" si="4"/>
        <v>3.8899999999999935E-2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11"/>
      <c r="H7" s="10"/>
      <c r="I7" s="10">
        <f t="shared" si="5"/>
        <v>302</v>
      </c>
      <c r="J7" s="10">
        <f t="shared" si="3"/>
        <v>6852800334.5699177</v>
      </c>
      <c r="K7" s="11">
        <f t="shared" si="4"/>
        <v>3.8499999999999979E-2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11"/>
      <c r="H8" s="10"/>
      <c r="I8" s="10">
        <f t="shared" si="5"/>
        <v>302</v>
      </c>
      <c r="J8" s="10">
        <f t="shared" si="3"/>
        <v>6598748516.6778212</v>
      </c>
      <c r="K8" s="11">
        <f t="shared" si="4"/>
        <v>3.8000000000000034E-2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11"/>
      <c r="H9" s="10"/>
      <c r="I9" s="10">
        <f t="shared" si="5"/>
        <v>302</v>
      </c>
      <c r="J9" s="10">
        <f t="shared" si="3"/>
        <v>6357175834.9497309</v>
      </c>
      <c r="K9" s="11">
        <f t="shared" si="4"/>
        <v>3.7800000000000056E-2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11"/>
      <c r="H10" s="10"/>
      <c r="I10" s="10">
        <f t="shared" si="5"/>
        <v>302</v>
      </c>
      <c r="J10" s="10">
        <f t="shared" si="3"/>
        <v>6125627129.4562836</v>
      </c>
      <c r="K10" s="11">
        <f t="shared" si="4"/>
        <v>3.74000000000001E-2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11"/>
      <c r="H11" s="10"/>
      <c r="I11" s="10">
        <f t="shared" si="5"/>
        <v>302</v>
      </c>
      <c r="J11" s="10">
        <f t="shared" si="3"/>
        <v>5904788056.1560469</v>
      </c>
      <c r="K11" s="11">
        <f t="shared" si="4"/>
        <v>3.6799999999999944E-2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11"/>
      <c r="H12" s="10"/>
      <c r="I12" s="10">
        <f t="shared" si="5"/>
        <v>302</v>
      </c>
      <c r="J12" s="10">
        <f t="shared" si="3"/>
        <v>5695204529.4714956</v>
      </c>
      <c r="K12" s="11">
        <f t="shared" si="4"/>
        <v>3.6499999999999977E-2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11"/>
      <c r="H13" s="10"/>
      <c r="I13" s="10">
        <f t="shared" si="5"/>
        <v>302</v>
      </c>
      <c r="J13" s="10">
        <f t="shared" si="3"/>
        <v>5494649811.356967</v>
      </c>
      <c r="K13" s="11">
        <f t="shared" si="4"/>
        <v>3.5900000000000043E-2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11"/>
      <c r="H14" s="10"/>
      <c r="I14" s="10">
        <f t="shared" si="5"/>
        <v>302</v>
      </c>
      <c r="J14" s="10">
        <f t="shared" si="3"/>
        <v>5304228025.2504749</v>
      </c>
      <c r="K14" s="11">
        <f t="shared" si="4"/>
        <v>3.4899999999999931E-2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11"/>
      <c r="H15" s="10"/>
      <c r="I15" s="10">
        <f t="shared" si="5"/>
        <v>302</v>
      </c>
      <c r="J15" s="10">
        <f t="shared" si="3"/>
        <v>5125353198.6186829</v>
      </c>
      <c r="K15" s="11">
        <f t="shared" si="4"/>
        <v>3.4099999999999797E-2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11"/>
      <c r="H16" s="10"/>
      <c r="I16" s="10">
        <f t="shared" si="5"/>
        <v>302</v>
      </c>
      <c r="J16" s="10">
        <f t="shared" si="3"/>
        <v>4956341938.5153112</v>
      </c>
      <c r="K16" s="11">
        <f t="shared" si="4"/>
        <v>3.3500000000000085E-2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11"/>
      <c r="H17" s="10"/>
      <c r="I17" s="10">
        <f t="shared" si="5"/>
        <v>302</v>
      </c>
      <c r="J17" s="10">
        <f t="shared" si="3"/>
        <v>4795686442.6853514</v>
      </c>
      <c r="K17" s="11">
        <f t="shared" si="4"/>
        <v>3.3099999999999907E-2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11"/>
      <c r="H18" s="10"/>
      <c r="I18" s="10">
        <f t="shared" si="5"/>
        <v>302</v>
      </c>
      <c r="J18" s="10">
        <f t="shared" si="3"/>
        <v>4642035081.4880962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11"/>
      <c r="H19" s="10"/>
      <c r="I19" s="10">
        <f t="shared" si="5"/>
        <v>302</v>
      </c>
      <c r="J19" s="10">
        <f t="shared" si="3"/>
        <v>4493741608.4105482</v>
      </c>
      <c r="K19" s="11">
        <f t="shared" si="4"/>
        <v>3.3500000000000085E-2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11"/>
      <c r="H20" s="10"/>
      <c r="I20" s="10">
        <f t="shared" si="5"/>
        <v>302</v>
      </c>
      <c r="J20" s="10">
        <f t="shared" si="3"/>
        <v>4348080898.3169308</v>
      </c>
      <c r="K20" s="11">
        <f t="shared" si="4"/>
        <v>3.400000000000003E-2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11"/>
      <c r="H21" s="10"/>
      <c r="I21" s="10">
        <f t="shared" si="5"/>
        <v>302</v>
      </c>
      <c r="J21" s="10">
        <f t="shared" si="3"/>
        <v>4205107251.7571864</v>
      </c>
      <c r="K21" s="11">
        <f t="shared" si="4"/>
        <v>3.3800000000000052E-2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11"/>
      <c r="H22" s="10"/>
      <c r="I22" s="10">
        <f t="shared" si="5"/>
        <v>302</v>
      </c>
      <c r="J22" s="10">
        <f t="shared" si="3"/>
        <v>4067621640.3145542</v>
      </c>
      <c r="K22" s="11">
        <f t="shared" si="4"/>
        <v>3.3400000000000096E-2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11"/>
      <c r="H23" s="10"/>
      <c r="I23" s="10">
        <f t="shared" si="5"/>
        <v>302</v>
      </c>
      <c r="J23" s="10">
        <f t="shared" si="3"/>
        <v>3936154093.5886917</v>
      </c>
      <c r="K23" s="11">
        <f t="shared" si="4"/>
        <v>3.2399999999999984E-2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11"/>
      <c r="H24" s="10"/>
      <c r="I24" s="10">
        <f t="shared" si="5"/>
        <v>302</v>
      </c>
      <c r="J24" s="10">
        <f t="shared" si="3"/>
        <v>3812625042.2207398</v>
      </c>
      <c r="K24" s="11">
        <f t="shared" si="4"/>
        <v>3.1999999999999806E-2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11"/>
      <c r="H25" s="10"/>
      <c r="I25" s="10">
        <f t="shared" si="5"/>
        <v>302</v>
      </c>
      <c r="J25" s="10">
        <f t="shared" si="3"/>
        <v>3694404110.6790118</v>
      </c>
      <c r="K25" s="11">
        <f t="shared" si="4"/>
        <v>3.2699999999999951E-2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11"/>
      <c r="H26" s="10"/>
      <c r="I26" s="10">
        <f t="shared" si="5"/>
        <v>302</v>
      </c>
      <c r="J26" s="10">
        <f t="shared" si="3"/>
        <v>3577422398.2560391</v>
      </c>
      <c r="K26" s="11">
        <f t="shared" si="4"/>
        <v>3.3599999999999852E-2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11"/>
      <c r="H27" s="10"/>
      <c r="I27" s="10">
        <f t="shared" si="5"/>
        <v>302</v>
      </c>
      <c r="J27" s="10">
        <f t="shared" si="3"/>
        <v>3461128481.2848678</v>
      </c>
      <c r="K27" s="11">
        <f t="shared" si="4"/>
        <v>3.3900000000000041E-2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11"/>
      <c r="H28" s="10"/>
      <c r="I28" s="10">
        <f t="shared" si="5"/>
        <v>302</v>
      </c>
      <c r="J28" s="10">
        <f t="shared" si="3"/>
        <v>3347643371.0077062</v>
      </c>
      <c r="K28" s="11">
        <f t="shared" si="4"/>
        <v>3.4100000000000019E-2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11"/>
      <c r="H29" s="10"/>
      <c r="I29" s="10">
        <f t="shared" si="5"/>
        <v>302</v>
      </c>
      <c r="J29" s="10">
        <f t="shared" si="3"/>
        <v>3237253042.2664213</v>
      </c>
      <c r="K29" s="11">
        <f t="shared" si="4"/>
        <v>3.400000000000003E-2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11"/>
      <c r="H30" s="10"/>
      <c r="I30" s="10">
        <f t="shared" si="5"/>
        <v>302</v>
      </c>
      <c r="J30" s="10">
        <f t="shared" si="3"/>
        <v>3130805650.1609488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11"/>
      <c r="H31" s="10"/>
      <c r="I31" s="10">
        <f t="shared" si="5"/>
        <v>302</v>
      </c>
      <c r="J31" s="10">
        <f t="shared" si="3"/>
        <v>3025810041.7134905</v>
      </c>
      <c r="K31" s="11">
        <f t="shared" si="4"/>
        <v>3.620000000000001E-2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11"/>
      <c r="H32" s="10"/>
      <c r="I32" s="10">
        <f t="shared" si="5"/>
        <v>302</v>
      </c>
      <c r="J32" s="10">
        <f t="shared" si="3"/>
        <v>2920102337.1101046</v>
      </c>
      <c r="K32" s="11">
        <f t="shared" si="4"/>
        <v>3.6799999999999722E-2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11"/>
      <c r="H33" s="10"/>
      <c r="I33" s="10">
        <f t="shared" si="5"/>
        <v>302</v>
      </c>
      <c r="J33" s="10">
        <f t="shared" si="3"/>
        <v>2816456729.465765</v>
      </c>
      <c r="K33" s="11">
        <f t="shared" si="4"/>
        <v>3.7099999999999911E-2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11"/>
      <c r="H34" s="10"/>
      <c r="I34" s="10">
        <f t="shared" si="5"/>
        <v>302</v>
      </c>
      <c r="J34" s="10">
        <f t="shared" ref="J34:J65" si="6">IF(I34="","",I34*C34)</f>
        <v>2715704107.0926285</v>
      </c>
      <c r="K34" s="11">
        <f t="shared" ref="K34:K65" si="7">IFERROR(J34/J35-1,"")</f>
        <v>3.71999999999999E-2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11"/>
      <c r="H35" s="10"/>
      <c r="I35" s="10">
        <f t="shared" ref="I35:I66" si="8">IF(H35&lt;&gt;"",H35,I34/(1+IF(G34="",0,G34)))</f>
        <v>302</v>
      </c>
      <c r="J35" s="10">
        <f t="shared" si="6"/>
        <v>2618303227.0464988</v>
      </c>
      <c r="K35" s="11">
        <f t="shared" si="7"/>
        <v>3.6799999999999722E-2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11"/>
      <c r="H36" s="10"/>
      <c r="I36" s="10">
        <f t="shared" si="8"/>
        <v>302</v>
      </c>
      <c r="J36" s="10">
        <f t="shared" si="6"/>
        <v>2525369624.8519478</v>
      </c>
      <c r="K36" s="11">
        <f t="shared" si="7"/>
        <v>3.640000000000021E-2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11"/>
      <c r="H37" s="10"/>
      <c r="I37" s="10">
        <f t="shared" si="8"/>
        <v>302</v>
      </c>
      <c r="J37" s="10">
        <f t="shared" si="6"/>
        <v>2436674666.9740906</v>
      </c>
      <c r="K37" s="11">
        <f t="shared" si="7"/>
        <v>3.5900000000000043E-2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11"/>
      <c r="H38" s="10"/>
      <c r="I38" s="10">
        <f t="shared" si="8"/>
        <v>302</v>
      </c>
      <c r="J38" s="10">
        <f t="shared" si="6"/>
        <v>2352229623.4907718</v>
      </c>
      <c r="K38" s="11">
        <f t="shared" si="7"/>
        <v>3.5099999999999909E-2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11"/>
      <c r="H39" s="10"/>
      <c r="I39" s="10">
        <f t="shared" si="8"/>
        <v>302</v>
      </c>
      <c r="J39" s="10">
        <f t="shared" si="6"/>
        <v>2272466064.6225214</v>
      </c>
      <c r="K39" s="11">
        <f t="shared" si="7"/>
        <v>3.4799999999999942E-2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11"/>
      <c r="H40" s="10"/>
      <c r="I40" s="10">
        <f t="shared" si="8"/>
        <v>302</v>
      </c>
      <c r="J40" s="10">
        <f t="shared" si="6"/>
        <v>2196043742.3874388</v>
      </c>
      <c r="K40" s="11">
        <f t="shared" si="7"/>
        <v>3.3800000000000052E-2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11"/>
      <c r="H41" s="10"/>
      <c r="I41" s="10">
        <f t="shared" si="8"/>
        <v>302</v>
      </c>
      <c r="J41" s="10">
        <f t="shared" si="6"/>
        <v>2124244285.5363114</v>
      </c>
      <c r="K41" s="11">
        <f t="shared" si="7"/>
        <v>3.3300000000000107E-2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11"/>
      <c r="H42" s="10"/>
      <c r="I42" s="10">
        <f t="shared" si="8"/>
        <v>302</v>
      </c>
      <c r="J42" s="10">
        <f t="shared" si="6"/>
        <v>2055786592.0219791</v>
      </c>
      <c r="K42" s="11">
        <f t="shared" si="7"/>
        <v>3.4100000000000019E-2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11"/>
      <c r="H43" s="10"/>
      <c r="I43" s="10">
        <f t="shared" si="8"/>
        <v>302</v>
      </c>
      <c r="J43" s="10">
        <f t="shared" si="6"/>
        <v>1987995930.7823026</v>
      </c>
      <c r="K43" s="11">
        <f t="shared" si="7"/>
        <v>3.4599999999999964E-2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11"/>
      <c r="H44" s="10"/>
      <c r="I44" s="10">
        <f t="shared" si="8"/>
        <v>302</v>
      </c>
      <c r="J44" s="10">
        <f t="shared" si="6"/>
        <v>1921511628.4383364</v>
      </c>
      <c r="K44" s="11">
        <f t="shared" si="7"/>
        <v>3.4100000000000019E-2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11"/>
      <c r="H45" s="10"/>
      <c r="I45" s="10">
        <f t="shared" si="8"/>
        <v>302</v>
      </c>
      <c r="J45" s="10">
        <f t="shared" si="6"/>
        <v>1858148755.8633945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11"/>
      <c r="H46" s="10"/>
      <c r="I46" s="10">
        <f t="shared" si="8"/>
        <v>302</v>
      </c>
      <c r="J46" s="10">
        <f t="shared" si="6"/>
        <v>1803852786.9754341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11"/>
      <c r="H47" s="10"/>
      <c r="I47" s="10">
        <f t="shared" si="8"/>
        <v>302</v>
      </c>
      <c r="J47" s="10">
        <f t="shared" si="6"/>
        <v>1762607765.2681589</v>
      </c>
      <c r="K47" s="11">
        <f t="shared" si="7"/>
        <v>1.5300000000000091E-2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11"/>
      <c r="H48" s="10"/>
      <c r="I48" s="10">
        <f t="shared" si="8"/>
        <v>302</v>
      </c>
      <c r="J48" s="10">
        <f t="shared" si="6"/>
        <v>1736046257.5279808</v>
      </c>
      <c r="K48" s="11">
        <f t="shared" si="7"/>
        <v>1.0599999999999943E-2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11"/>
      <c r="H49" s="10"/>
      <c r="I49" s="10">
        <f t="shared" si="8"/>
        <v>302</v>
      </c>
      <c r="J49" s="10">
        <f t="shared" si="6"/>
        <v>1717837183.3841093</v>
      </c>
      <c r="K49" s="11">
        <f t="shared" si="7"/>
        <v>1.0700000000000154E-2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11"/>
      <c r="H50" s="10"/>
      <c r="I50" s="10">
        <f t="shared" si="8"/>
        <v>302</v>
      </c>
      <c r="J50" s="10">
        <f t="shared" si="6"/>
        <v>1699650918.5555646</v>
      </c>
      <c r="K50" s="11">
        <f t="shared" si="7"/>
        <v>1.0799999999999921E-2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11"/>
      <c r="H51" s="10"/>
      <c r="I51" s="10">
        <f t="shared" si="8"/>
        <v>302</v>
      </c>
      <c r="J51" s="10">
        <f t="shared" si="6"/>
        <v>1681490817.724144</v>
      </c>
      <c r="K51" s="11">
        <f t="shared" si="7"/>
        <v>1.0699999999999932E-2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11"/>
      <c r="H52" s="10"/>
      <c r="I52" s="10">
        <f t="shared" si="8"/>
        <v>302</v>
      </c>
      <c r="J52" s="10">
        <f t="shared" si="6"/>
        <v>1663689341.7672348</v>
      </c>
      <c r="K52" s="11">
        <f t="shared" si="7"/>
        <v>1.0499999999999954E-2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11"/>
      <c r="H53" s="10"/>
      <c r="I53" s="10">
        <f t="shared" si="8"/>
        <v>302</v>
      </c>
      <c r="J53" s="10">
        <f t="shared" si="6"/>
        <v>1646402119.5123551</v>
      </c>
      <c r="K53" s="11">
        <f t="shared" si="7"/>
        <v>1.0299999999999976E-2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11"/>
      <c r="H54" s="10"/>
      <c r="I54" s="10">
        <f t="shared" si="8"/>
        <v>302</v>
      </c>
      <c r="J54" s="10">
        <f t="shared" si="6"/>
        <v>1629617063.7556717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11"/>
      <c r="H55" s="10"/>
      <c r="I55" s="10">
        <f t="shared" si="8"/>
        <v>302</v>
      </c>
      <c r="J55" s="10">
        <f t="shared" si="6"/>
        <v>1613482241.3422492</v>
      </c>
      <c r="K55" s="11">
        <f t="shared" si="7"/>
        <v>9.9000000000000199E-3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11"/>
      <c r="H56" s="10"/>
      <c r="I56" s="10">
        <f t="shared" si="8"/>
        <v>302</v>
      </c>
      <c r="J56" s="10">
        <f t="shared" si="6"/>
        <v>1597665354.3343391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11"/>
      <c r="H57" s="10"/>
      <c r="I57" s="10">
        <f t="shared" si="8"/>
        <v>302</v>
      </c>
      <c r="J57" s="10">
        <f t="shared" si="6"/>
        <v>1576695306.7545042</v>
      </c>
      <c r="K57" s="11">
        <f t="shared" si="7"/>
        <v>1.4499999999999957E-2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11"/>
      <c r="H58" s="10"/>
      <c r="I58" s="10">
        <f t="shared" si="8"/>
        <v>302</v>
      </c>
      <c r="J58" s="10">
        <f t="shared" si="6"/>
        <v>1554159986.9438188</v>
      </c>
      <c r="K58" s="11">
        <f t="shared" si="7"/>
        <v>1.5500000000000069E-2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11"/>
      <c r="H59" s="10"/>
      <c r="I59" s="10">
        <f t="shared" si="8"/>
        <v>302</v>
      </c>
      <c r="J59" s="10">
        <f t="shared" si="6"/>
        <v>1530438194.9225197</v>
      </c>
      <c r="K59" s="11">
        <f t="shared" si="7"/>
        <v>1.6499999999999959E-2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11"/>
      <c r="H60" s="10"/>
      <c r="I60" s="10">
        <f t="shared" si="8"/>
        <v>302</v>
      </c>
      <c r="J60" s="10">
        <f t="shared" si="6"/>
        <v>1505595863.1800489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11"/>
      <c r="H61" s="10"/>
      <c r="I61" s="10">
        <f t="shared" si="8"/>
        <v>302</v>
      </c>
      <c r="J61" s="10">
        <f t="shared" si="6"/>
        <v>1480428577.3648467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11"/>
      <c r="H62" s="10"/>
      <c r="I62" s="10">
        <f t="shared" si="8"/>
        <v>302</v>
      </c>
      <c r="J62" s="10">
        <f t="shared" si="6"/>
        <v>1455681983.6429172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11"/>
      <c r="H63" s="10"/>
      <c r="I63" s="10">
        <f t="shared" si="8"/>
        <v>302</v>
      </c>
      <c r="J63" s="10">
        <f t="shared" si="6"/>
        <v>1431349049.7963791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11"/>
      <c r="H64" s="10"/>
      <c r="I64" s="10">
        <f t="shared" si="8"/>
        <v>302</v>
      </c>
      <c r="J64" s="10">
        <f t="shared" si="6"/>
        <v>1407422861.1567149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11"/>
      <c r="H65" s="10"/>
      <c r="I65" s="10">
        <f t="shared" si="8"/>
        <v>302</v>
      </c>
      <c r="J65" s="10">
        <f t="shared" si="6"/>
        <v>1383896618.6398377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11"/>
      <c r="H66" s="10"/>
      <c r="I66" s="10">
        <f t="shared" si="8"/>
        <v>302</v>
      </c>
      <c r="J66" s="10">
        <f t="shared" ref="J66:J67" si="9">IF(I66="","",I66*C66)</f>
        <v>1360763636.8139999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5">
        <v>4430521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302</v>
      </c>
      <c r="J67" s="10">
        <f t="shared" si="9"/>
        <v>1338017342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5">
        <v>759043</v>
      </c>
      <c r="G2" s="11"/>
      <c r="H2" s="10"/>
      <c r="I2" s="10">
        <f>IF(H2&lt;&gt;"",H2,8492)</f>
        <v>8492</v>
      </c>
      <c r="J2" s="10">
        <f t="shared" ref="J2:J33" si="3">IF(I2="","",I2*C2)</f>
        <v>6446383791.6794319</v>
      </c>
      <c r="K2" s="11">
        <f t="shared" ref="K2:K33" si="4">IFERROR(J2/J3-1,"")</f>
        <v>4.1500000000000314E-2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11"/>
      <c r="H3" s="10"/>
      <c r="I3" s="10">
        <f t="shared" ref="I3:I34" si="5">IF(H3&lt;&gt;"",H3,I2/(1+IF(G2="",0,G2)))</f>
        <v>8492</v>
      </c>
      <c r="J3" s="10">
        <f t="shared" si="3"/>
        <v>6189518763.0143356</v>
      </c>
      <c r="K3" s="11">
        <f t="shared" si="4"/>
        <v>4.7800000000000065E-2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11"/>
      <c r="H4" s="10"/>
      <c r="I4" s="10">
        <f t="shared" si="5"/>
        <v>8492</v>
      </c>
      <c r="J4" s="10">
        <f t="shared" si="3"/>
        <v>5907156673.9972658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11"/>
      <c r="H5" s="10"/>
      <c r="I5" s="10">
        <f t="shared" si="5"/>
        <v>8492</v>
      </c>
      <c r="J5" s="10">
        <f t="shared" si="3"/>
        <v>5702439109.9500589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11"/>
      <c r="H6" s="10"/>
      <c r="I6" s="10">
        <f t="shared" si="5"/>
        <v>8492</v>
      </c>
      <c r="J6" s="10">
        <f t="shared" si="3"/>
        <v>5637049337.6335096</v>
      </c>
      <c r="K6" s="11">
        <f t="shared" si="4"/>
        <v>-2.7700000000000058E-2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11"/>
      <c r="H7" s="10"/>
      <c r="I7" s="10">
        <f t="shared" si="5"/>
        <v>8492</v>
      </c>
      <c r="J7" s="10">
        <f t="shared" si="3"/>
        <v>5797644078.6110353</v>
      </c>
      <c r="K7" s="11">
        <f t="shared" si="4"/>
        <v>4.170000000000007E-2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11"/>
      <c r="H8" s="10"/>
      <c r="I8" s="10">
        <f t="shared" si="5"/>
        <v>8492</v>
      </c>
      <c r="J8" s="10">
        <f t="shared" si="3"/>
        <v>5565560217.5396318</v>
      </c>
      <c r="K8" s="11">
        <f t="shared" si="4"/>
        <v>6.569999999999987E-2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11"/>
      <c r="H9" s="10"/>
      <c r="I9" s="10">
        <f t="shared" si="5"/>
        <v>8492</v>
      </c>
      <c r="J9" s="10">
        <f t="shared" si="3"/>
        <v>5222445545.2187595</v>
      </c>
      <c r="K9" s="11">
        <f t="shared" si="4"/>
        <v>5.9900000000000286E-2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11"/>
      <c r="H10" s="10"/>
      <c r="I10" s="10">
        <f t="shared" si="5"/>
        <v>8492</v>
      </c>
      <c r="J10" s="10">
        <f t="shared" si="3"/>
        <v>4927300259.664835</v>
      </c>
      <c r="K10" s="11">
        <f t="shared" si="4"/>
        <v>7.889999999999997E-2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11"/>
      <c r="H11" s="10"/>
      <c r="I11" s="10">
        <f t="shared" si="5"/>
        <v>8492</v>
      </c>
      <c r="J11" s="10">
        <f t="shared" si="3"/>
        <v>4566966595.2959824</v>
      </c>
      <c r="K11" s="11">
        <f t="shared" si="4"/>
        <v>7.7499999999999902E-2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11"/>
      <c r="H12" s="10"/>
      <c r="I12" s="10">
        <f t="shared" si="5"/>
        <v>8492</v>
      </c>
      <c r="J12" s="10">
        <f t="shared" si="3"/>
        <v>4238484079.1610045</v>
      </c>
      <c r="K12" s="11">
        <f t="shared" si="4"/>
        <v>7.6000000000000068E-2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11"/>
      <c r="H13" s="10"/>
      <c r="I13" s="10">
        <f t="shared" si="5"/>
        <v>8492</v>
      </c>
      <c r="J13" s="10">
        <f t="shared" si="3"/>
        <v>3939111597.7332754</v>
      </c>
      <c r="K13" s="11">
        <f t="shared" si="4"/>
        <v>7.4599999999999778E-2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11"/>
      <c r="H14" s="10"/>
      <c r="I14" s="10">
        <f t="shared" si="5"/>
        <v>8492</v>
      </c>
      <c r="J14" s="10">
        <f t="shared" si="3"/>
        <v>3665653822.5695848</v>
      </c>
      <c r="K14" s="11">
        <f t="shared" si="4"/>
        <v>7.3199999999999932E-2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11"/>
      <c r="H15" s="10"/>
      <c r="I15" s="10">
        <f t="shared" si="5"/>
        <v>8492</v>
      </c>
      <c r="J15" s="10">
        <f t="shared" si="3"/>
        <v>3415629726.5836611</v>
      </c>
      <c r="K15" s="11">
        <f t="shared" si="4"/>
        <v>7.1800000000000086E-2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11"/>
      <c r="H16" s="10"/>
      <c r="I16" s="10">
        <f t="shared" si="5"/>
        <v>8492</v>
      </c>
      <c r="J16" s="10">
        <f t="shared" si="3"/>
        <v>3186816315.1554961</v>
      </c>
      <c r="K16" s="11">
        <f t="shared" si="4"/>
        <v>3.6499999999999977E-2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11"/>
      <c r="H17" s="10"/>
      <c r="I17" s="10">
        <f t="shared" si="5"/>
        <v>8492</v>
      </c>
      <c r="J17" s="10">
        <f t="shared" si="3"/>
        <v>3074593647.0385876</v>
      </c>
      <c r="K17" s="11">
        <f t="shared" si="4"/>
        <v>2.6399999999999979E-2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11"/>
      <c r="H18" s="10"/>
      <c r="I18" s="10">
        <f t="shared" si="5"/>
        <v>8492</v>
      </c>
      <c r="J18" s="10">
        <f t="shared" si="3"/>
        <v>2995512126.8887253</v>
      </c>
      <c r="K18" s="11">
        <f t="shared" si="4"/>
        <v>2.629999999999999E-2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11"/>
      <c r="H19" s="10"/>
      <c r="I19" s="10">
        <f t="shared" si="5"/>
        <v>8492</v>
      </c>
      <c r="J19" s="10">
        <f t="shared" si="3"/>
        <v>2918749027.4663601</v>
      </c>
      <c r="K19" s="11">
        <f t="shared" si="4"/>
        <v>2.629999999999999E-2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11"/>
      <c r="H20" s="10"/>
      <c r="I20" s="10">
        <f t="shared" si="5"/>
        <v>8492</v>
      </c>
      <c r="J20" s="10">
        <f t="shared" si="3"/>
        <v>2843953061.9374065</v>
      </c>
      <c r="K20" s="11">
        <f t="shared" si="4"/>
        <v>2.6399999999999979E-2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11"/>
      <c r="H21" s="10"/>
      <c r="I21" s="10">
        <f t="shared" si="5"/>
        <v>8492</v>
      </c>
      <c r="J21" s="10">
        <f t="shared" si="3"/>
        <v>2770803840.5469666</v>
      </c>
      <c r="K21" s="11">
        <f t="shared" si="4"/>
        <v>2.629999999999999E-2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11"/>
      <c r="H22" s="10"/>
      <c r="I22" s="10">
        <f t="shared" si="5"/>
        <v>8492</v>
      </c>
      <c r="J22" s="10">
        <f t="shared" si="3"/>
        <v>2699799123.5963817</v>
      </c>
      <c r="K22" s="11">
        <f t="shared" si="4"/>
        <v>2.629999999999999E-2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11"/>
      <c r="H23" s="10"/>
      <c r="I23" s="10">
        <f t="shared" si="5"/>
        <v>8492</v>
      </c>
      <c r="J23" s="10">
        <f t="shared" si="3"/>
        <v>2630613976.026875</v>
      </c>
      <c r="K23" s="11">
        <f t="shared" si="4"/>
        <v>2.629999999999999E-2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11"/>
      <c r="H24" s="10"/>
      <c r="I24" s="10">
        <f t="shared" si="5"/>
        <v>8492</v>
      </c>
      <c r="J24" s="10">
        <f t="shared" si="3"/>
        <v>2563201769.4893064</v>
      </c>
      <c r="K24" s="11">
        <f t="shared" si="4"/>
        <v>2.629999999999999E-2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11"/>
      <c r="H25" s="10"/>
      <c r="I25" s="10">
        <f t="shared" si="5"/>
        <v>8492</v>
      </c>
      <c r="J25" s="10">
        <f t="shared" si="3"/>
        <v>2497517070.5342555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11"/>
      <c r="H26" s="10"/>
      <c r="I26" s="10">
        <f t="shared" si="5"/>
        <v>8492</v>
      </c>
      <c r="J26" s="10">
        <f t="shared" si="3"/>
        <v>2433515609.9914799</v>
      </c>
      <c r="K26" s="11">
        <f t="shared" si="4"/>
        <v>-2.3100000000000009E-2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11"/>
      <c r="H27" s="10"/>
      <c r="I27" s="10">
        <f t="shared" si="5"/>
        <v>8492</v>
      </c>
      <c r="J27" s="10">
        <f t="shared" si="3"/>
        <v>2491059074.6150885</v>
      </c>
      <c r="K27" s="11">
        <f t="shared" si="4"/>
        <v>3.4500000000000197E-2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11"/>
      <c r="H28" s="10"/>
      <c r="I28" s="10">
        <f t="shared" si="5"/>
        <v>8492</v>
      </c>
      <c r="J28" s="10">
        <f t="shared" si="3"/>
        <v>2407983639.0672674</v>
      </c>
      <c r="K28" s="11">
        <f t="shared" si="4"/>
        <v>3.5600000000000076E-2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11"/>
      <c r="H29" s="10"/>
      <c r="I29" s="10">
        <f t="shared" si="5"/>
        <v>8492</v>
      </c>
      <c r="J29" s="10">
        <f t="shared" si="3"/>
        <v>2325206294.9664612</v>
      </c>
      <c r="K29" s="11">
        <f t="shared" si="4"/>
        <v>3.620000000000001E-2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11"/>
      <c r="H30" s="10"/>
      <c r="I30" s="10">
        <f t="shared" si="5"/>
        <v>8492</v>
      </c>
      <c r="J30" s="10">
        <f t="shared" si="3"/>
        <v>2243974420.9288373</v>
      </c>
      <c r="K30" s="11">
        <f t="shared" si="4"/>
        <v>3.6499999999999755E-2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11"/>
      <c r="H31" s="10"/>
      <c r="I31" s="10">
        <f t="shared" si="5"/>
        <v>8492</v>
      </c>
      <c r="J31" s="10">
        <f t="shared" si="3"/>
        <v>2164953614.0172095</v>
      </c>
      <c r="K31" s="11">
        <f t="shared" si="4"/>
        <v>3.6300000000000221E-2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11"/>
      <c r="H32" s="10"/>
      <c r="I32" s="10">
        <f t="shared" si="5"/>
        <v>8492</v>
      </c>
      <c r="J32" s="10">
        <f t="shared" si="3"/>
        <v>2089118608.5276554</v>
      </c>
      <c r="K32" s="11">
        <f t="shared" si="4"/>
        <v>3.6000000000000032E-2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11"/>
      <c r="H33" s="10"/>
      <c r="I33" s="10">
        <f t="shared" si="5"/>
        <v>8492</v>
      </c>
      <c r="J33" s="10">
        <f t="shared" si="3"/>
        <v>2016523753.4050727</v>
      </c>
      <c r="K33" s="11">
        <f t="shared" si="4"/>
        <v>3.5400000000000098E-2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11"/>
      <c r="H34" s="10"/>
      <c r="I34" s="10">
        <f t="shared" si="5"/>
        <v>8492</v>
      </c>
      <c r="J34" s="10">
        <f t="shared" ref="J34:J65" si="6">IF(I34="","",I34*C34)</f>
        <v>1947579441.1870508</v>
      </c>
      <c r="K34" s="11">
        <f t="shared" ref="K34:K65" si="7">IFERROR(J34/J35-1,"")</f>
        <v>3.4799999999999942E-2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11"/>
      <c r="H35" s="10"/>
      <c r="I35" s="10">
        <f t="shared" ref="I35:I66" si="8">IF(H35&lt;&gt;"",H35,I34/(1+IF(G34="",0,G34)))</f>
        <v>8492</v>
      </c>
      <c r="J35" s="10">
        <f t="shared" si="6"/>
        <v>1882082954.3748076</v>
      </c>
      <c r="K35" s="11">
        <f t="shared" si="7"/>
        <v>3.5400000000000098E-2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11"/>
      <c r="H36" s="10"/>
      <c r="I36" s="10">
        <f t="shared" si="8"/>
        <v>8492</v>
      </c>
      <c r="J36" s="10">
        <f t="shared" si="6"/>
        <v>1817735130.7463853</v>
      </c>
      <c r="K36" s="11">
        <f t="shared" si="7"/>
        <v>3.9700000000000069E-2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11"/>
      <c r="H37" s="10"/>
      <c r="I37" s="10">
        <f t="shared" si="8"/>
        <v>8492</v>
      </c>
      <c r="J37" s="10">
        <f t="shared" si="6"/>
        <v>1748326566.0732763</v>
      </c>
      <c r="K37" s="11">
        <f t="shared" si="7"/>
        <v>4.4200000000000017E-2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11"/>
      <c r="H38" s="10"/>
      <c r="I38" s="10">
        <f t="shared" si="8"/>
        <v>8492</v>
      </c>
      <c r="J38" s="10">
        <f t="shared" si="6"/>
        <v>1674321553.412446</v>
      </c>
      <c r="K38" s="11">
        <f t="shared" si="7"/>
        <v>4.5900000000000052E-2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11"/>
      <c r="H39" s="10"/>
      <c r="I39" s="10">
        <f t="shared" si="8"/>
        <v>8492</v>
      </c>
      <c r="J39" s="10">
        <f t="shared" si="6"/>
        <v>1600842865.8690562</v>
      </c>
      <c r="K39" s="11">
        <f t="shared" si="7"/>
        <v>4.7500000000000098E-2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11"/>
      <c r="H40" s="10"/>
      <c r="I40" s="10">
        <f t="shared" si="8"/>
        <v>8492</v>
      </c>
      <c r="J40" s="10">
        <f t="shared" si="6"/>
        <v>1528250945.9370465</v>
      </c>
      <c r="K40" s="11">
        <f t="shared" si="7"/>
        <v>4.9000000000000155E-2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11"/>
      <c r="H41" s="10"/>
      <c r="I41" s="10">
        <f t="shared" si="8"/>
        <v>8492</v>
      </c>
      <c r="J41" s="10">
        <f t="shared" si="6"/>
        <v>1456864581.4461834</v>
      </c>
      <c r="K41" s="11">
        <f t="shared" si="7"/>
        <v>5.0300000000000011E-2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11"/>
      <c r="H42" s="10"/>
      <c r="I42" s="10">
        <f t="shared" si="8"/>
        <v>8492</v>
      </c>
      <c r="J42" s="10">
        <f t="shared" si="6"/>
        <v>1387093765.0634899</v>
      </c>
      <c r="K42" s="11">
        <f t="shared" si="7"/>
        <v>5.1500000000000101E-2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11"/>
      <c r="H43" s="10"/>
      <c r="I43" s="10">
        <f t="shared" si="8"/>
        <v>8492</v>
      </c>
      <c r="J43" s="10">
        <f t="shared" si="6"/>
        <v>1319157170.7688918</v>
      </c>
      <c r="K43" s="11">
        <f t="shared" si="7"/>
        <v>5.2300000000000235E-2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11"/>
      <c r="H44" s="10"/>
      <c r="I44" s="10">
        <f t="shared" si="8"/>
        <v>8492</v>
      </c>
      <c r="J44" s="10">
        <f t="shared" si="6"/>
        <v>1253594194.4016836</v>
      </c>
      <c r="K44" s="11">
        <f t="shared" si="7"/>
        <v>5.3099999999999925E-2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11"/>
      <c r="H45" s="10"/>
      <c r="I45" s="10">
        <f t="shared" si="8"/>
        <v>8492</v>
      </c>
      <c r="J45" s="10">
        <f t="shared" si="6"/>
        <v>1190384763.461859</v>
      </c>
      <c r="K45" s="11">
        <f t="shared" si="7"/>
        <v>4.8100000000000032E-2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11"/>
      <c r="H46" s="10"/>
      <c r="I46" s="10">
        <f t="shared" si="8"/>
        <v>8492</v>
      </c>
      <c r="J46" s="10">
        <f t="shared" si="6"/>
        <v>1135754950.3500228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11"/>
      <c r="H47" s="10"/>
      <c r="I47" s="10">
        <f t="shared" si="8"/>
        <v>8492</v>
      </c>
      <c r="J47" s="10">
        <f t="shared" si="6"/>
        <v>1106973635.8187356</v>
      </c>
      <c r="K47" s="11">
        <f t="shared" si="7"/>
        <v>1.0499999999999954E-2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11"/>
      <c r="H48" s="10"/>
      <c r="I48" s="10">
        <f t="shared" si="8"/>
        <v>8492</v>
      </c>
      <c r="J48" s="10">
        <f t="shared" si="6"/>
        <v>1095471188.3411536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11"/>
      <c r="H49" s="10"/>
      <c r="I49" s="10">
        <f t="shared" si="8"/>
        <v>8492</v>
      </c>
      <c r="J49" s="10">
        <f t="shared" si="6"/>
        <v>1080133295.5444229</v>
      </c>
      <c r="K49" s="11">
        <f t="shared" si="7"/>
        <v>2.3800000000000043E-2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11"/>
      <c r="H50" s="10"/>
      <c r="I50" s="10">
        <f t="shared" si="8"/>
        <v>8492</v>
      </c>
      <c r="J50" s="10">
        <f t="shared" si="6"/>
        <v>1055023730.7525129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11"/>
      <c r="H51" s="10"/>
      <c r="I51" s="10">
        <f t="shared" si="8"/>
        <v>8492</v>
      </c>
      <c r="J51" s="10">
        <f t="shared" si="6"/>
        <v>1022805361.8541085</v>
      </c>
      <c r="K51" s="11">
        <f t="shared" si="7"/>
        <v>3.2699999999999951E-2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11"/>
      <c r="H52" s="10"/>
      <c r="I52" s="10">
        <f t="shared" si="8"/>
        <v>8492</v>
      </c>
      <c r="J52" s="10">
        <f t="shared" si="6"/>
        <v>990418671.30251622</v>
      </c>
      <c r="K52" s="11">
        <f t="shared" si="7"/>
        <v>3.5700000000000065E-2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11"/>
      <c r="H53" s="10"/>
      <c r="I53" s="10">
        <f t="shared" si="8"/>
        <v>8492</v>
      </c>
      <c r="J53" s="10">
        <f t="shared" si="6"/>
        <v>956279493.38854504</v>
      </c>
      <c r="K53" s="11">
        <f t="shared" si="7"/>
        <v>3.8499999999999979E-2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11"/>
      <c r="H54" s="10"/>
      <c r="I54" s="10">
        <f t="shared" si="8"/>
        <v>8492</v>
      </c>
      <c r="J54" s="10">
        <f t="shared" si="6"/>
        <v>920827629.64713049</v>
      </c>
      <c r="K54" s="11">
        <f t="shared" si="7"/>
        <v>3.9099999999999913E-2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11"/>
      <c r="H55" s="10"/>
      <c r="I55" s="10">
        <f t="shared" si="8"/>
        <v>8492</v>
      </c>
      <c r="J55" s="10">
        <f t="shared" si="6"/>
        <v>886178067.21887267</v>
      </c>
      <c r="K55" s="11">
        <f t="shared" si="7"/>
        <v>3.9800000000000058E-2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11"/>
      <c r="H56" s="10"/>
      <c r="I56" s="10">
        <f t="shared" si="8"/>
        <v>8492</v>
      </c>
      <c r="J56" s="10">
        <f t="shared" si="6"/>
        <v>852258191.20876384</v>
      </c>
      <c r="K56" s="11">
        <f t="shared" si="7"/>
        <v>4.0699999999999736E-2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11"/>
      <c r="H57" s="10"/>
      <c r="I57" s="10">
        <f t="shared" si="8"/>
        <v>8492</v>
      </c>
      <c r="J57" s="10">
        <f t="shared" si="6"/>
        <v>818927828.58534062</v>
      </c>
      <c r="K57" s="11">
        <f t="shared" si="7"/>
        <v>4.0699999999999958E-2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11"/>
      <c r="H58" s="10"/>
      <c r="I58" s="10">
        <f t="shared" si="8"/>
        <v>8492</v>
      </c>
      <c r="J58" s="10">
        <f t="shared" si="6"/>
        <v>786900959.53237307</v>
      </c>
      <c r="K58" s="11">
        <f t="shared" si="7"/>
        <v>4.049999999999998E-2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11"/>
      <c r="H59" s="10"/>
      <c r="I59" s="10">
        <f t="shared" si="8"/>
        <v>8492</v>
      </c>
      <c r="J59" s="10">
        <f t="shared" si="6"/>
        <v>756271945.73029613</v>
      </c>
      <c r="K59" s="11">
        <f t="shared" si="7"/>
        <v>4.0000000000000258E-2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11"/>
      <c r="H60" s="10"/>
      <c r="I60" s="10">
        <f t="shared" si="8"/>
        <v>8492</v>
      </c>
      <c r="J60" s="10">
        <f t="shared" si="6"/>
        <v>727184563.20220768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11"/>
      <c r="H61" s="10"/>
      <c r="I61" s="10">
        <f t="shared" si="8"/>
        <v>8492</v>
      </c>
      <c r="J61" s="10">
        <f t="shared" si="6"/>
        <v>699215926.1559689</v>
      </c>
      <c r="K61" s="11">
        <f t="shared" si="7"/>
        <v>4.0000000000000036E-2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11"/>
      <c r="H62" s="10"/>
      <c r="I62" s="10">
        <f t="shared" si="8"/>
        <v>8492</v>
      </c>
      <c r="J62" s="10">
        <f t="shared" si="6"/>
        <v>672323005.91920078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11"/>
      <c r="H63" s="10"/>
      <c r="I63" s="10">
        <f t="shared" si="8"/>
        <v>8492</v>
      </c>
      <c r="J63" s="10">
        <f t="shared" si="6"/>
        <v>646464428.7684623</v>
      </c>
      <c r="K63" s="11">
        <f t="shared" si="7"/>
        <v>4.0000000000000036E-2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11"/>
      <c r="H64" s="10"/>
      <c r="I64" s="10">
        <f t="shared" si="8"/>
        <v>8492</v>
      </c>
      <c r="J64" s="10">
        <f t="shared" si="6"/>
        <v>621600412.27736759</v>
      </c>
      <c r="K64" s="11">
        <f t="shared" si="7"/>
        <v>3.9000000000000146E-2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11"/>
      <c r="H65" s="10"/>
      <c r="I65" s="10">
        <f t="shared" si="8"/>
        <v>8492</v>
      </c>
      <c r="J65" s="10">
        <f t="shared" si="6"/>
        <v>598267961.76839995</v>
      </c>
      <c r="K65" s="11">
        <f t="shared" si="7"/>
        <v>3.8000000000000034E-2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11"/>
      <c r="H66" s="10"/>
      <c r="I66" s="10">
        <f t="shared" si="8"/>
        <v>8492</v>
      </c>
      <c r="J66" s="10">
        <f t="shared" ref="J66:J67" si="9">IF(I66="","",I66*C66)</f>
        <v>576366051.79999995</v>
      </c>
      <c r="K66" s="11">
        <f t="shared" ref="K66" si="10">IFERROR(J66/J67-1,"")</f>
        <v>3.6999999999999922E-2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8492</v>
      </c>
      <c r="J67" s="10">
        <f t="shared" si="9"/>
        <v>555801400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5">
        <v>13815053</v>
      </c>
      <c r="G2" s="11"/>
      <c r="H2" s="10"/>
      <c r="I2" s="10">
        <f>IF(H2&lt;&gt;"",H2,16270)</f>
        <v>16270</v>
      </c>
      <c r="J2" s="10">
        <f t="shared" ref="J2:J33" si="3">IF(I2="","",I2*C2)</f>
        <v>224760831640.80518</v>
      </c>
      <c r="K2" s="11">
        <f t="shared" ref="K2:K33" si="4">IFERROR(J2/J3-1,"")</f>
        <v>3.4000000000000696E-3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11"/>
      <c r="H3" s="10"/>
      <c r="I3" s="10">
        <f t="shared" ref="I3:I34" si="5">IF(H3&lt;&gt;"",H3,I2/(1+IF(G2="",0,G2)))</f>
        <v>16270</v>
      </c>
      <c r="J3" s="10">
        <f t="shared" si="3"/>
        <v>223999234244.37427</v>
      </c>
      <c r="K3" s="11">
        <f t="shared" si="4"/>
        <v>3.6999999999998145E-3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11"/>
      <c r="H4" s="10"/>
      <c r="I4" s="10">
        <f t="shared" si="5"/>
        <v>16270</v>
      </c>
      <c r="J4" s="10">
        <f t="shared" si="3"/>
        <v>223173492322.78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11"/>
      <c r="H5" s="10"/>
      <c r="I5" s="10">
        <f t="shared" si="5"/>
        <v>16270</v>
      </c>
      <c r="J5" s="10">
        <f t="shared" si="3"/>
        <v>222284354903.16733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11"/>
      <c r="H6" s="10"/>
      <c r="I6" s="10">
        <f t="shared" si="5"/>
        <v>16270</v>
      </c>
      <c r="J6" s="10">
        <f t="shared" si="3"/>
        <v>221332624617.31287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11"/>
      <c r="H7" s="10"/>
      <c r="I7" s="10">
        <f t="shared" si="5"/>
        <v>16270</v>
      </c>
      <c r="J7" s="10">
        <f t="shared" si="3"/>
        <v>220341089713.60165</v>
      </c>
      <c r="K7" s="11">
        <f t="shared" si="4"/>
        <v>4.6999999999999265E-3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11"/>
      <c r="H8" s="10"/>
      <c r="I8" s="10">
        <f t="shared" si="5"/>
        <v>16270</v>
      </c>
      <c r="J8" s="10">
        <f t="shared" si="3"/>
        <v>219310331157.16302</v>
      </c>
      <c r="K8" s="11">
        <f t="shared" si="4"/>
        <v>4.7999999999999154E-3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11"/>
      <c r="H9" s="10"/>
      <c r="I9" s="10">
        <f t="shared" si="5"/>
        <v>16270</v>
      </c>
      <c r="J9" s="10">
        <f t="shared" si="3"/>
        <v>218262670339.53326</v>
      </c>
      <c r="K9" s="11">
        <f t="shared" si="4"/>
        <v>4.8999999999999044E-3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11"/>
      <c r="H10" s="10"/>
      <c r="I10" s="10">
        <f t="shared" si="5"/>
        <v>16270</v>
      </c>
      <c r="J10" s="10">
        <f t="shared" si="3"/>
        <v>217198398188.4101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11"/>
      <c r="H11" s="10"/>
      <c r="I11" s="10">
        <f t="shared" si="5"/>
        <v>16270</v>
      </c>
      <c r="J11" s="10">
        <f t="shared" si="3"/>
        <v>216117809142.69662</v>
      </c>
      <c r="K11" s="11">
        <f t="shared" si="4"/>
        <v>5.3000000000000824E-3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11"/>
      <c r="H12" s="10"/>
      <c r="I12" s="10">
        <f t="shared" si="5"/>
        <v>16270</v>
      </c>
      <c r="J12" s="10">
        <f t="shared" si="3"/>
        <v>214978423498.15637</v>
      </c>
      <c r="K12" s="11">
        <f t="shared" si="4"/>
        <v>5.6000000000000494E-3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11"/>
      <c r="H13" s="10"/>
      <c r="I13" s="10">
        <f t="shared" si="5"/>
        <v>16270</v>
      </c>
      <c r="J13" s="10">
        <f t="shared" si="3"/>
        <v>213781248506.51987</v>
      </c>
      <c r="K13" s="11">
        <f t="shared" si="4"/>
        <v>6.0999999999999943E-3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11"/>
      <c r="H14" s="10"/>
      <c r="I14" s="10">
        <f t="shared" si="5"/>
        <v>16270</v>
      </c>
      <c r="J14" s="10">
        <f t="shared" si="3"/>
        <v>212485089460.80893</v>
      </c>
      <c r="K14" s="11">
        <f t="shared" si="4"/>
        <v>6.4999999999999503E-3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11"/>
      <c r="H15" s="10"/>
      <c r="I15" s="10">
        <f t="shared" si="5"/>
        <v>16270</v>
      </c>
      <c r="J15" s="10">
        <f t="shared" si="3"/>
        <v>211112855897.47534</v>
      </c>
      <c r="K15" s="11">
        <f t="shared" si="4"/>
        <v>6.8999999999999062E-3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11"/>
      <c r="H16" s="10"/>
      <c r="I16" s="10">
        <f t="shared" si="5"/>
        <v>16270</v>
      </c>
      <c r="J16" s="10">
        <f t="shared" si="3"/>
        <v>209666159397.63168</v>
      </c>
      <c r="K16" s="11">
        <f t="shared" si="4"/>
        <v>7.5000000000000622E-3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11"/>
      <c r="H17" s="10"/>
      <c r="I17" s="10">
        <f t="shared" si="5"/>
        <v>16270</v>
      </c>
      <c r="J17" s="10">
        <f t="shared" si="3"/>
        <v>208105369129.16296</v>
      </c>
      <c r="K17" s="11">
        <f t="shared" si="4"/>
        <v>8.2999999999999741E-3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11"/>
      <c r="H18" s="10"/>
      <c r="I18" s="10">
        <f t="shared" si="5"/>
        <v>16270</v>
      </c>
      <c r="J18" s="10">
        <f t="shared" si="3"/>
        <v>206392312931.8288</v>
      </c>
      <c r="K18" s="11">
        <f t="shared" si="4"/>
        <v>9.300000000000086E-3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11"/>
      <c r="H19" s="10"/>
      <c r="I19" s="10">
        <f t="shared" si="5"/>
        <v>16270</v>
      </c>
      <c r="J19" s="10">
        <f t="shared" si="3"/>
        <v>204490550809.30228</v>
      </c>
      <c r="K19" s="11">
        <f t="shared" si="4"/>
        <v>1.0499999999999954E-2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11"/>
      <c r="H20" s="10"/>
      <c r="I20" s="10">
        <f t="shared" si="5"/>
        <v>16270</v>
      </c>
      <c r="J20" s="10">
        <f t="shared" si="3"/>
        <v>202365710845.42532</v>
      </c>
      <c r="K20" s="11">
        <f t="shared" si="4"/>
        <v>1.1600000000000055E-2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11"/>
      <c r="H21" s="10"/>
      <c r="I21" s="10">
        <f t="shared" si="5"/>
        <v>16270</v>
      </c>
      <c r="J21" s="10">
        <f t="shared" si="3"/>
        <v>200045186679.93802</v>
      </c>
      <c r="K21" s="11">
        <f t="shared" si="4"/>
        <v>1.21E-2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11"/>
      <c r="H22" s="10"/>
      <c r="I22" s="10">
        <f t="shared" si="5"/>
        <v>16270</v>
      </c>
      <c r="J22" s="10">
        <f t="shared" si="3"/>
        <v>197653578381.52161</v>
      </c>
      <c r="K22" s="11">
        <f t="shared" si="4"/>
        <v>1.18999999999998E-2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11"/>
      <c r="H23" s="10"/>
      <c r="I23" s="10">
        <f t="shared" si="5"/>
        <v>16270</v>
      </c>
      <c r="J23" s="10">
        <f t="shared" si="3"/>
        <v>195329161361.3219</v>
      </c>
      <c r="K23" s="11">
        <f t="shared" si="4"/>
        <v>1.110000000000011E-2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11"/>
      <c r="H24" s="10"/>
      <c r="I24" s="10">
        <f t="shared" si="5"/>
        <v>16270</v>
      </c>
      <c r="J24" s="10">
        <f t="shared" si="3"/>
        <v>193184809970.64771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11"/>
      <c r="H25" s="10"/>
      <c r="I25" s="10">
        <f t="shared" si="5"/>
        <v>16270</v>
      </c>
      <c r="J25" s="10">
        <f t="shared" si="3"/>
        <v>191253153124.09436</v>
      </c>
      <c r="K25" s="11">
        <f t="shared" si="4"/>
        <v>9.200000000000319E-3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11"/>
      <c r="H26" s="10"/>
      <c r="I26" s="10">
        <f t="shared" si="5"/>
        <v>16270</v>
      </c>
      <c r="J26" s="10">
        <f t="shared" si="3"/>
        <v>189509664213.33167</v>
      </c>
      <c r="K26" s="11">
        <f t="shared" si="4"/>
        <v>9.100000000000108E-3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11"/>
      <c r="H27" s="10"/>
      <c r="I27" s="10">
        <f t="shared" si="5"/>
        <v>16270</v>
      </c>
      <c r="J27" s="10">
        <f t="shared" si="3"/>
        <v>187800678043.1391</v>
      </c>
      <c r="K27" s="11">
        <f t="shared" si="4"/>
        <v>1.0099999999999998E-2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11"/>
      <c r="H28" s="10"/>
      <c r="I28" s="10">
        <f t="shared" si="5"/>
        <v>16270</v>
      </c>
      <c r="J28" s="10">
        <f t="shared" si="3"/>
        <v>185922857185.56488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11"/>
      <c r="H29" s="10"/>
      <c r="I29" s="10">
        <f t="shared" si="5"/>
        <v>16270</v>
      </c>
      <c r="J29" s="10">
        <f t="shared" si="3"/>
        <v>183736394095.82458</v>
      </c>
      <c r="K29" s="11">
        <f t="shared" si="4"/>
        <v>1.4100000000000001E-2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11"/>
      <c r="H30" s="10"/>
      <c r="I30" s="10">
        <f t="shared" si="5"/>
        <v>16270</v>
      </c>
      <c r="J30" s="10">
        <f t="shared" si="3"/>
        <v>181181731679.14859</v>
      </c>
      <c r="K30" s="11">
        <f t="shared" si="4"/>
        <v>1.6000000000000014E-2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11"/>
      <c r="H31" s="10"/>
      <c r="I31" s="10">
        <f t="shared" si="5"/>
        <v>16270</v>
      </c>
      <c r="J31" s="10">
        <f t="shared" si="3"/>
        <v>178328476062.15411</v>
      </c>
      <c r="K31" s="11">
        <f t="shared" si="4"/>
        <v>1.7500000000000293E-2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11"/>
      <c r="H32" s="10"/>
      <c r="I32" s="10">
        <f t="shared" si="5"/>
        <v>16270</v>
      </c>
      <c r="J32" s="10">
        <f t="shared" si="3"/>
        <v>175261401535.28656</v>
      </c>
      <c r="K32" s="11">
        <f t="shared" si="4"/>
        <v>1.8199999999999994E-2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11"/>
      <c r="H33" s="10"/>
      <c r="I33" s="10">
        <f t="shared" si="5"/>
        <v>16270</v>
      </c>
      <c r="J33" s="10">
        <f t="shared" si="3"/>
        <v>172128659924.65781</v>
      </c>
      <c r="K33" s="11">
        <f t="shared" si="4"/>
        <v>1.8299999999999983E-2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11"/>
      <c r="H34" s="10"/>
      <c r="I34" s="10">
        <f t="shared" si="5"/>
        <v>16270</v>
      </c>
      <c r="J34" s="10">
        <f t="shared" ref="J34:J65" si="6">IF(I34="","",I34*C34)</f>
        <v>169035313684.2363</v>
      </c>
      <c r="K34" s="11">
        <f t="shared" ref="K34:K65" si="7">IFERROR(J34/J35-1,"")</f>
        <v>1.8199999999999994E-2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11"/>
      <c r="H35" s="10"/>
      <c r="I35" s="10">
        <f t="shared" ref="I35:I66" si="8">IF(H35&lt;&gt;"",H35,I34/(1+IF(G34="",0,G34)))</f>
        <v>16270</v>
      </c>
      <c r="J35" s="10">
        <f t="shared" si="6"/>
        <v>166013861406.63553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11"/>
      <c r="H36" s="10"/>
      <c r="I36" s="10">
        <f t="shared" si="8"/>
        <v>16270</v>
      </c>
      <c r="J36" s="10">
        <f t="shared" si="6"/>
        <v>163014396510.83615</v>
      </c>
      <c r="K36" s="11">
        <f t="shared" si="7"/>
        <v>1.859999999999995E-2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11"/>
      <c r="H37" s="10"/>
      <c r="I37" s="10">
        <f t="shared" si="8"/>
        <v>16270</v>
      </c>
      <c r="J37" s="10">
        <f t="shared" si="6"/>
        <v>160037695376.82718</v>
      </c>
      <c r="K37" s="11">
        <f t="shared" si="7"/>
        <v>1.9200000000000106E-2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11"/>
      <c r="H38" s="10"/>
      <c r="I38" s="10">
        <f t="shared" si="8"/>
        <v>16270</v>
      </c>
      <c r="J38" s="10">
        <f t="shared" si="6"/>
        <v>157022856531.42383</v>
      </c>
      <c r="K38" s="11">
        <f t="shared" si="7"/>
        <v>2.0100000000000007E-2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11"/>
      <c r="H39" s="10"/>
      <c r="I39" s="10">
        <f t="shared" si="8"/>
        <v>16270</v>
      </c>
      <c r="J39" s="10">
        <f t="shared" si="6"/>
        <v>153928885924.34451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11"/>
      <c r="H40" s="10"/>
      <c r="I40" s="10">
        <f t="shared" si="8"/>
        <v>16270</v>
      </c>
      <c r="J40" s="10">
        <f t="shared" si="6"/>
        <v>150762865743.72626</v>
      </c>
      <c r="K40" s="11">
        <f t="shared" si="7"/>
        <v>2.179999999999982E-2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11"/>
      <c r="H41" s="10"/>
      <c r="I41" s="10">
        <f t="shared" si="8"/>
        <v>16270</v>
      </c>
      <c r="J41" s="10">
        <f t="shared" si="6"/>
        <v>147546355200.35846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11"/>
      <c r="H42" s="10"/>
      <c r="I42" s="10">
        <f t="shared" si="8"/>
        <v>16270</v>
      </c>
      <c r="J42" s="10">
        <f t="shared" si="6"/>
        <v>144271394544.20502</v>
      </c>
      <c r="K42" s="11">
        <f t="shared" si="7"/>
        <v>2.3700000000000054E-2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11"/>
      <c r="H43" s="10"/>
      <c r="I43" s="10">
        <f t="shared" si="8"/>
        <v>16270</v>
      </c>
      <c r="J43" s="10">
        <f t="shared" si="6"/>
        <v>140931322207.8783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11"/>
      <c r="H44" s="10"/>
      <c r="I44" s="10">
        <f t="shared" si="8"/>
        <v>16270</v>
      </c>
      <c r="J44" s="10">
        <f t="shared" si="6"/>
        <v>137520806213.77664</v>
      </c>
      <c r="K44" s="11">
        <f t="shared" si="7"/>
        <v>2.6000000000000245E-2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11"/>
      <c r="H45" s="10"/>
      <c r="I45" s="10">
        <f t="shared" si="8"/>
        <v>16270</v>
      </c>
      <c r="J45" s="10">
        <f t="shared" si="6"/>
        <v>134035873502.70625</v>
      </c>
      <c r="K45" s="11">
        <f t="shared" si="7"/>
        <v>2.7199999999999891E-2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11"/>
      <c r="H46" s="10"/>
      <c r="I46" s="10">
        <f t="shared" si="8"/>
        <v>16270</v>
      </c>
      <c r="J46" s="10">
        <f t="shared" si="6"/>
        <v>130486636976.93367</v>
      </c>
      <c r="K46" s="11">
        <f t="shared" si="7"/>
        <v>2.8200000000000003E-2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11"/>
      <c r="H47" s="10"/>
      <c r="I47" s="10">
        <f t="shared" si="8"/>
        <v>16270</v>
      </c>
      <c r="J47" s="10">
        <f t="shared" si="6"/>
        <v>126907836001.68613</v>
      </c>
      <c r="K47" s="11">
        <f t="shared" si="7"/>
        <v>2.8899999999999926E-2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11"/>
      <c r="H48" s="10"/>
      <c r="I48" s="10">
        <f t="shared" si="8"/>
        <v>16270</v>
      </c>
      <c r="J48" s="10">
        <f t="shared" si="6"/>
        <v>123343217029.53265</v>
      </c>
      <c r="K48" s="11">
        <f t="shared" si="7"/>
        <v>2.9199999999999893E-2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11"/>
      <c r="H49" s="10"/>
      <c r="I49" s="10">
        <f t="shared" si="8"/>
        <v>16270</v>
      </c>
      <c r="J49" s="10">
        <f t="shared" si="6"/>
        <v>119843778691.73404</v>
      </c>
      <c r="K49" s="11">
        <f t="shared" si="7"/>
        <v>2.9500000000000082E-2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11"/>
      <c r="H50" s="10"/>
      <c r="I50" s="10">
        <f t="shared" si="8"/>
        <v>16270</v>
      </c>
      <c r="J50" s="10">
        <f t="shared" si="6"/>
        <v>116409692755.4483</v>
      </c>
      <c r="K50" s="11">
        <f t="shared" si="7"/>
        <v>2.9800000000000049E-2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11"/>
      <c r="H51" s="10"/>
      <c r="I51" s="10">
        <f t="shared" si="8"/>
        <v>16270</v>
      </c>
      <c r="J51" s="10">
        <f t="shared" si="6"/>
        <v>113041068902.16382</v>
      </c>
      <c r="K51" s="11">
        <f t="shared" si="7"/>
        <v>3.0000000000000027E-2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11"/>
      <c r="H52" s="10"/>
      <c r="I52" s="10">
        <f t="shared" si="8"/>
        <v>16270</v>
      </c>
      <c r="J52" s="10">
        <f t="shared" si="6"/>
        <v>109748610584.62506</v>
      </c>
      <c r="K52" s="11">
        <f t="shared" si="7"/>
        <v>3.0200000000000005E-2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11"/>
      <c r="H53" s="10"/>
      <c r="I53" s="10">
        <f t="shared" si="8"/>
        <v>16270</v>
      </c>
      <c r="J53" s="10">
        <f t="shared" si="6"/>
        <v>106531363409.65353</v>
      </c>
      <c r="K53" s="11">
        <f t="shared" si="7"/>
        <v>3.0399999999999983E-2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11"/>
      <c r="H54" s="10"/>
      <c r="I54" s="10">
        <f t="shared" si="8"/>
        <v>16270</v>
      </c>
      <c r="J54" s="10">
        <f t="shared" si="6"/>
        <v>103388357346.32524</v>
      </c>
      <c r="K54" s="11">
        <f t="shared" si="7"/>
        <v>3.0499999999999972E-2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11"/>
      <c r="H55" s="10"/>
      <c r="I55" s="10">
        <f t="shared" si="8"/>
        <v>16270</v>
      </c>
      <c r="J55" s="10">
        <f t="shared" si="6"/>
        <v>100328342888.2341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11"/>
      <c r="H56" s="10"/>
      <c r="I56" s="10">
        <f t="shared" si="8"/>
        <v>16270</v>
      </c>
      <c r="J56" s="10">
        <f t="shared" si="6"/>
        <v>97358896543.652695</v>
      </c>
      <c r="K56" s="11">
        <f t="shared" si="7"/>
        <v>3.049999999999975E-2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11"/>
      <c r="H57" s="10"/>
      <c r="I57" s="10">
        <f t="shared" si="8"/>
        <v>16270</v>
      </c>
      <c r="J57" s="10">
        <f t="shared" si="6"/>
        <v>94477337742.506271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11"/>
      <c r="H58" s="10"/>
      <c r="I58" s="10">
        <f t="shared" si="8"/>
        <v>16270</v>
      </c>
      <c r="J58" s="10">
        <f t="shared" si="6"/>
        <v>91681065252.310791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11"/>
      <c r="H59" s="10"/>
      <c r="I59" s="10">
        <f t="shared" si="8"/>
        <v>16270</v>
      </c>
      <c r="J59" s="10">
        <f t="shared" si="6"/>
        <v>89010742963.408539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11"/>
      <c r="H60" s="10"/>
      <c r="I60" s="10">
        <f t="shared" si="8"/>
        <v>16270</v>
      </c>
      <c r="J60" s="10">
        <f t="shared" si="6"/>
        <v>86418197051.852951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11"/>
      <c r="H61" s="10"/>
      <c r="I61" s="10">
        <f t="shared" si="8"/>
        <v>16270</v>
      </c>
      <c r="J61" s="10">
        <f t="shared" si="6"/>
        <v>83901162186.264999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11"/>
      <c r="H62" s="10"/>
      <c r="I62" s="10">
        <f t="shared" si="8"/>
        <v>16270</v>
      </c>
      <c r="J62" s="10">
        <f t="shared" si="6"/>
        <v>81457439015.79126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11"/>
      <c r="H63" s="10"/>
      <c r="I63" s="10">
        <f t="shared" si="8"/>
        <v>16270</v>
      </c>
      <c r="J63" s="10">
        <f t="shared" si="6"/>
        <v>79084892248.341034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11"/>
      <c r="H64" s="10"/>
      <c r="I64" s="10">
        <f t="shared" si="8"/>
        <v>16270</v>
      </c>
      <c r="J64" s="10">
        <f t="shared" si="6"/>
        <v>76781448784.797119</v>
      </c>
      <c r="K64" s="11">
        <f t="shared" si="7"/>
        <v>2.8999999999999915E-2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11"/>
      <c r="H65" s="10"/>
      <c r="I65" s="10">
        <f t="shared" si="8"/>
        <v>16270</v>
      </c>
      <c r="J65" s="10">
        <f t="shared" si="6"/>
        <v>74617540121.279999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11"/>
      <c r="H66" s="10"/>
      <c r="I66" s="10">
        <f t="shared" si="8"/>
        <v>16270</v>
      </c>
      <c r="J66" s="10">
        <f t="shared" ref="J66:J67" si="9">IF(I66="","",I66*C66)</f>
        <v>72585155760</v>
      </c>
      <c r="K66" s="11">
        <f t="shared" ref="K66" si="10">IFERROR(J66/J67-1,"")</f>
        <v>2.6999999999999913E-2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16270</v>
      </c>
      <c r="J67" s="10">
        <f t="shared" si="9"/>
        <v>70676880000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5"/>
      <c r="G2" s="11"/>
      <c r="H2" s="10"/>
      <c r="I2" s="10">
        <f>IF(H2&lt;&gt;"",H2,11270)</f>
        <v>11270</v>
      </c>
      <c r="J2" s="10">
        <f t="shared" ref="J2:J33" si="3">IF(I2="","",I2*C2)</f>
        <v>539645190.40945089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11"/>
      <c r="H3" s="10"/>
      <c r="I3" s="10">
        <f t="shared" ref="I3:I34" si="5">IF(H3&lt;&gt;"",H3,I2/(1+IF(G2="",0,G2)))</f>
        <v>11270</v>
      </c>
      <c r="J3" s="10">
        <f t="shared" si="3"/>
        <v>529323384.4133898</v>
      </c>
      <c r="K3" s="11">
        <f t="shared" si="4"/>
        <v>1.980000000000004E-2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11"/>
      <c r="H4" s="10"/>
      <c r="I4" s="10">
        <f t="shared" si="5"/>
        <v>11270</v>
      </c>
      <c r="J4" s="10">
        <f t="shared" si="3"/>
        <v>519046268.30102938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11"/>
      <c r="H5" s="10"/>
      <c r="I5" s="10">
        <f t="shared" si="5"/>
        <v>11270</v>
      </c>
      <c r="J5" s="10">
        <f t="shared" si="3"/>
        <v>508470090.42028743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11"/>
      <c r="H6" s="10"/>
      <c r="I6" s="10">
        <f t="shared" si="5"/>
        <v>11270</v>
      </c>
      <c r="J6" s="10">
        <f t="shared" si="3"/>
        <v>497524550.31339282</v>
      </c>
      <c r="K6" s="11">
        <f t="shared" si="4"/>
        <v>2.3300000000000098E-2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11"/>
      <c r="H7" s="10"/>
      <c r="I7" s="10">
        <f t="shared" si="5"/>
        <v>11270</v>
      </c>
      <c r="J7" s="10">
        <f t="shared" si="3"/>
        <v>486196179.33488989</v>
      </c>
      <c r="K7" s="11">
        <f t="shared" si="4"/>
        <v>2.4199999999999999E-2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11"/>
      <c r="H8" s="10"/>
      <c r="I8" s="10">
        <f t="shared" si="5"/>
        <v>11270</v>
      </c>
      <c r="J8" s="10">
        <f t="shared" si="3"/>
        <v>474708239.92861736</v>
      </c>
      <c r="K8" s="11">
        <f t="shared" si="4"/>
        <v>2.5199999999999889E-2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11"/>
      <c r="H9" s="10"/>
      <c r="I9" s="10">
        <f t="shared" si="5"/>
        <v>11270</v>
      </c>
      <c r="J9" s="10">
        <f t="shared" si="3"/>
        <v>463039640.97602171</v>
      </c>
      <c r="K9" s="11">
        <f t="shared" si="4"/>
        <v>2.6999999999999913E-2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11"/>
      <c r="H10" s="10"/>
      <c r="I10" s="10">
        <f t="shared" si="5"/>
        <v>11270</v>
      </c>
      <c r="J10" s="10">
        <f t="shared" si="3"/>
        <v>450866252.16749924</v>
      </c>
      <c r="K10" s="11">
        <f t="shared" si="4"/>
        <v>2.8599999999999737E-2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11"/>
      <c r="H11" s="10"/>
      <c r="I11" s="10">
        <f t="shared" si="5"/>
        <v>11270</v>
      </c>
      <c r="J11" s="10">
        <f t="shared" si="3"/>
        <v>438330013.77357507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11"/>
      <c r="H12" s="10"/>
      <c r="I12" s="10">
        <f t="shared" si="5"/>
        <v>11270</v>
      </c>
      <c r="J12" s="10">
        <f t="shared" si="3"/>
        <v>425811165.50765014</v>
      </c>
      <c r="K12" s="11">
        <f t="shared" si="4"/>
        <v>2.7300000000000102E-2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11"/>
      <c r="H13" s="10"/>
      <c r="I13" s="10">
        <f t="shared" si="5"/>
        <v>11270</v>
      </c>
      <c r="J13" s="10">
        <f t="shared" si="3"/>
        <v>414495439.99576569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11"/>
      <c r="H14" s="10"/>
      <c r="I14" s="10">
        <f t="shared" si="5"/>
        <v>11270</v>
      </c>
      <c r="J14" s="10">
        <f t="shared" si="3"/>
        <v>403480424.40938932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11"/>
      <c r="H15" s="10"/>
      <c r="I15" s="10">
        <f t="shared" si="5"/>
        <v>11270</v>
      </c>
      <c r="J15" s="10">
        <f t="shared" si="3"/>
        <v>392758127.52787817</v>
      </c>
      <c r="K15" s="11">
        <f t="shared" si="4"/>
        <v>2.7300000000000102E-2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11"/>
      <c r="H16" s="10"/>
      <c r="I16" s="10">
        <f t="shared" si="5"/>
        <v>11270</v>
      </c>
      <c r="J16" s="10">
        <f t="shared" si="3"/>
        <v>382320770.49340808</v>
      </c>
      <c r="K16" s="11">
        <f t="shared" si="4"/>
        <v>2.7300000000000102E-2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11"/>
      <c r="H17" s="10"/>
      <c r="I17" s="10">
        <f t="shared" si="5"/>
        <v>11270</v>
      </c>
      <c r="J17" s="10">
        <f t="shared" si="3"/>
        <v>372160781.16753435</v>
      </c>
      <c r="K17" s="11">
        <f t="shared" si="4"/>
        <v>2.7300000000000102E-2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11"/>
      <c r="H18" s="10"/>
      <c r="I18" s="10">
        <f t="shared" si="5"/>
        <v>11270</v>
      </c>
      <c r="J18" s="10">
        <f t="shared" si="3"/>
        <v>362270788.63772446</v>
      </c>
      <c r="K18" s="11">
        <f t="shared" si="4"/>
        <v>2.7300000000000102E-2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11"/>
      <c r="H19" s="10"/>
      <c r="I19" s="10">
        <f t="shared" si="5"/>
        <v>11270</v>
      </c>
      <c r="J19" s="10">
        <f t="shared" si="3"/>
        <v>352643617.8698768</v>
      </c>
      <c r="K19" s="11">
        <f t="shared" si="4"/>
        <v>2.8300000000000214E-2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11"/>
      <c r="H20" s="10"/>
      <c r="I20" s="10">
        <f t="shared" si="5"/>
        <v>11270</v>
      </c>
      <c r="J20" s="10">
        <f t="shared" si="3"/>
        <v>342938459.46696174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11"/>
      <c r="H21" s="10"/>
      <c r="I21" s="10">
        <f t="shared" si="5"/>
        <v>11270</v>
      </c>
      <c r="J21" s="10">
        <f t="shared" si="3"/>
        <v>333111665.33944798</v>
      </c>
      <c r="K21" s="11">
        <f t="shared" si="4"/>
        <v>3.2399999999999984E-2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11"/>
      <c r="H22" s="10"/>
      <c r="I22" s="10">
        <f t="shared" si="5"/>
        <v>11270</v>
      </c>
      <c r="J22" s="10">
        <f t="shared" si="3"/>
        <v>322657560.38303757</v>
      </c>
      <c r="K22" s="11">
        <f t="shared" si="4"/>
        <v>3.9599999999999858E-2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11"/>
      <c r="H23" s="10"/>
      <c r="I23" s="10">
        <f t="shared" si="5"/>
        <v>11270</v>
      </c>
      <c r="J23" s="10">
        <f t="shared" si="3"/>
        <v>310367026.1475929</v>
      </c>
      <c r="K23" s="11">
        <f t="shared" si="4"/>
        <v>7.7700000000000102E-2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11"/>
      <c r="H24" s="10"/>
      <c r="I24" s="10">
        <f t="shared" si="5"/>
        <v>11270</v>
      </c>
      <c r="J24" s="10">
        <f t="shared" si="3"/>
        <v>287990188.50106049</v>
      </c>
      <c r="K24" s="11">
        <f t="shared" si="4"/>
        <v>3.7300000000000111E-2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11"/>
      <c r="H25" s="10"/>
      <c r="I25" s="10">
        <f t="shared" si="5"/>
        <v>11270</v>
      </c>
      <c r="J25" s="10">
        <f t="shared" si="3"/>
        <v>277634424.46838951</v>
      </c>
      <c r="K25" s="11">
        <f t="shared" si="4"/>
        <v>2.6699999999999946E-2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11"/>
      <c r="H26" s="10"/>
      <c r="I26" s="10">
        <f t="shared" si="5"/>
        <v>11270</v>
      </c>
      <c r="J26" s="10">
        <f t="shared" si="3"/>
        <v>270414361.02891743</v>
      </c>
      <c r="K26" s="11">
        <f t="shared" si="4"/>
        <v>2.3300000000000098E-2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11"/>
      <c r="H27" s="10"/>
      <c r="I27" s="10">
        <f t="shared" si="5"/>
        <v>11270</v>
      </c>
      <c r="J27" s="10">
        <f t="shared" si="3"/>
        <v>264257168.99141738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11"/>
      <c r="H28" s="10"/>
      <c r="I28" s="10">
        <f t="shared" si="5"/>
        <v>11270</v>
      </c>
      <c r="J28" s="10">
        <f t="shared" si="3"/>
        <v>258923348.02216086</v>
      </c>
      <c r="K28" s="11">
        <f t="shared" si="4"/>
        <v>1.9099999999999895E-2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11"/>
      <c r="H29" s="10"/>
      <c r="I29" s="10">
        <f t="shared" si="5"/>
        <v>11270</v>
      </c>
      <c r="J29" s="10">
        <f t="shared" si="3"/>
        <v>254070599.57036689</v>
      </c>
      <c r="K29" s="11">
        <f t="shared" si="4"/>
        <v>1.6899999999999915E-2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11"/>
      <c r="H30" s="10"/>
      <c r="I30" s="10">
        <f t="shared" si="5"/>
        <v>11270</v>
      </c>
      <c r="J30" s="10">
        <f t="shared" si="3"/>
        <v>249848165.57219678</v>
      </c>
      <c r="K30" s="11">
        <f t="shared" si="4"/>
        <v>1.5800000000000036E-2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11"/>
      <c r="H31" s="10"/>
      <c r="I31" s="10">
        <f t="shared" si="5"/>
        <v>11270</v>
      </c>
      <c r="J31" s="10">
        <f t="shared" si="3"/>
        <v>245961966.50147349</v>
      </c>
      <c r="K31" s="11">
        <f t="shared" si="4"/>
        <v>1.4999999999999902E-2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11"/>
      <c r="H32" s="10"/>
      <c r="I32" s="10">
        <f t="shared" si="5"/>
        <v>11270</v>
      </c>
      <c r="J32" s="10">
        <f t="shared" si="3"/>
        <v>242327060.59258476</v>
      </c>
      <c r="K32" s="11">
        <f t="shared" si="4"/>
        <v>1.4299999999999979E-2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11"/>
      <c r="H33" s="10"/>
      <c r="I33" s="10">
        <f t="shared" si="5"/>
        <v>11270</v>
      </c>
      <c r="J33" s="10">
        <f t="shared" si="3"/>
        <v>238910638.46257001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11"/>
      <c r="H34" s="10"/>
      <c r="I34" s="10">
        <f t="shared" si="5"/>
        <v>11270</v>
      </c>
      <c r="J34" s="10">
        <f t="shared" ref="J34:J65" si="6">IF(I34="","",I34*C34)</f>
        <v>235774833.18125924</v>
      </c>
      <c r="K34" s="11">
        <f t="shared" ref="K34:K65" si="7">IFERROR(J34/J35-1,"")</f>
        <v>1.2699999999999934E-2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11"/>
      <c r="H35" s="10"/>
      <c r="I35" s="10">
        <f t="shared" ref="I35:I66" si="8">IF(H35&lt;&gt;"",H35,I34/(1+IF(G34="",0,G34)))</f>
        <v>11270</v>
      </c>
      <c r="J35" s="10">
        <f t="shared" si="6"/>
        <v>232818044.02217761</v>
      </c>
      <c r="K35" s="11">
        <f t="shared" si="7"/>
        <v>1.2999999999999901E-2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11"/>
      <c r="H36" s="10"/>
      <c r="I36" s="10">
        <f t="shared" si="8"/>
        <v>11270</v>
      </c>
      <c r="J36" s="10">
        <f t="shared" si="6"/>
        <v>229830250.76226816</v>
      </c>
      <c r="K36" s="11">
        <f t="shared" si="7"/>
        <v>1.6199999999999992E-2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11"/>
      <c r="H37" s="10"/>
      <c r="I37" s="10">
        <f t="shared" si="8"/>
        <v>11270</v>
      </c>
      <c r="J37" s="10">
        <f t="shared" si="6"/>
        <v>226166355.79833513</v>
      </c>
      <c r="K37" s="11">
        <f t="shared" si="7"/>
        <v>1.7300000000000093E-2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11"/>
      <c r="H38" s="10"/>
      <c r="I38" s="10">
        <f t="shared" si="8"/>
        <v>11270</v>
      </c>
      <c r="J38" s="10">
        <f t="shared" si="6"/>
        <v>222320216.06048867</v>
      </c>
      <c r="K38" s="11">
        <f t="shared" si="7"/>
        <v>1.5700000000000047E-2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11"/>
      <c r="H39" s="10"/>
      <c r="I39" s="10">
        <f t="shared" si="8"/>
        <v>11270</v>
      </c>
      <c r="J39" s="10">
        <f t="shared" si="6"/>
        <v>218883741.32173738</v>
      </c>
      <c r="K39" s="11">
        <f t="shared" si="7"/>
        <v>1.6799999999999926E-2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11"/>
      <c r="H40" s="10"/>
      <c r="I40" s="10">
        <f t="shared" si="8"/>
        <v>11270</v>
      </c>
      <c r="J40" s="10">
        <f t="shared" si="6"/>
        <v>215267251.49659461</v>
      </c>
      <c r="K40" s="11">
        <f t="shared" si="7"/>
        <v>1.7400000000000304E-2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11"/>
      <c r="H41" s="10"/>
      <c r="I41" s="10">
        <f t="shared" si="8"/>
        <v>11270</v>
      </c>
      <c r="J41" s="10">
        <f t="shared" si="6"/>
        <v>211585660.99527675</v>
      </c>
      <c r="K41" s="11">
        <f t="shared" si="7"/>
        <v>1.5699999999999825E-2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11"/>
      <c r="H42" s="10"/>
      <c r="I42" s="10">
        <f t="shared" si="8"/>
        <v>11270</v>
      </c>
      <c r="J42" s="10">
        <f t="shared" si="6"/>
        <v>208315113.7100293</v>
      </c>
      <c r="K42" s="11">
        <f t="shared" si="7"/>
        <v>1.2299999999999978E-2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11"/>
      <c r="H43" s="10"/>
      <c r="I43" s="10">
        <f t="shared" si="8"/>
        <v>11270</v>
      </c>
      <c r="J43" s="10">
        <f t="shared" si="6"/>
        <v>205783970.86834863</v>
      </c>
      <c r="K43" s="11">
        <f t="shared" si="7"/>
        <v>1.3600000000000056E-2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11"/>
      <c r="H44" s="10"/>
      <c r="I44" s="10">
        <f t="shared" si="8"/>
        <v>11270</v>
      </c>
      <c r="J44" s="10">
        <f t="shared" si="6"/>
        <v>203022859.97271961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11"/>
      <c r="H45" s="10"/>
      <c r="I45" s="10">
        <f t="shared" si="8"/>
        <v>11270</v>
      </c>
      <c r="J45" s="10">
        <f t="shared" si="6"/>
        <v>199609536.89186868</v>
      </c>
      <c r="K45" s="11">
        <f t="shared" si="7"/>
        <v>1.760000000000006E-2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11"/>
      <c r="H46" s="10"/>
      <c r="I46" s="10">
        <f t="shared" si="8"/>
        <v>11270</v>
      </c>
      <c r="J46" s="10">
        <f t="shared" si="6"/>
        <v>196157170.68776402</v>
      </c>
      <c r="K46" s="11">
        <f t="shared" si="7"/>
        <v>1.7700000000000049E-2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11"/>
      <c r="H47" s="10"/>
      <c r="I47" s="10">
        <f t="shared" si="8"/>
        <v>11270</v>
      </c>
      <c r="J47" s="10">
        <f t="shared" si="6"/>
        <v>192745574.02747765</v>
      </c>
      <c r="K47" s="11">
        <f t="shared" si="7"/>
        <v>2.0499999999999741E-2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11"/>
      <c r="H48" s="10"/>
      <c r="I48" s="10">
        <f t="shared" si="8"/>
        <v>11270</v>
      </c>
      <c r="J48" s="10">
        <f t="shared" si="6"/>
        <v>188873663.91717559</v>
      </c>
      <c r="K48" s="11">
        <f t="shared" si="7"/>
        <v>3.3199999999999896E-2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11"/>
      <c r="H49" s="10"/>
      <c r="I49" s="10">
        <f t="shared" si="8"/>
        <v>11270</v>
      </c>
      <c r="J49" s="10">
        <f t="shared" si="6"/>
        <v>182804552.76536548</v>
      </c>
      <c r="K49" s="11">
        <f t="shared" si="7"/>
        <v>4.2000000000000037E-2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11"/>
      <c r="H50" s="10"/>
      <c r="I50" s="10">
        <f t="shared" si="8"/>
        <v>11270</v>
      </c>
      <c r="J50" s="10">
        <f t="shared" si="6"/>
        <v>175436231.0608114</v>
      </c>
      <c r="K50" s="11">
        <f t="shared" si="7"/>
        <v>4.9199999999999688E-2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11"/>
      <c r="H51" s="10"/>
      <c r="I51" s="10">
        <f t="shared" si="8"/>
        <v>11270</v>
      </c>
      <c r="J51" s="10">
        <f t="shared" si="6"/>
        <v>167209522.55128807</v>
      </c>
      <c r="K51" s="11">
        <f t="shared" si="7"/>
        <v>-5.6300000000000017E-2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11"/>
      <c r="H52" s="10"/>
      <c r="I52" s="10">
        <f t="shared" si="8"/>
        <v>11270</v>
      </c>
      <c r="J52" s="10">
        <f t="shared" si="6"/>
        <v>177185040.32138187</v>
      </c>
      <c r="K52" s="11">
        <f t="shared" si="7"/>
        <v>-0.17360000000000009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11"/>
      <c r="H53" s="10"/>
      <c r="I53" s="10">
        <f t="shared" si="8"/>
        <v>11270</v>
      </c>
      <c r="J53" s="10">
        <f t="shared" si="6"/>
        <v>214405905.51958117</v>
      </c>
      <c r="K53" s="11">
        <f t="shared" si="7"/>
        <v>-0.12149999999999983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11"/>
      <c r="H54" s="10"/>
      <c r="I54" s="10">
        <f t="shared" si="8"/>
        <v>11270</v>
      </c>
      <c r="J54" s="10">
        <f t="shared" si="6"/>
        <v>244059084.25677988</v>
      </c>
      <c r="K54" s="11">
        <f t="shared" si="7"/>
        <v>1.4999999999999902E-2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11"/>
      <c r="H55" s="10"/>
      <c r="I55" s="10">
        <f t="shared" si="8"/>
        <v>11270</v>
      </c>
      <c r="J55" s="10">
        <f t="shared" si="6"/>
        <v>240452299.76037431</v>
      </c>
      <c r="K55" s="11">
        <f t="shared" si="7"/>
        <v>1.4999999999999902E-2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11"/>
      <c r="H56" s="10"/>
      <c r="I56" s="10">
        <f t="shared" si="8"/>
        <v>11270</v>
      </c>
      <c r="J56" s="10">
        <f t="shared" si="6"/>
        <v>236898817.49790576</v>
      </c>
      <c r="K56" s="11">
        <f t="shared" si="7"/>
        <v>1.4999999999999902E-2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11"/>
      <c r="H57" s="10"/>
      <c r="I57" s="10">
        <f t="shared" si="8"/>
        <v>11270</v>
      </c>
      <c r="J57" s="10">
        <f t="shared" si="6"/>
        <v>233397849.75163129</v>
      </c>
      <c r="K57" s="11">
        <f t="shared" si="7"/>
        <v>1.4999999999999902E-2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11"/>
      <c r="H58" s="10"/>
      <c r="I58" s="10">
        <f t="shared" si="8"/>
        <v>11270</v>
      </c>
      <c r="J58" s="10">
        <f t="shared" si="6"/>
        <v>229948620.44495696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11"/>
      <c r="H59" s="10"/>
      <c r="I59" s="10">
        <f t="shared" si="8"/>
        <v>11270</v>
      </c>
      <c r="J59" s="10">
        <f t="shared" si="6"/>
        <v>226550364.97040099</v>
      </c>
      <c r="K59" s="11">
        <f t="shared" si="7"/>
        <v>1.499999999999968E-2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11"/>
      <c r="H60" s="10"/>
      <c r="I60" s="10">
        <f t="shared" si="8"/>
        <v>11270</v>
      </c>
      <c r="J60" s="10">
        <f t="shared" si="6"/>
        <v>223202330.02009955</v>
      </c>
      <c r="K60" s="11">
        <f t="shared" si="7"/>
        <v>1.5000000000000124E-2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11"/>
      <c r="H61" s="10"/>
      <c r="I61" s="10">
        <f t="shared" si="8"/>
        <v>11270</v>
      </c>
      <c r="J61" s="10">
        <f t="shared" si="6"/>
        <v>219903773.41881728</v>
      </c>
      <c r="K61" s="11">
        <f t="shared" si="7"/>
        <v>1.4499999999999957E-2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11"/>
      <c r="H62" s="10"/>
      <c r="I62" s="10">
        <f t="shared" si="8"/>
        <v>11270</v>
      </c>
      <c r="J62" s="10">
        <f t="shared" si="6"/>
        <v>216760742.65038669</v>
      </c>
      <c r="K62" s="11">
        <f t="shared" si="7"/>
        <v>1.4499999999999957E-2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11"/>
      <c r="H63" s="10"/>
      <c r="I63" s="10">
        <f t="shared" si="8"/>
        <v>11270</v>
      </c>
      <c r="J63" s="10">
        <f t="shared" si="6"/>
        <v>213662634.45084938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11"/>
      <c r="H64" s="10"/>
      <c r="I64" s="10">
        <f t="shared" si="8"/>
        <v>11270</v>
      </c>
      <c r="J64" s="10">
        <f t="shared" si="6"/>
        <v>210608806.75293186</v>
      </c>
      <c r="K64" s="11">
        <f t="shared" si="7"/>
        <v>1.4000000000000234E-2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11"/>
      <c r="H65" s="10"/>
      <c r="I65" s="10">
        <f t="shared" si="8"/>
        <v>11270</v>
      </c>
      <c r="J65" s="10">
        <f t="shared" si="6"/>
        <v>207700992.85298997</v>
      </c>
      <c r="K65" s="11">
        <f t="shared" si="7"/>
        <v>1.399999999999979E-2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11"/>
      <c r="H66" s="10"/>
      <c r="I66" s="10">
        <f t="shared" si="8"/>
        <v>11270</v>
      </c>
      <c r="J66" s="10">
        <f t="shared" ref="J66:J67" si="9">IF(I66="","",I66*C66)</f>
        <v>204833326.285</v>
      </c>
      <c r="K66" s="11">
        <f t="shared" ref="K66" si="10">IFERROR(J66/J67-1,"")</f>
        <v>1.3500000000000068E-2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11270</v>
      </c>
      <c r="J67" s="10">
        <f t="shared" si="9"/>
        <v>202104910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5">
        <v>945980</v>
      </c>
      <c r="G2" s="11"/>
      <c r="H2" s="10"/>
      <c r="I2" s="10">
        <f>IF(H2&lt;&gt;"",H2,11893)</f>
        <v>11893</v>
      </c>
      <c r="J2" s="10">
        <f t="shared" ref="J2:J33" si="3">IF(I2="","",I2*C2)</f>
        <v>11250241678.751797</v>
      </c>
      <c r="K2" s="11">
        <f t="shared" ref="K2:K33" si="4">IFERROR(J2/J3-1,"")</f>
        <v>4.4599999999999973E-2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11"/>
      <c r="H3" s="10"/>
      <c r="I3" s="10">
        <f t="shared" ref="I3:I34" si="5">IF(H3&lt;&gt;"",H3,I2/(1+IF(G2="",0,G2)))</f>
        <v>11893</v>
      </c>
      <c r="J3" s="10">
        <f t="shared" si="3"/>
        <v>10769903962.044607</v>
      </c>
      <c r="K3" s="11">
        <f t="shared" si="4"/>
        <v>4.3000000000000149E-2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11"/>
      <c r="H4" s="10"/>
      <c r="I4" s="10">
        <f t="shared" si="5"/>
        <v>11893</v>
      </c>
      <c r="J4" s="10">
        <f t="shared" si="3"/>
        <v>10325890663.513525</v>
      </c>
      <c r="K4" s="11">
        <f t="shared" si="4"/>
        <v>7.7800000000000091E-2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11"/>
      <c r="H5" s="10"/>
      <c r="I5" s="10">
        <f t="shared" si="5"/>
        <v>11893</v>
      </c>
      <c r="J5" s="10">
        <f t="shared" si="3"/>
        <v>9580525759.4298801</v>
      </c>
      <c r="K5" s="11">
        <f t="shared" si="4"/>
        <v>0.14230000000000009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11"/>
      <c r="H6" s="10"/>
      <c r="I6" s="10">
        <f t="shared" si="5"/>
        <v>11893</v>
      </c>
      <c r="J6" s="10">
        <f t="shared" si="3"/>
        <v>8387048725.7549496</v>
      </c>
      <c r="K6" s="11">
        <f t="shared" si="4"/>
        <v>0.10959999999999992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11"/>
      <c r="H7" s="10"/>
      <c r="I7" s="10">
        <f t="shared" si="5"/>
        <v>11893</v>
      </c>
      <c r="J7" s="10">
        <f t="shared" si="3"/>
        <v>7558623581.2499552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11"/>
      <c r="H8" s="10"/>
      <c r="I8" s="10">
        <f t="shared" si="5"/>
        <v>11893</v>
      </c>
      <c r="J8" s="10">
        <f t="shared" si="3"/>
        <v>7361339677.882699</v>
      </c>
      <c r="K8" s="11">
        <f t="shared" si="4"/>
        <v>2.1900000000000253E-2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11"/>
      <c r="H9" s="10"/>
      <c r="I9" s="10">
        <f t="shared" si="5"/>
        <v>11893</v>
      </c>
      <c r="J9" s="10">
        <f t="shared" si="3"/>
        <v>7203581248.5396786</v>
      </c>
      <c r="K9" s="11">
        <f t="shared" si="4"/>
        <v>2.1700000000000053E-2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11"/>
      <c r="H10" s="10"/>
      <c r="I10" s="10">
        <f t="shared" si="5"/>
        <v>11893</v>
      </c>
      <c r="J10" s="10">
        <f t="shared" si="3"/>
        <v>7050583584.7505903</v>
      </c>
      <c r="K10" s="11">
        <f t="shared" si="4"/>
        <v>2.1800000000000042E-2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11"/>
      <c r="H11" s="10"/>
      <c r="I11" s="10">
        <f t="shared" si="5"/>
        <v>11893</v>
      </c>
      <c r="J11" s="10">
        <f t="shared" si="3"/>
        <v>6900160094.6864262</v>
      </c>
      <c r="K11" s="11">
        <f t="shared" si="4"/>
        <v>2.2100000000000009E-2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11"/>
      <c r="H12" s="10"/>
      <c r="I12" s="10">
        <f t="shared" si="5"/>
        <v>11893</v>
      </c>
      <c r="J12" s="10">
        <f t="shared" si="3"/>
        <v>6750963794.8208847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11"/>
      <c r="H13" s="10"/>
      <c r="I13" s="10">
        <f t="shared" si="5"/>
        <v>11893</v>
      </c>
      <c r="J13" s="10">
        <f t="shared" si="3"/>
        <v>6601763930.0028219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11"/>
      <c r="H14" s="10"/>
      <c r="I14" s="10">
        <f t="shared" si="5"/>
        <v>11893</v>
      </c>
      <c r="J14" s="10">
        <f t="shared" si="3"/>
        <v>6490133631.540328</v>
      </c>
      <c r="K14" s="11">
        <f t="shared" si="4"/>
        <v>1.130000000000031E-2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11"/>
      <c r="H15" s="10"/>
      <c r="I15" s="10">
        <f t="shared" si="5"/>
        <v>11893</v>
      </c>
      <c r="J15" s="10">
        <f t="shared" si="3"/>
        <v>6417614586.7104979</v>
      </c>
      <c r="K15" s="11">
        <f t="shared" si="4"/>
        <v>1.1600000000000055E-2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11"/>
      <c r="H16" s="10"/>
      <c r="I16" s="10">
        <f t="shared" si="5"/>
        <v>11893</v>
      </c>
      <c r="J16" s="10">
        <f t="shared" si="3"/>
        <v>6344023909.3618994</v>
      </c>
      <c r="K16" s="11">
        <f t="shared" si="4"/>
        <v>1.2199999999999989E-2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11"/>
      <c r="H17" s="10"/>
      <c r="I17" s="10">
        <f t="shared" si="5"/>
        <v>11893</v>
      </c>
      <c r="J17" s="10">
        <f t="shared" si="3"/>
        <v>6267559681.2506418</v>
      </c>
      <c r="K17" s="11">
        <f t="shared" si="4"/>
        <v>1.2899999999999912E-2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11"/>
      <c r="H18" s="10"/>
      <c r="I18" s="10">
        <f t="shared" si="5"/>
        <v>11893</v>
      </c>
      <c r="J18" s="10">
        <f t="shared" si="3"/>
        <v>6187737862.820261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11"/>
      <c r="H19" s="10"/>
      <c r="I19" s="10">
        <f t="shared" si="5"/>
        <v>11893</v>
      </c>
      <c r="J19" s="10">
        <f t="shared" si="3"/>
        <v>6104713755.7421675</v>
      </c>
      <c r="K19" s="11">
        <f t="shared" si="4"/>
        <v>1.4399999999999968E-2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11"/>
      <c r="H20" s="10"/>
      <c r="I20" s="10">
        <f t="shared" si="5"/>
        <v>11893</v>
      </c>
      <c r="J20" s="10">
        <f t="shared" si="3"/>
        <v>6018053781.2915688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11"/>
      <c r="H21" s="10"/>
      <c r="I21" s="10">
        <f t="shared" si="5"/>
        <v>11893</v>
      </c>
      <c r="J21" s="10">
        <f t="shared" si="3"/>
        <v>5926197716.6829824</v>
      </c>
      <c r="K21" s="11">
        <f t="shared" si="4"/>
        <v>1.6999999999999904E-2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11"/>
      <c r="H22" s="10"/>
      <c r="I22" s="10">
        <f t="shared" si="5"/>
        <v>11893</v>
      </c>
      <c r="J22" s="10">
        <f t="shared" si="3"/>
        <v>5827136397.9183712</v>
      </c>
      <c r="K22" s="11">
        <f t="shared" si="4"/>
        <v>1.8399999999999972E-2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11"/>
      <c r="H23" s="10"/>
      <c r="I23" s="10">
        <f t="shared" si="5"/>
        <v>11893</v>
      </c>
      <c r="J23" s="10">
        <f t="shared" si="3"/>
        <v>5721854279.1814327</v>
      </c>
      <c r="K23" s="11">
        <f t="shared" si="4"/>
        <v>2.9299999999999882E-2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11"/>
      <c r="H24" s="10"/>
      <c r="I24" s="10">
        <f t="shared" si="5"/>
        <v>11893</v>
      </c>
      <c r="J24" s="10">
        <f t="shared" si="3"/>
        <v>5558976274.3431778</v>
      </c>
      <c r="K24" s="11">
        <f t="shared" si="4"/>
        <v>4.2100000000000026E-2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11"/>
      <c r="H25" s="10"/>
      <c r="I25" s="10">
        <f t="shared" si="5"/>
        <v>11893</v>
      </c>
      <c r="J25" s="10">
        <f t="shared" si="3"/>
        <v>5334398113.7541285</v>
      </c>
      <c r="K25" s="11">
        <f t="shared" si="4"/>
        <v>4.5800000000000285E-2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11"/>
      <c r="H26" s="10"/>
      <c r="I26" s="10">
        <f t="shared" si="5"/>
        <v>11893</v>
      </c>
      <c r="J26" s="10">
        <f t="shared" si="3"/>
        <v>5100782285.0966988</v>
      </c>
      <c r="K26" s="11">
        <f t="shared" si="4"/>
        <v>4.8399999999999999E-2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11"/>
      <c r="H27" s="10"/>
      <c r="I27" s="10">
        <f t="shared" si="5"/>
        <v>11893</v>
      </c>
      <c r="J27" s="10">
        <f t="shared" si="3"/>
        <v>4865301683.6099758</v>
      </c>
      <c r="K27" s="11">
        <f t="shared" si="4"/>
        <v>5.0999999999999934E-2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11"/>
      <c r="H28" s="10"/>
      <c r="I28" s="10">
        <f t="shared" si="5"/>
        <v>11893</v>
      </c>
      <c r="J28" s="10">
        <f t="shared" si="3"/>
        <v>4629211877.8401299</v>
      </c>
      <c r="K28" s="11">
        <f t="shared" si="4"/>
        <v>5.3700000000000081E-2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11"/>
      <c r="H29" s="10"/>
      <c r="I29" s="10">
        <f t="shared" si="5"/>
        <v>11893</v>
      </c>
      <c r="J29" s="10">
        <f t="shared" si="3"/>
        <v>4393292092.4742613</v>
      </c>
      <c r="K29" s="11">
        <f t="shared" si="4"/>
        <v>5.6699999999999973E-2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11"/>
      <c r="H30" s="10"/>
      <c r="I30" s="10">
        <f t="shared" si="5"/>
        <v>11893</v>
      </c>
      <c r="J30" s="10">
        <f t="shared" si="3"/>
        <v>4157558524.1546903</v>
      </c>
      <c r="K30" s="11">
        <f t="shared" si="4"/>
        <v>6.0100000000000042E-2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11"/>
      <c r="H31" s="10"/>
      <c r="I31" s="10">
        <f t="shared" si="5"/>
        <v>11893</v>
      </c>
      <c r="J31" s="10">
        <f t="shared" si="3"/>
        <v>3921855036.4632487</v>
      </c>
      <c r="K31" s="11">
        <f t="shared" si="4"/>
        <v>6.4200000000000035E-2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11"/>
      <c r="H32" s="10"/>
      <c r="I32" s="10">
        <f t="shared" si="5"/>
        <v>11893</v>
      </c>
      <c r="J32" s="10">
        <f t="shared" si="3"/>
        <v>3685261263.3558059</v>
      </c>
      <c r="K32" s="11">
        <f t="shared" si="4"/>
        <v>6.050000000000022E-2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11"/>
      <c r="H33" s="10"/>
      <c r="I33" s="10">
        <f t="shared" si="5"/>
        <v>11893</v>
      </c>
      <c r="J33" s="10">
        <f t="shared" si="3"/>
        <v>3475022407.6905284</v>
      </c>
      <c r="K33" s="11">
        <f t="shared" si="4"/>
        <v>5.459999999999976E-2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11"/>
      <c r="H34" s="10"/>
      <c r="I34" s="10">
        <f t="shared" si="5"/>
        <v>11893</v>
      </c>
      <c r="J34" s="10">
        <f t="shared" ref="J34:J65" si="6">IF(I34="","",I34*C34)</f>
        <v>3295109432.6669154</v>
      </c>
      <c r="K34" s="11">
        <f t="shared" ref="K34:K65" si="7">IFERROR(J34/J35-1,"")</f>
        <v>5.5500000000000105E-2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11"/>
      <c r="H35" s="10"/>
      <c r="I35" s="10">
        <f t="shared" ref="I35:I66" si="8">IF(H35&lt;&gt;"",H35,I34/(1+IF(G34="",0,G34)))</f>
        <v>11893</v>
      </c>
      <c r="J35" s="10">
        <f t="shared" si="6"/>
        <v>3121846928.1543489</v>
      </c>
      <c r="K35" s="11">
        <f t="shared" si="7"/>
        <v>5.5500000000000105E-2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11"/>
      <c r="H36" s="10"/>
      <c r="I36" s="10">
        <f t="shared" si="8"/>
        <v>11893</v>
      </c>
      <c r="J36" s="10">
        <f t="shared" si="6"/>
        <v>2957694863.2442904</v>
      </c>
      <c r="K36" s="11">
        <f t="shared" si="7"/>
        <v>5.4499999999999993E-2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11"/>
      <c r="H37" s="10"/>
      <c r="I37" s="10">
        <f t="shared" si="8"/>
        <v>11893</v>
      </c>
      <c r="J37" s="10">
        <f t="shared" si="6"/>
        <v>2804831544.0913138</v>
      </c>
      <c r="K37" s="11">
        <f t="shared" si="7"/>
        <v>5.3500000000000325E-2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11"/>
      <c r="H38" s="10"/>
      <c r="I38" s="10">
        <f t="shared" si="8"/>
        <v>11893</v>
      </c>
      <c r="J38" s="10">
        <f t="shared" si="6"/>
        <v>2662393492.2556367</v>
      </c>
      <c r="K38" s="11">
        <f t="shared" si="7"/>
        <v>5.2799999999999736E-2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11"/>
      <c r="H39" s="10"/>
      <c r="I39" s="10">
        <f t="shared" si="8"/>
        <v>11893</v>
      </c>
      <c r="J39" s="10">
        <f t="shared" si="6"/>
        <v>2528869198.571084</v>
      </c>
      <c r="K39" s="11">
        <f t="shared" si="7"/>
        <v>5.1300000000000123E-2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11"/>
      <c r="H40" s="10"/>
      <c r="I40" s="10">
        <f t="shared" si="8"/>
        <v>11893</v>
      </c>
      <c r="J40" s="10">
        <f t="shared" si="6"/>
        <v>2405468656.4929934</v>
      </c>
      <c r="K40" s="11">
        <f t="shared" si="7"/>
        <v>4.8599999999999755E-2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11"/>
      <c r="H41" s="10"/>
      <c r="I41" s="10">
        <f t="shared" si="8"/>
        <v>11893</v>
      </c>
      <c r="J41" s="10">
        <f t="shared" si="6"/>
        <v>2293981171.5554013</v>
      </c>
      <c r="K41" s="11">
        <f t="shared" si="7"/>
        <v>4.4999999999999929E-2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11"/>
      <c r="H42" s="10"/>
      <c r="I42" s="10">
        <f t="shared" si="8"/>
        <v>11893</v>
      </c>
      <c r="J42" s="10">
        <f t="shared" si="6"/>
        <v>2195197293.3544512</v>
      </c>
      <c r="K42" s="11">
        <f t="shared" si="7"/>
        <v>4.1800000000000059E-2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11"/>
      <c r="H43" s="10"/>
      <c r="I43" s="10">
        <f t="shared" si="8"/>
        <v>11893</v>
      </c>
      <c r="J43" s="10">
        <f t="shared" si="6"/>
        <v>2107119690.2999146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11"/>
      <c r="H44" s="10"/>
      <c r="I44" s="10">
        <f t="shared" si="8"/>
        <v>11893</v>
      </c>
      <c r="J44" s="10">
        <f t="shared" si="6"/>
        <v>2035471107.3221741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11"/>
      <c r="H45" s="10"/>
      <c r="I45" s="10">
        <f t="shared" si="8"/>
        <v>11893</v>
      </c>
      <c r="J45" s="10">
        <f t="shared" si="6"/>
        <v>1978106032.3830655</v>
      </c>
      <c r="K45" s="11">
        <f t="shared" si="7"/>
        <v>2.8200000000000003E-2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11"/>
      <c r="H46" s="10"/>
      <c r="I46" s="10">
        <f t="shared" si="8"/>
        <v>11893</v>
      </c>
      <c r="J46" s="10">
        <f t="shared" si="6"/>
        <v>1923853367.4217715</v>
      </c>
      <c r="K46" s="11">
        <f t="shared" si="7"/>
        <v>2.7400000000000091E-2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11"/>
      <c r="H47" s="10"/>
      <c r="I47" s="10">
        <f t="shared" si="8"/>
        <v>11893</v>
      </c>
      <c r="J47" s="10">
        <f t="shared" si="6"/>
        <v>1872545617.5022109</v>
      </c>
      <c r="K47" s="11">
        <f t="shared" si="7"/>
        <v>2.6599999999999735E-2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11"/>
      <c r="H48" s="10"/>
      <c r="I48" s="10">
        <f t="shared" si="8"/>
        <v>11893</v>
      </c>
      <c r="J48" s="10">
        <f t="shared" si="6"/>
        <v>1824026512.2756782</v>
      </c>
      <c r="K48" s="11">
        <f t="shared" si="7"/>
        <v>2.5800000000000045E-2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11"/>
      <c r="H49" s="10"/>
      <c r="I49" s="10">
        <f t="shared" si="8"/>
        <v>11893</v>
      </c>
      <c r="J49" s="10">
        <f t="shared" si="6"/>
        <v>1778150236.1821778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11"/>
      <c r="H50" s="10"/>
      <c r="I50" s="10">
        <f t="shared" si="8"/>
        <v>11893</v>
      </c>
      <c r="J50" s="10">
        <f t="shared" si="6"/>
        <v>1734949981.6393578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11"/>
      <c r="H51" s="10"/>
      <c r="I51" s="10">
        <f t="shared" si="8"/>
        <v>11893</v>
      </c>
      <c r="J51" s="10">
        <f t="shared" si="6"/>
        <v>1694452565.3280182</v>
      </c>
      <c r="K51" s="11">
        <f t="shared" si="7"/>
        <v>2.289999999999992E-2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11"/>
      <c r="H52" s="10"/>
      <c r="I52" s="10">
        <f t="shared" si="8"/>
        <v>11893</v>
      </c>
      <c r="J52" s="10">
        <f t="shared" si="6"/>
        <v>1656518296.3417912</v>
      </c>
      <c r="K52" s="11">
        <f t="shared" si="7"/>
        <v>2.1900000000000031E-2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11"/>
      <c r="H53" s="10"/>
      <c r="I53" s="10">
        <f t="shared" si="8"/>
        <v>11893</v>
      </c>
      <c r="J53" s="10">
        <f t="shared" si="6"/>
        <v>1621018002.0958912</v>
      </c>
      <c r="K53" s="11">
        <f t="shared" si="7"/>
        <v>2.0699999999999941E-2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11"/>
      <c r="H54" s="10"/>
      <c r="I54" s="10">
        <f t="shared" si="8"/>
        <v>11893</v>
      </c>
      <c r="J54" s="10">
        <f t="shared" si="6"/>
        <v>1588143433.0321262</v>
      </c>
      <c r="K54" s="11">
        <f t="shared" si="7"/>
        <v>1.9600000000000284E-2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11"/>
      <c r="H55" s="10"/>
      <c r="I55" s="10">
        <f t="shared" si="8"/>
        <v>11893</v>
      </c>
      <c r="J55" s="10">
        <f t="shared" si="6"/>
        <v>1557614194.8137758</v>
      </c>
      <c r="K55" s="11">
        <f t="shared" si="7"/>
        <v>1.8499999999999961E-2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11"/>
      <c r="H56" s="10"/>
      <c r="I56" s="10">
        <f t="shared" si="8"/>
        <v>11893</v>
      </c>
      <c r="J56" s="10">
        <f t="shared" si="6"/>
        <v>1529321742.5761178</v>
      </c>
      <c r="K56" s="11">
        <f t="shared" si="7"/>
        <v>1.7500000000000071E-2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11"/>
      <c r="H57" s="10"/>
      <c r="I57" s="10">
        <f t="shared" si="8"/>
        <v>11893</v>
      </c>
      <c r="J57" s="10">
        <f t="shared" si="6"/>
        <v>1503018911.62272</v>
      </c>
      <c r="K57" s="11">
        <f t="shared" si="7"/>
        <v>1.6999999999999904E-2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11"/>
      <c r="H58" s="10"/>
      <c r="I58" s="10">
        <f t="shared" si="8"/>
        <v>11893</v>
      </c>
      <c r="J58" s="10">
        <f t="shared" si="6"/>
        <v>1477894701.6939235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11"/>
      <c r="H59" s="10"/>
      <c r="I59" s="10">
        <f t="shared" si="8"/>
        <v>11893</v>
      </c>
      <c r="J59" s="10">
        <f t="shared" si="6"/>
        <v>1453190463.8091679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11"/>
      <c r="H60" s="10"/>
      <c r="I60" s="10">
        <f t="shared" si="8"/>
        <v>11893</v>
      </c>
      <c r="J60" s="10">
        <f t="shared" si="6"/>
        <v>1428899177.7867925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11"/>
      <c r="H61" s="10"/>
      <c r="I61" s="10">
        <f t="shared" si="8"/>
        <v>11893</v>
      </c>
      <c r="J61" s="10">
        <f t="shared" si="6"/>
        <v>1405013940.7933064</v>
      </c>
      <c r="K61" s="11">
        <f t="shared" si="7"/>
        <v>1.6499999999999959E-2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11"/>
      <c r="H62" s="10"/>
      <c r="I62" s="10">
        <f t="shared" si="8"/>
        <v>11893</v>
      </c>
      <c r="J62" s="10">
        <f t="shared" si="6"/>
        <v>1382207516.7666566</v>
      </c>
      <c r="K62" s="11">
        <f t="shared" si="7"/>
        <v>1.6499999999999959E-2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11"/>
      <c r="H63" s="10"/>
      <c r="I63" s="10">
        <f t="shared" si="8"/>
        <v>11893</v>
      </c>
      <c r="J63" s="10">
        <f t="shared" si="6"/>
        <v>1359771290.4738383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11"/>
      <c r="H64" s="10"/>
      <c r="I64" s="10">
        <f t="shared" si="8"/>
        <v>11893</v>
      </c>
      <c r="J64" s="10">
        <f t="shared" si="6"/>
        <v>1337699252.8025954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11"/>
      <c r="H65" s="10"/>
      <c r="I65" s="10">
        <f t="shared" si="8"/>
        <v>11893</v>
      </c>
      <c r="J65" s="10">
        <f t="shared" si="6"/>
        <v>1316633122.8372002</v>
      </c>
      <c r="K65" s="11">
        <f t="shared" si="7"/>
        <v>1.6000000000000014E-2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11"/>
      <c r="H66" s="10"/>
      <c r="I66" s="10">
        <f t="shared" si="8"/>
        <v>11893</v>
      </c>
      <c r="J66" s="10">
        <f t="shared" ref="J66:J67" si="9">IF(I66="","",I66*C66)</f>
        <v>1295898742.95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11893</v>
      </c>
      <c r="J67" s="10">
        <f t="shared" si="9"/>
        <v>1276118900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5">
        <v>3984</v>
      </c>
      <c r="G2" s="11"/>
      <c r="H2" s="10"/>
      <c r="I2" s="10">
        <f>IF(H2&lt;&gt;"",H2,1889)</f>
        <v>1889</v>
      </c>
      <c r="J2" s="10">
        <f t="shared" ref="J2:J33" si="3">IF(I2="","",I2*C2)</f>
        <v>7525985.5119534312</v>
      </c>
      <c r="K2" s="11">
        <f t="shared" ref="K2:K33" si="4">IFERROR(J2/J3-1,"")</f>
        <v>0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11"/>
      <c r="H3" s="10"/>
      <c r="I3" s="10">
        <f t="shared" ref="I3:I34" si="5">IF(H3&lt;&gt;"",H3,I2/(1+IF(G2="",0,G2)))</f>
        <v>1889</v>
      </c>
      <c r="J3" s="10">
        <f t="shared" si="3"/>
        <v>7525985.5119534312</v>
      </c>
      <c r="K3" s="11">
        <f t="shared" si="4"/>
        <v>3.9999999999995595E-4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11"/>
      <c r="H4" s="10"/>
      <c r="I4" s="10">
        <f t="shared" si="5"/>
        <v>1889</v>
      </c>
      <c r="J4" s="10">
        <f t="shared" si="3"/>
        <v>7522976.3214248614</v>
      </c>
      <c r="K4" s="11">
        <f t="shared" si="4"/>
        <v>7.9999999999991189E-4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11"/>
      <c r="H5" s="10"/>
      <c r="I5" s="10">
        <f t="shared" si="5"/>
        <v>1889</v>
      </c>
      <c r="J5" s="10">
        <f t="shared" si="3"/>
        <v>7516962.7512238836</v>
      </c>
      <c r="K5" s="11">
        <f t="shared" si="4"/>
        <v>3.1000000000001027E-3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11"/>
      <c r="H6" s="10"/>
      <c r="I6" s="10">
        <f t="shared" si="5"/>
        <v>1889</v>
      </c>
      <c r="J6" s="10">
        <f t="shared" si="3"/>
        <v>7493732.1814613519</v>
      </c>
      <c r="K6" s="11">
        <f t="shared" si="4"/>
        <v>8.9999999999990088E-4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11"/>
      <c r="H7" s="10"/>
      <c r="I7" s="10">
        <f t="shared" si="5"/>
        <v>1889</v>
      </c>
      <c r="J7" s="10">
        <f t="shared" si="3"/>
        <v>7486993.8869630862</v>
      </c>
      <c r="K7" s="11">
        <f t="shared" si="4"/>
        <v>-1.4999999999999458E-3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11"/>
      <c r="H8" s="10"/>
      <c r="I8" s="10">
        <f t="shared" si="5"/>
        <v>1889</v>
      </c>
      <c r="J8" s="10">
        <f t="shared" si="3"/>
        <v>7498241.2488363404</v>
      </c>
      <c r="K8" s="11">
        <f t="shared" si="4"/>
        <v>1.7000000000000348E-3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11"/>
      <c r="H9" s="10"/>
      <c r="I9" s="10">
        <f t="shared" si="5"/>
        <v>1889</v>
      </c>
      <c r="J9" s="10">
        <f t="shared" si="3"/>
        <v>7485515.8718541879</v>
      </c>
      <c r="K9" s="11">
        <f t="shared" si="4"/>
        <v>2.7999999999999137E-3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11"/>
      <c r="H10" s="10"/>
      <c r="I10" s="10">
        <f t="shared" si="5"/>
        <v>1889</v>
      </c>
      <c r="J10" s="10">
        <f t="shared" si="3"/>
        <v>7464614.9499942055</v>
      </c>
      <c r="K10" s="11">
        <f t="shared" si="4"/>
        <v>2.8999999999999027E-3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11"/>
      <c r="H11" s="10"/>
      <c r="I11" s="10">
        <f t="shared" si="5"/>
        <v>1889</v>
      </c>
      <c r="J11" s="10">
        <f t="shared" si="3"/>
        <v>7443030.1625228897</v>
      </c>
      <c r="K11" s="11">
        <f t="shared" si="4"/>
        <v>2.7999999999999137E-3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11"/>
      <c r="H12" s="10"/>
      <c r="I12" s="10">
        <f t="shared" si="5"/>
        <v>1889</v>
      </c>
      <c r="J12" s="10">
        <f t="shared" si="3"/>
        <v>7422247.868491115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11"/>
      <c r="H13" s="10"/>
      <c r="I13" s="10">
        <f t="shared" si="5"/>
        <v>1889</v>
      </c>
      <c r="J13" s="10">
        <f t="shared" si="3"/>
        <v>7403000.0683135008</v>
      </c>
      <c r="K13" s="11">
        <f t="shared" si="4"/>
        <v>2.9999999999998916E-3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11"/>
      <c r="H14" s="10"/>
      <c r="I14" s="10">
        <f t="shared" si="5"/>
        <v>1889</v>
      </c>
      <c r="J14" s="10">
        <f t="shared" si="3"/>
        <v>7380857.4958260236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11"/>
      <c r="H15" s="10"/>
      <c r="I15" s="10">
        <f t="shared" si="5"/>
        <v>1889</v>
      </c>
      <c r="J15" s="10">
        <f t="shared" si="3"/>
        <v>7355847.6139386324</v>
      </c>
      <c r="K15" s="11">
        <f t="shared" si="4"/>
        <v>5.6000000000000494E-3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11"/>
      <c r="H16" s="10"/>
      <c r="I16" s="10">
        <f t="shared" si="5"/>
        <v>1889</v>
      </c>
      <c r="J16" s="10">
        <f t="shared" si="3"/>
        <v>7314884.2620710339</v>
      </c>
      <c r="K16" s="11">
        <f t="shared" si="4"/>
        <v>1.1300000000000088E-2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11"/>
      <c r="H17" s="10"/>
      <c r="I17" s="10">
        <f t="shared" si="5"/>
        <v>1889</v>
      </c>
      <c r="J17" s="10">
        <f t="shared" si="3"/>
        <v>7233149.6707910942</v>
      </c>
      <c r="K17" s="11">
        <f t="shared" si="4"/>
        <v>1.4399999999999968E-2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11"/>
      <c r="H18" s="10"/>
      <c r="I18" s="10">
        <f t="shared" si="5"/>
        <v>1889</v>
      </c>
      <c r="J18" s="10">
        <f t="shared" si="3"/>
        <v>7130470.8899754481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11"/>
      <c r="H19" s="10"/>
      <c r="I19" s="10">
        <f t="shared" si="5"/>
        <v>1889</v>
      </c>
      <c r="J19" s="10">
        <f t="shared" si="3"/>
        <v>7034797.6420436539</v>
      </c>
      <c r="K19" s="11">
        <f t="shared" si="4"/>
        <v>1.2999999999999901E-2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11"/>
      <c r="H20" s="10"/>
      <c r="I20" s="10">
        <f t="shared" si="5"/>
        <v>1889</v>
      </c>
      <c r="J20" s="10">
        <f t="shared" si="3"/>
        <v>6944518.8963905768</v>
      </c>
      <c r="K20" s="11">
        <f t="shared" si="4"/>
        <v>1.2799999999999923E-2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11"/>
      <c r="H21" s="10"/>
      <c r="I21" s="10">
        <f t="shared" si="5"/>
        <v>1889</v>
      </c>
      <c r="J21" s="10">
        <f t="shared" si="3"/>
        <v>6856752.464840617</v>
      </c>
      <c r="K21" s="11">
        <f t="shared" si="4"/>
        <v>1.2899999999999912E-2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11"/>
      <c r="H22" s="10"/>
      <c r="I22" s="10">
        <f t="shared" si="5"/>
        <v>1889</v>
      </c>
      <c r="J22" s="10">
        <f t="shared" si="3"/>
        <v>6769426.858367675</v>
      </c>
      <c r="K22" s="11">
        <f t="shared" si="4"/>
        <v>1.3100000000000112E-2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11"/>
      <c r="H23" s="10"/>
      <c r="I23" s="10">
        <f t="shared" si="5"/>
        <v>1889</v>
      </c>
      <c r="J23" s="10">
        <f t="shared" si="3"/>
        <v>6681894.0463603539</v>
      </c>
      <c r="K23" s="11">
        <f t="shared" si="4"/>
        <v>1.2900000000000134E-2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11"/>
      <c r="H24" s="10"/>
      <c r="I24" s="10">
        <f t="shared" si="5"/>
        <v>1889</v>
      </c>
      <c r="J24" s="10">
        <f t="shared" si="3"/>
        <v>6596795.3858824698</v>
      </c>
      <c r="K24" s="11">
        <f t="shared" si="4"/>
        <v>1.2899999999999912E-2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11"/>
      <c r="H25" s="10"/>
      <c r="I25" s="10">
        <f t="shared" si="5"/>
        <v>1889</v>
      </c>
      <c r="J25" s="10">
        <f t="shared" si="3"/>
        <v>6512780.5172104556</v>
      </c>
      <c r="K25" s="11">
        <f t="shared" si="4"/>
        <v>8.799999999999919E-3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11"/>
      <c r="H26" s="10"/>
      <c r="I26" s="10">
        <f t="shared" si="5"/>
        <v>1889</v>
      </c>
      <c r="J26" s="10">
        <f t="shared" si="3"/>
        <v>6455967.9988208329</v>
      </c>
      <c r="K26" s="11">
        <f t="shared" si="4"/>
        <v>-1.8000000000001348E-3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11"/>
      <c r="H27" s="10"/>
      <c r="I27" s="10">
        <f t="shared" si="5"/>
        <v>1889</v>
      </c>
      <c r="J27" s="10">
        <f t="shared" si="3"/>
        <v>6467609.6962741269</v>
      </c>
      <c r="K27" s="11">
        <f t="shared" si="4"/>
        <v>-8.0000000000000071E-3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11"/>
      <c r="H28" s="10"/>
      <c r="I28" s="10">
        <f t="shared" si="5"/>
        <v>1889</v>
      </c>
      <c r="J28" s="10">
        <f t="shared" si="3"/>
        <v>6519767.8389860149</v>
      </c>
      <c r="K28" s="11">
        <f t="shared" si="4"/>
        <v>-7.3999999999999622E-3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11"/>
      <c r="H29" s="10"/>
      <c r="I29" s="10">
        <f t="shared" si="5"/>
        <v>1889</v>
      </c>
      <c r="J29" s="10">
        <f t="shared" si="3"/>
        <v>6568373.8051440809</v>
      </c>
      <c r="K29" s="11">
        <f t="shared" si="4"/>
        <v>-6.8999999999999062E-3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11"/>
      <c r="H30" s="10"/>
      <c r="I30" s="10">
        <f t="shared" si="5"/>
        <v>1889</v>
      </c>
      <c r="J30" s="10">
        <f t="shared" si="3"/>
        <v>6614010.4774384052</v>
      </c>
      <c r="K30" s="11">
        <f t="shared" si="4"/>
        <v>-6.4999999999999503E-3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11"/>
      <c r="H31" s="10"/>
      <c r="I31" s="10">
        <f t="shared" si="5"/>
        <v>1889</v>
      </c>
      <c r="J31" s="10">
        <f t="shared" si="3"/>
        <v>6657282.8157407194</v>
      </c>
      <c r="K31" s="11">
        <f t="shared" si="4"/>
        <v>-6.0999999999999943E-3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11"/>
      <c r="H32" s="10"/>
      <c r="I32" s="10">
        <f t="shared" si="5"/>
        <v>1889</v>
      </c>
      <c r="J32" s="10">
        <f t="shared" si="3"/>
        <v>6698141.4787611626</v>
      </c>
      <c r="K32" s="11">
        <f t="shared" si="4"/>
        <v>-5.7000000000001494E-3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11"/>
      <c r="H33" s="10"/>
      <c r="I33" s="10">
        <f t="shared" si="5"/>
        <v>1889</v>
      </c>
      <c r="J33" s="10">
        <f t="shared" si="3"/>
        <v>6736539.7553667538</v>
      </c>
      <c r="K33" s="11">
        <f t="shared" si="4"/>
        <v>-5.1999999999999824E-3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11"/>
      <c r="H34" s="10"/>
      <c r="I34" s="10">
        <f t="shared" si="5"/>
        <v>1889</v>
      </c>
      <c r="J34" s="10">
        <f t="shared" ref="J34:J65" si="6">IF(I34="","",I34*C34)</f>
        <v>6771752.8702922734</v>
      </c>
      <c r="K34" s="11">
        <f t="shared" ref="K34:K65" si="7">IFERROR(J34/J35-1,"")</f>
        <v>-4.7000000000001485E-3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11"/>
      <c r="H35" s="10"/>
      <c r="I35" s="10">
        <f t="shared" ref="I35:I66" si="8">IF(H35&lt;&gt;"",H35,I34/(1+IF(G34="",0,G34)))</f>
        <v>1889</v>
      </c>
      <c r="J35" s="10">
        <f t="shared" si="6"/>
        <v>6803730.4031872544</v>
      </c>
      <c r="K35" s="11">
        <f t="shared" si="7"/>
        <v>-3.8999999999999035E-3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11"/>
      <c r="H36" s="10"/>
      <c r="I36" s="10">
        <f t="shared" si="8"/>
        <v>1889</v>
      </c>
      <c r="J36" s="10">
        <f t="shared" si="6"/>
        <v>6830368.8416697662</v>
      </c>
      <c r="K36" s="11">
        <f t="shared" si="7"/>
        <v>-3.6000000000001586E-3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11"/>
      <c r="H37" s="10"/>
      <c r="I37" s="10">
        <f t="shared" si="8"/>
        <v>1889</v>
      </c>
      <c r="J37" s="10">
        <f t="shared" si="6"/>
        <v>6855047.0109090395</v>
      </c>
      <c r="K37" s="11">
        <f t="shared" si="7"/>
        <v>-4.2999999999998595E-3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11"/>
      <c r="H38" s="10"/>
      <c r="I38" s="10">
        <f t="shared" si="8"/>
        <v>1889</v>
      </c>
      <c r="J38" s="10">
        <f t="shared" si="6"/>
        <v>6884651.0102531267</v>
      </c>
      <c r="K38" s="11">
        <f t="shared" si="7"/>
        <v>-4.3000000000000815E-3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11"/>
      <c r="H39" s="10"/>
      <c r="I39" s="10">
        <f t="shared" si="8"/>
        <v>1889</v>
      </c>
      <c r="J39" s="10">
        <f t="shared" si="6"/>
        <v>6914382.8565362329</v>
      </c>
      <c r="K39" s="11">
        <f t="shared" si="7"/>
        <v>-3.2999999999999696E-3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11"/>
      <c r="H40" s="10"/>
      <c r="I40" s="10">
        <f t="shared" si="8"/>
        <v>1889</v>
      </c>
      <c r="J40" s="10">
        <f t="shared" si="6"/>
        <v>6937275.8668969925</v>
      </c>
      <c r="K40" s="11">
        <f t="shared" si="7"/>
        <v>-2.9000000000000137E-3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11"/>
      <c r="H41" s="10"/>
      <c r="I41" s="10">
        <f t="shared" si="8"/>
        <v>1889</v>
      </c>
      <c r="J41" s="10">
        <f t="shared" si="6"/>
        <v>6957452.4790863432</v>
      </c>
      <c r="K41" s="11">
        <f t="shared" si="7"/>
        <v>-2.8000000000000247E-3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11"/>
      <c r="H42" s="10"/>
      <c r="I42" s="10">
        <f t="shared" si="8"/>
        <v>1889</v>
      </c>
      <c r="J42" s="10">
        <f t="shared" si="6"/>
        <v>6976988.0456140628</v>
      </c>
      <c r="K42" s="11">
        <f t="shared" si="7"/>
        <v>-3.0000000000000027E-3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11"/>
      <c r="H43" s="10"/>
      <c r="I43" s="10">
        <f t="shared" si="8"/>
        <v>1889</v>
      </c>
      <c r="J43" s="10">
        <f t="shared" si="6"/>
        <v>6997981.9915888291</v>
      </c>
      <c r="K43" s="11">
        <f t="shared" si="7"/>
        <v>-3.2000000000000917E-3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11"/>
      <c r="H44" s="10"/>
      <c r="I44" s="10">
        <f t="shared" si="8"/>
        <v>1889</v>
      </c>
      <c r="J44" s="10">
        <f t="shared" si="6"/>
        <v>7020447.423343529</v>
      </c>
      <c r="K44" s="11">
        <f t="shared" si="7"/>
        <v>-3.4999999999999476E-3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11"/>
      <c r="H45" s="10"/>
      <c r="I45" s="10">
        <f t="shared" si="8"/>
        <v>1889</v>
      </c>
      <c r="J45" s="10">
        <f t="shared" si="6"/>
        <v>7045105.2918650564</v>
      </c>
      <c r="K45" s="11">
        <f t="shared" si="7"/>
        <v>-3.9000000000001256E-3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11"/>
      <c r="H46" s="10"/>
      <c r="I46" s="10">
        <f t="shared" si="8"/>
        <v>1889</v>
      </c>
      <c r="J46" s="10">
        <f t="shared" si="6"/>
        <v>7072688.7780996459</v>
      </c>
      <c r="K46" s="11">
        <f t="shared" si="7"/>
        <v>-9.000000000000008E-3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11"/>
      <c r="H47" s="10"/>
      <c r="I47" s="10">
        <f t="shared" si="8"/>
        <v>1889</v>
      </c>
      <c r="J47" s="10">
        <f t="shared" si="6"/>
        <v>7136921.0677090269</v>
      </c>
      <c r="K47" s="11">
        <f t="shared" si="7"/>
        <v>-2.4900000000000033E-2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11"/>
      <c r="H48" s="10"/>
      <c r="I48" s="10">
        <f t="shared" si="8"/>
        <v>1889</v>
      </c>
      <c r="J48" s="10">
        <f t="shared" si="6"/>
        <v>7319168.3598697847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11"/>
      <c r="H49" s="10"/>
      <c r="I49" s="10">
        <f t="shared" si="8"/>
        <v>1889</v>
      </c>
      <c r="J49" s="10">
        <f t="shared" si="6"/>
        <v>7565813.8927742243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11"/>
      <c r="H50" s="10"/>
      <c r="I50" s="10">
        <f t="shared" si="8"/>
        <v>1889</v>
      </c>
      <c r="J50" s="10">
        <f t="shared" si="6"/>
        <v>7786963.6607392179</v>
      </c>
      <c r="K50" s="11">
        <f t="shared" si="7"/>
        <v>-2.6300000000000101E-2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11"/>
      <c r="H51" s="10"/>
      <c r="I51" s="10">
        <f t="shared" si="8"/>
        <v>1889</v>
      </c>
      <c r="J51" s="10">
        <f t="shared" si="6"/>
        <v>7997292.4522329448</v>
      </c>
      <c r="K51" s="11">
        <f t="shared" si="7"/>
        <v>-2.4600000000000066E-2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11"/>
      <c r="H52" s="10"/>
      <c r="I52" s="10">
        <f t="shared" si="8"/>
        <v>1889</v>
      </c>
      <c r="J52" s="10">
        <f t="shared" si="6"/>
        <v>8198987.5458611287</v>
      </c>
      <c r="K52" s="11">
        <f t="shared" si="7"/>
        <v>-2.2900000000000031E-2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11"/>
      <c r="H53" s="10"/>
      <c r="I53" s="10">
        <f t="shared" si="8"/>
        <v>1889</v>
      </c>
      <c r="J53" s="10">
        <f t="shared" si="6"/>
        <v>8391144.7608854044</v>
      </c>
      <c r="K53" s="11">
        <f t="shared" si="7"/>
        <v>-2.1100000000000119E-2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11"/>
      <c r="H54" s="10"/>
      <c r="I54" s="10">
        <f t="shared" si="8"/>
        <v>1889</v>
      </c>
      <c r="J54" s="10">
        <f t="shared" si="6"/>
        <v>8572014.2618095875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11"/>
      <c r="H55" s="10"/>
      <c r="I55" s="10">
        <f t="shared" si="8"/>
        <v>1889</v>
      </c>
      <c r="J55" s="10">
        <f t="shared" si="6"/>
        <v>8737146.3273973987</v>
      </c>
      <c r="K55" s="11">
        <f t="shared" si="7"/>
        <v>-1.5899999999999914E-2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11"/>
      <c r="H56" s="10"/>
      <c r="I56" s="10">
        <f t="shared" si="8"/>
        <v>1889</v>
      </c>
      <c r="J56" s="10">
        <f t="shared" si="6"/>
        <v>8878311.4799282569</v>
      </c>
      <c r="K56" s="11">
        <f t="shared" si="7"/>
        <v>-8.6000000000001631E-3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11"/>
      <c r="H57" s="10"/>
      <c r="I57" s="10">
        <f t="shared" si="8"/>
        <v>1889</v>
      </c>
      <c r="J57" s="10">
        <f t="shared" si="6"/>
        <v>8955327.2946623545</v>
      </c>
      <c r="K57" s="11">
        <f t="shared" si="7"/>
        <v>-6.9999999999997842E-3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11"/>
      <c r="H58" s="10"/>
      <c r="I58" s="10">
        <f t="shared" si="8"/>
        <v>1889</v>
      </c>
      <c r="J58" s="10">
        <f t="shared" si="6"/>
        <v>9018456.490093004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11"/>
      <c r="H59" s="10"/>
      <c r="I59" s="10">
        <f t="shared" si="8"/>
        <v>1889</v>
      </c>
      <c r="J59" s="10">
        <f t="shared" si="6"/>
        <v>9054675.1908564307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11"/>
      <c r="H60" s="10"/>
      <c r="I60" s="10">
        <f t="shared" si="8"/>
        <v>1889</v>
      </c>
      <c r="J60" s="10">
        <f t="shared" si="6"/>
        <v>9054675.1908564307</v>
      </c>
      <c r="K60" s="11">
        <f t="shared" si="7"/>
        <v>3.9999999999997815E-3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11"/>
      <c r="H61" s="10"/>
      <c r="I61" s="10">
        <f t="shared" si="8"/>
        <v>1889</v>
      </c>
      <c r="J61" s="10">
        <f t="shared" si="6"/>
        <v>9018600.7877056096</v>
      </c>
      <c r="K61" s="11">
        <f t="shared" si="7"/>
        <v>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11"/>
      <c r="H62" s="10"/>
      <c r="I62" s="10">
        <f t="shared" si="8"/>
        <v>1889</v>
      </c>
      <c r="J62" s="10">
        <f t="shared" si="6"/>
        <v>8955909.4217533357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11"/>
      <c r="H63" s="10"/>
      <c r="I63" s="10">
        <f t="shared" si="8"/>
        <v>1889</v>
      </c>
      <c r="J63" s="10">
        <f t="shared" si="6"/>
        <v>8867237.0512409266</v>
      </c>
      <c r="K63" s="11">
        <f t="shared" si="7"/>
        <v>1.1999999999999789E-2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11"/>
      <c r="H64" s="10"/>
      <c r="I64" s="10">
        <f t="shared" si="8"/>
        <v>1889</v>
      </c>
      <c r="J64" s="10">
        <f t="shared" si="6"/>
        <v>8762091.9478665292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11"/>
      <c r="H65" s="10"/>
      <c r="I65" s="10">
        <f t="shared" si="8"/>
        <v>1889</v>
      </c>
      <c r="J65" s="10">
        <f t="shared" si="6"/>
        <v>8649646.5428100005</v>
      </c>
      <c r="K65" s="11">
        <f t="shared" si="7"/>
        <v>1.4000000000000234E-2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11"/>
      <c r="H66" s="10"/>
      <c r="I66" s="10">
        <f t="shared" si="8"/>
        <v>1889</v>
      </c>
      <c r="J66" s="10">
        <f t="shared" ref="J66:J67" si="9">IF(I66="","",I66*C66)</f>
        <v>8530223.4149999991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1889</v>
      </c>
      <c r="J67" s="10">
        <f t="shared" si="9"/>
        <v>8404161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5">
        <v>4523613</v>
      </c>
      <c r="G2" s="11"/>
      <c r="H2" s="10"/>
      <c r="I2" s="10">
        <f>IF(H2&lt;&gt;"",H2,11230)</f>
        <v>11230</v>
      </c>
      <c r="J2" s="10">
        <f t="shared" ref="J2:J33" si="3">IF(I2="","",I2*C2)</f>
        <v>50800488681.264954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11"/>
      <c r="H3" s="10"/>
      <c r="I3" s="10">
        <f t="shared" ref="I3:I34" si="5">IF(H3&lt;&gt;"",H3,I2/(1+IF(G2="",0,G2)))</f>
        <v>11230</v>
      </c>
      <c r="J3" s="10">
        <f t="shared" si="3"/>
        <v>50118872021.76889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11"/>
      <c r="H4" s="10"/>
      <c r="I4" s="10">
        <f t="shared" si="5"/>
        <v>11230</v>
      </c>
      <c r="J4" s="10">
        <f t="shared" si="3"/>
        <v>49441523154.551529</v>
      </c>
      <c r="K4" s="11">
        <f t="shared" si="4"/>
        <v>1.3899999999999801E-2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11"/>
      <c r="H5" s="10"/>
      <c r="I5" s="10">
        <f t="shared" si="5"/>
        <v>11230</v>
      </c>
      <c r="J5" s="10">
        <f t="shared" si="3"/>
        <v>48763707618.652267</v>
      </c>
      <c r="K5" s="11">
        <f t="shared" si="4"/>
        <v>1.4000000000000012E-2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11"/>
      <c r="H6" s="10"/>
      <c r="I6" s="10">
        <f t="shared" si="5"/>
        <v>11230</v>
      </c>
      <c r="J6" s="10">
        <f t="shared" si="3"/>
        <v>48090441438.513084</v>
      </c>
      <c r="K6" s="11">
        <f t="shared" si="4"/>
        <v>1.4099999999999779E-2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11"/>
      <c r="H7" s="10"/>
      <c r="I7" s="10">
        <f t="shared" si="5"/>
        <v>11230</v>
      </c>
      <c r="J7" s="10">
        <f t="shared" si="3"/>
        <v>47421794141.123253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11"/>
      <c r="H8" s="10"/>
      <c r="I8" s="10">
        <f t="shared" si="5"/>
        <v>11230</v>
      </c>
      <c r="J8" s="10">
        <f t="shared" si="3"/>
        <v>46757832913.748032</v>
      </c>
      <c r="K8" s="11">
        <f t="shared" si="4"/>
        <v>1.4200000000000212E-2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11"/>
      <c r="H9" s="10"/>
      <c r="I9" s="10">
        <f t="shared" si="5"/>
        <v>11230</v>
      </c>
      <c r="J9" s="10">
        <f t="shared" si="3"/>
        <v>46103167929.154037</v>
      </c>
      <c r="K9" s="11">
        <f t="shared" si="4"/>
        <v>1.4299999999999757E-2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11"/>
      <c r="H10" s="10"/>
      <c r="I10" s="10">
        <f t="shared" si="5"/>
        <v>11230</v>
      </c>
      <c r="J10" s="10">
        <f t="shared" si="3"/>
        <v>45453187350.048355</v>
      </c>
      <c r="K10" s="11">
        <f t="shared" si="4"/>
        <v>1.4399999999999968E-2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11"/>
      <c r="H11" s="10"/>
      <c r="I11" s="10">
        <f t="shared" si="5"/>
        <v>11230</v>
      </c>
      <c r="J11" s="10">
        <f t="shared" si="3"/>
        <v>44807952829.306343</v>
      </c>
      <c r="K11" s="11">
        <f t="shared" si="4"/>
        <v>1.4299999999999979E-2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11"/>
      <c r="H12" s="10"/>
      <c r="I12" s="10">
        <f t="shared" si="5"/>
        <v>11230</v>
      </c>
      <c r="J12" s="10">
        <f t="shared" si="3"/>
        <v>44176232701.672424</v>
      </c>
      <c r="K12" s="11">
        <f t="shared" si="4"/>
        <v>1.2999999999999678E-2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11"/>
      <c r="H13" s="10"/>
      <c r="I13" s="10">
        <f t="shared" si="5"/>
        <v>11230</v>
      </c>
      <c r="J13" s="10">
        <f t="shared" si="3"/>
        <v>43609311650.219582</v>
      </c>
      <c r="K13" s="11">
        <f t="shared" si="4"/>
        <v>1.1800000000000255E-2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11"/>
      <c r="H14" s="10"/>
      <c r="I14" s="10">
        <f t="shared" si="5"/>
        <v>11230</v>
      </c>
      <c r="J14" s="10">
        <f t="shared" si="3"/>
        <v>43100723117.433853</v>
      </c>
      <c r="K14" s="11">
        <f t="shared" si="4"/>
        <v>1.1799999999999811E-2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11"/>
      <c r="H15" s="10"/>
      <c r="I15" s="10">
        <f t="shared" si="5"/>
        <v>11230</v>
      </c>
      <c r="J15" s="10">
        <f t="shared" si="3"/>
        <v>42598065939.349533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11"/>
      <c r="H16" s="10"/>
      <c r="I16" s="10">
        <f t="shared" si="5"/>
        <v>11230</v>
      </c>
      <c r="J16" s="10">
        <f t="shared" si="3"/>
        <v>42088791561.455917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11"/>
      <c r="H17" s="10"/>
      <c r="I17" s="10">
        <f t="shared" si="5"/>
        <v>11230</v>
      </c>
      <c r="J17" s="10">
        <f t="shared" si="3"/>
        <v>41552760945.262039</v>
      </c>
      <c r="K17" s="11">
        <f t="shared" si="4"/>
        <v>1.3800000000000034E-2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11"/>
      <c r="H18" s="10"/>
      <c r="I18" s="10">
        <f t="shared" si="5"/>
        <v>11230</v>
      </c>
      <c r="J18" s="10">
        <f t="shared" si="3"/>
        <v>40987138434.860954</v>
      </c>
      <c r="K18" s="11">
        <f t="shared" si="4"/>
        <v>1.4299999999999979E-2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11"/>
      <c r="H19" s="10"/>
      <c r="I19" s="10">
        <f t="shared" si="5"/>
        <v>11230</v>
      </c>
      <c r="J19" s="10">
        <f t="shared" si="3"/>
        <v>40409285650.065025</v>
      </c>
      <c r="K19" s="11">
        <f t="shared" si="4"/>
        <v>1.5300000000000091E-2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11"/>
      <c r="H20" s="10"/>
      <c r="I20" s="10">
        <f t="shared" si="5"/>
        <v>11230</v>
      </c>
      <c r="J20" s="10">
        <f t="shared" si="3"/>
        <v>39800340441.312935</v>
      </c>
      <c r="K20" s="11">
        <f t="shared" si="4"/>
        <v>1.6699999999999937E-2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11"/>
      <c r="H21" s="10"/>
      <c r="I21" s="10">
        <f t="shared" si="5"/>
        <v>11230</v>
      </c>
      <c r="J21" s="10">
        <f t="shared" si="3"/>
        <v>39146592349.083244</v>
      </c>
      <c r="K21" s="11">
        <f t="shared" si="4"/>
        <v>1.859999999999995E-2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11"/>
      <c r="H22" s="10"/>
      <c r="I22" s="10">
        <f t="shared" si="5"/>
        <v>11230</v>
      </c>
      <c r="J22" s="10">
        <f t="shared" si="3"/>
        <v>38431761583.627769</v>
      </c>
      <c r="K22" s="11">
        <f t="shared" si="4"/>
        <v>2.0399999999999974E-2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11"/>
      <c r="H23" s="10"/>
      <c r="I23" s="10">
        <f t="shared" si="5"/>
        <v>11230</v>
      </c>
      <c r="J23" s="10">
        <f t="shared" si="3"/>
        <v>37663427659.376488</v>
      </c>
      <c r="K23" s="11">
        <f t="shared" si="4"/>
        <v>2.1200000000000108E-2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11"/>
      <c r="H24" s="10"/>
      <c r="I24" s="10">
        <f t="shared" si="5"/>
        <v>11230</v>
      </c>
      <c r="J24" s="10">
        <f t="shared" si="3"/>
        <v>36881539031.9002</v>
      </c>
      <c r="K24" s="11">
        <f t="shared" si="4"/>
        <v>2.200000000000002E-2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11"/>
      <c r="H25" s="10"/>
      <c r="I25" s="10">
        <f t="shared" si="5"/>
        <v>11230</v>
      </c>
      <c r="J25" s="10">
        <f t="shared" si="3"/>
        <v>36087611577.201759</v>
      </c>
      <c r="K25" s="11">
        <f t="shared" si="4"/>
        <v>2.2599999999999953E-2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11"/>
      <c r="H26" s="10"/>
      <c r="I26" s="10">
        <f t="shared" si="5"/>
        <v>11230</v>
      </c>
      <c r="J26" s="10">
        <f t="shared" si="3"/>
        <v>35290056304.715195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11"/>
      <c r="H27" s="10"/>
      <c r="I27" s="10">
        <f t="shared" si="5"/>
        <v>11230</v>
      </c>
      <c r="J27" s="10">
        <f t="shared" si="3"/>
        <v>34493261953.587334</v>
      </c>
      <c r="K27" s="11">
        <f t="shared" si="4"/>
        <v>2.3400000000000087E-2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11"/>
      <c r="H28" s="10"/>
      <c r="I28" s="10">
        <f t="shared" si="5"/>
        <v>11230</v>
      </c>
      <c r="J28" s="10">
        <f t="shared" si="3"/>
        <v>33704574900.906124</v>
      </c>
      <c r="K28" s="11">
        <f t="shared" si="4"/>
        <v>2.3400000000000087E-2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11"/>
      <c r="H29" s="10"/>
      <c r="I29" s="10">
        <f t="shared" si="5"/>
        <v>11230</v>
      </c>
      <c r="J29" s="10">
        <f t="shared" si="3"/>
        <v>32933921146.087669</v>
      </c>
      <c r="K29" s="11">
        <f t="shared" si="4"/>
        <v>2.289999999999992E-2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11"/>
      <c r="H30" s="10"/>
      <c r="I30" s="10">
        <f t="shared" si="5"/>
        <v>11230</v>
      </c>
      <c r="J30" s="10">
        <f t="shared" si="3"/>
        <v>32196618580.592113</v>
      </c>
      <c r="K30" s="11">
        <f t="shared" si="4"/>
        <v>2.3400000000000087E-2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11"/>
      <c r="H31" s="10"/>
      <c r="I31" s="10">
        <f t="shared" si="5"/>
        <v>11230</v>
      </c>
      <c r="J31" s="10">
        <f t="shared" si="3"/>
        <v>31460444186.625084</v>
      </c>
      <c r="K31" s="11">
        <f t="shared" si="4"/>
        <v>2.3900000000000032E-2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11"/>
      <c r="H32" s="10"/>
      <c r="I32" s="10">
        <f t="shared" si="5"/>
        <v>11230</v>
      </c>
      <c r="J32" s="10">
        <f t="shared" si="3"/>
        <v>30726090620.788246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11"/>
      <c r="H33" s="10"/>
      <c r="I33" s="10">
        <f t="shared" si="5"/>
        <v>11230</v>
      </c>
      <c r="J33" s="10">
        <f t="shared" si="3"/>
        <v>29982524024.969017</v>
      </c>
      <c r="K33" s="11">
        <f t="shared" si="4"/>
        <v>2.6300000000000212E-2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11"/>
      <c r="H34" s="10"/>
      <c r="I34" s="10">
        <f t="shared" si="5"/>
        <v>11230</v>
      </c>
      <c r="J34" s="10">
        <f t="shared" ref="J34:J65" si="6">IF(I34="","",I34*C34)</f>
        <v>29214190806.75145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11"/>
      <c r="H35" s="10"/>
      <c r="I35" s="10">
        <f t="shared" ref="I35:I66" si="8">IF(H35&lt;&gt;"",H35,I34/(1+IF(G34="",0,G34)))</f>
        <v>11230</v>
      </c>
      <c r="J35" s="10">
        <f t="shared" si="6"/>
        <v>28435069891.718365</v>
      </c>
      <c r="K35" s="11">
        <f t="shared" si="7"/>
        <v>2.8299999999999992E-2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11"/>
      <c r="H36" s="10"/>
      <c r="I36" s="10">
        <f t="shared" si="8"/>
        <v>11230</v>
      </c>
      <c r="J36" s="10">
        <f t="shared" si="6"/>
        <v>27652504027.733509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11"/>
      <c r="H37" s="10"/>
      <c r="I37" s="10">
        <f t="shared" si="8"/>
        <v>11230</v>
      </c>
      <c r="J37" s="10">
        <f t="shared" si="6"/>
        <v>26915032146.908222</v>
      </c>
      <c r="K37" s="11">
        <f t="shared" si="7"/>
        <v>2.6999999999999913E-2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11"/>
      <c r="H38" s="10"/>
      <c r="I38" s="10">
        <f t="shared" si="8"/>
        <v>11230</v>
      </c>
      <c r="J38" s="10">
        <f t="shared" si="6"/>
        <v>26207431496.502651</v>
      </c>
      <c r="K38" s="11">
        <f t="shared" si="7"/>
        <v>2.8899999999999926E-2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11"/>
      <c r="H39" s="10"/>
      <c r="I39" s="10">
        <f t="shared" si="8"/>
        <v>11230</v>
      </c>
      <c r="J39" s="10">
        <f t="shared" si="6"/>
        <v>25471310619.596321</v>
      </c>
      <c r="K39" s="11">
        <f t="shared" si="7"/>
        <v>3.0100000000000016E-2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11"/>
      <c r="H40" s="10"/>
      <c r="I40" s="10">
        <f t="shared" si="8"/>
        <v>11230</v>
      </c>
      <c r="J40" s="10">
        <f t="shared" si="6"/>
        <v>24727027103.772758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11"/>
      <c r="H41" s="10"/>
      <c r="I41" s="10">
        <f t="shared" si="8"/>
        <v>11230</v>
      </c>
      <c r="J41" s="10">
        <f t="shared" si="6"/>
        <v>23997503012.201824</v>
      </c>
      <c r="K41" s="11">
        <f t="shared" si="7"/>
        <v>3.0599999999999961E-2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11"/>
      <c r="H42" s="10"/>
      <c r="I42" s="10">
        <f t="shared" si="8"/>
        <v>11230</v>
      </c>
      <c r="J42" s="10">
        <f t="shared" si="6"/>
        <v>23284982546.285488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11"/>
      <c r="H43" s="10"/>
      <c r="I43" s="10">
        <f t="shared" si="8"/>
        <v>11230</v>
      </c>
      <c r="J43" s="10">
        <f t="shared" si="6"/>
        <v>22589234134.929657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11"/>
      <c r="H44" s="10"/>
      <c r="I44" s="10">
        <f t="shared" si="8"/>
        <v>11230</v>
      </c>
      <c r="J44" s="10">
        <f t="shared" si="6"/>
        <v>21952608488.755741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11"/>
      <c r="H45" s="10"/>
      <c r="I45" s="10">
        <f t="shared" si="8"/>
        <v>11230</v>
      </c>
      <c r="J45" s="10">
        <f t="shared" si="6"/>
        <v>21331851606.992268</v>
      </c>
      <c r="K45" s="11">
        <f t="shared" si="7"/>
        <v>3.1199999999999894E-2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11"/>
      <c r="H46" s="10"/>
      <c r="I46" s="10">
        <f t="shared" si="8"/>
        <v>11230</v>
      </c>
      <c r="J46" s="10">
        <f t="shared" si="6"/>
        <v>20686434839.984745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11"/>
      <c r="H47" s="10"/>
      <c r="I47" s="10">
        <f t="shared" si="8"/>
        <v>11230</v>
      </c>
      <c r="J47" s="10">
        <f t="shared" si="6"/>
        <v>20058600639.954178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11"/>
      <c r="H48" s="10"/>
      <c r="I48" s="10">
        <f t="shared" si="8"/>
        <v>11230</v>
      </c>
      <c r="J48" s="10">
        <f t="shared" si="6"/>
        <v>19447935466.311981</v>
      </c>
      <c r="K48" s="11">
        <f t="shared" si="7"/>
        <v>3.1400000000000095E-2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11"/>
      <c r="H49" s="10"/>
      <c r="I49" s="10">
        <f t="shared" si="8"/>
        <v>11230</v>
      </c>
      <c r="J49" s="10">
        <f t="shared" si="6"/>
        <v>18855861417.79327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11"/>
      <c r="H50" s="10"/>
      <c r="I50" s="10">
        <f t="shared" si="8"/>
        <v>11230</v>
      </c>
      <c r="J50" s="10">
        <f t="shared" si="6"/>
        <v>18285358240.683933</v>
      </c>
      <c r="K50" s="11">
        <f t="shared" si="7"/>
        <v>3.090000000000015E-2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11"/>
      <c r="H51" s="10"/>
      <c r="I51" s="10">
        <f t="shared" si="8"/>
        <v>11230</v>
      </c>
      <c r="J51" s="10">
        <f t="shared" si="6"/>
        <v>17737276399.926212</v>
      </c>
      <c r="K51" s="11">
        <f t="shared" si="7"/>
        <v>3.0599999999999961E-2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11"/>
      <c r="H52" s="10"/>
      <c r="I52" s="10">
        <f t="shared" si="8"/>
        <v>11230</v>
      </c>
      <c r="J52" s="10">
        <f t="shared" si="6"/>
        <v>17210631088.614605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11"/>
      <c r="H53" s="10"/>
      <c r="I53" s="10">
        <f t="shared" si="8"/>
        <v>11230</v>
      </c>
      <c r="J53" s="10">
        <f t="shared" si="6"/>
        <v>16704485187.435316</v>
      </c>
      <c r="K53" s="11">
        <f t="shared" si="7"/>
        <v>3.0100000000000016E-2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11"/>
      <c r="H54" s="10"/>
      <c r="I54" s="10">
        <f t="shared" si="8"/>
        <v>11230</v>
      </c>
      <c r="J54" s="10">
        <f t="shared" si="6"/>
        <v>16216372378.832458</v>
      </c>
      <c r="K54" s="11">
        <f t="shared" si="7"/>
        <v>3.0000000000000027E-2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11"/>
      <c r="H55" s="10"/>
      <c r="I55" s="10">
        <f t="shared" si="8"/>
        <v>11230</v>
      </c>
      <c r="J55" s="10">
        <f t="shared" si="6"/>
        <v>15744050853.235397</v>
      </c>
      <c r="K55" s="11">
        <f t="shared" si="7"/>
        <v>2.9900000000000038E-2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11"/>
      <c r="H56" s="10"/>
      <c r="I56" s="10">
        <f t="shared" si="8"/>
        <v>11230</v>
      </c>
      <c r="J56" s="10">
        <f t="shared" si="6"/>
        <v>15286970437.164186</v>
      </c>
      <c r="K56" s="11">
        <f t="shared" si="7"/>
        <v>2.9900000000000038E-2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11"/>
      <c r="H57" s="10"/>
      <c r="I57" s="10">
        <f t="shared" si="8"/>
        <v>11230</v>
      </c>
      <c r="J57" s="10">
        <f t="shared" si="6"/>
        <v>14843159954.52392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11"/>
      <c r="H58" s="10"/>
      <c r="I58" s="10">
        <f t="shared" si="8"/>
        <v>11230</v>
      </c>
      <c r="J58" s="10">
        <f t="shared" si="6"/>
        <v>14410834907.304777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11"/>
      <c r="H59" s="10"/>
      <c r="I59" s="10">
        <f t="shared" si="8"/>
        <v>11230</v>
      </c>
      <c r="J59" s="10">
        <f t="shared" si="6"/>
        <v>13991101851.752211</v>
      </c>
      <c r="K59" s="11">
        <f t="shared" si="7"/>
        <v>2.9999999999999805E-2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11"/>
      <c r="H60" s="10"/>
      <c r="I60" s="10">
        <f t="shared" si="8"/>
        <v>11230</v>
      </c>
      <c r="J60" s="10">
        <f t="shared" si="6"/>
        <v>13583594030.827391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11"/>
      <c r="H61" s="10"/>
      <c r="I61" s="10">
        <f t="shared" si="8"/>
        <v>11230</v>
      </c>
      <c r="J61" s="10">
        <f t="shared" si="6"/>
        <v>13187955369.735331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11"/>
      <c r="H62" s="10"/>
      <c r="I62" s="10">
        <f t="shared" si="8"/>
        <v>11230</v>
      </c>
      <c r="J62" s="10">
        <f t="shared" si="6"/>
        <v>12803840164.791582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11"/>
      <c r="H63" s="10"/>
      <c r="I63" s="10">
        <f t="shared" si="8"/>
        <v>11230</v>
      </c>
      <c r="J63" s="10">
        <f t="shared" si="6"/>
        <v>12430912781.351051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11"/>
      <c r="H64" s="10"/>
      <c r="I64" s="10">
        <f t="shared" si="8"/>
        <v>11230</v>
      </c>
      <c r="J64" s="10">
        <f t="shared" si="6"/>
        <v>12068847360.535</v>
      </c>
      <c r="K64" s="11">
        <f t="shared" si="7"/>
        <v>3.0000000000000027E-2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11"/>
      <c r="H65" s="10"/>
      <c r="I65" s="10">
        <f t="shared" si="8"/>
        <v>11230</v>
      </c>
      <c r="J65" s="10">
        <f t="shared" si="6"/>
        <v>11717327534.5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11"/>
      <c r="H66" s="10"/>
      <c r="I66" s="10">
        <f t="shared" si="8"/>
        <v>11230</v>
      </c>
      <c r="J66" s="10">
        <f t="shared" ref="J66:J67" si="9">IF(I66="","",I66*C66)</f>
        <v>11376046150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11230</v>
      </c>
      <c r="J67" s="10">
        <f t="shared" si="9"/>
        <v>11044705000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abSelected="1" workbookViewId="0">
      <selection activeCell="G1" sqref="G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7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19">
        <f t="shared" ref="A2:A66" si="0">SUM(B2+250)</f>
        <v>2015</v>
      </c>
      <c r="B2" s="19">
        <v>1765</v>
      </c>
      <c r="C2" s="20">
        <f t="shared" ref="C2:C66" si="1">SUM(C3*(1+D2))</f>
        <v>890028339.57375264</v>
      </c>
      <c r="D2" s="21">
        <v>1.1999999999999999E-3</v>
      </c>
      <c r="E2" s="20">
        <f t="shared" ref="E2:E66" si="2">SUM(C2-C3)</f>
        <v>1066753.9028052092</v>
      </c>
      <c r="F2" s="19"/>
      <c r="G2" s="11"/>
      <c r="H2" s="10"/>
      <c r="I2" s="10">
        <f>IF(H2&lt;&gt;"",H2,10755)</f>
        <v>10755</v>
      </c>
      <c r="J2" s="10">
        <f t="shared" ref="J2:J33" si="3">IF(I2="","",I2*C2)</f>
        <v>9572254792115.709</v>
      </c>
      <c r="K2" s="11">
        <f t="shared" ref="K2:K33" si="4">IFERROR(J2/J3-1,"")</f>
        <v>1.2000000000000899E-3</v>
      </c>
    </row>
    <row r="3" spans="1:13" ht="22.5" customHeight="1">
      <c r="A3" s="19">
        <f t="shared" si="0"/>
        <v>2014</v>
      </c>
      <c r="B3" s="19">
        <v>1764</v>
      </c>
      <c r="C3" s="20">
        <f t="shared" si="1"/>
        <v>888961585.67094743</v>
      </c>
      <c r="D3" s="21">
        <v>1.1999999999999999E-3</v>
      </c>
      <c r="E3" s="20">
        <f t="shared" si="2"/>
        <v>1065475.3324062824</v>
      </c>
      <c r="F3" s="19"/>
      <c r="G3" s="11">
        <v>2.69E-2</v>
      </c>
      <c r="H3" s="10"/>
      <c r="I3" s="10">
        <f t="shared" ref="I3:I34" si="5">IF(H3&lt;&gt;"",H3,I2/(1+IF(G2="",0,G2)))</f>
        <v>10755</v>
      </c>
      <c r="J3" s="10">
        <f t="shared" si="3"/>
        <v>9560781853891.0391</v>
      </c>
      <c r="K3" s="11">
        <f t="shared" si="4"/>
        <v>2.8132279999999898E-2</v>
      </c>
    </row>
    <row r="4" spans="1:13" ht="22.5" customHeight="1">
      <c r="A4" s="19">
        <f t="shared" si="0"/>
        <v>2013</v>
      </c>
      <c r="B4" s="19">
        <v>1763</v>
      </c>
      <c r="C4" s="20">
        <f t="shared" si="1"/>
        <v>887896110.33854115</v>
      </c>
      <c r="D4" s="21">
        <v>1.2999999999999999E-3</v>
      </c>
      <c r="E4" s="20">
        <f t="shared" si="2"/>
        <v>1152766.3471888304</v>
      </c>
      <c r="F4" s="19"/>
      <c r="G4" s="11">
        <v>3.0099999999999998E-2</v>
      </c>
      <c r="H4" s="10"/>
      <c r="I4" s="10">
        <f t="shared" si="5"/>
        <v>10473.269062226118</v>
      </c>
      <c r="J4" s="10">
        <f t="shared" si="3"/>
        <v>9299174862879.5508</v>
      </c>
      <c r="K4" s="11">
        <f t="shared" si="4"/>
        <v>3.1439130000000093E-2</v>
      </c>
    </row>
    <row r="5" spans="1:13" ht="22.5" customHeight="1">
      <c r="A5" s="19">
        <f t="shared" si="0"/>
        <v>2012</v>
      </c>
      <c r="B5" s="19">
        <v>1762</v>
      </c>
      <c r="C5" s="20">
        <f t="shared" si="1"/>
        <v>886743343.99135232</v>
      </c>
      <c r="D5" s="21">
        <v>1.4E-3</v>
      </c>
      <c r="E5" s="20">
        <f t="shared" si="2"/>
        <v>1239705.094455719</v>
      </c>
      <c r="F5" s="19"/>
      <c r="G5" s="11">
        <v>1.55E-2</v>
      </c>
      <c r="H5" s="10"/>
      <c r="I5" s="10">
        <f t="shared" si="5"/>
        <v>10167.235280289407</v>
      </c>
      <c r="J5" s="10">
        <f t="shared" si="3"/>
        <v>9015728211590.6836</v>
      </c>
      <c r="K5" s="11">
        <f t="shared" si="4"/>
        <v>1.6921700000000151E-2</v>
      </c>
    </row>
    <row r="6" spans="1:13" ht="22.5" customHeight="1">
      <c r="A6" s="19">
        <f t="shared" si="0"/>
        <v>2011</v>
      </c>
      <c r="B6" s="19">
        <v>1761</v>
      </c>
      <c r="C6" s="20">
        <f t="shared" si="1"/>
        <v>885503638.8968966</v>
      </c>
      <c r="D6" s="21">
        <v>1.6000000000000001E-3</v>
      </c>
      <c r="E6" s="20">
        <f t="shared" si="2"/>
        <v>1414542.5541484356</v>
      </c>
      <c r="F6" s="19"/>
      <c r="G6" s="11">
        <v>1.54E-2</v>
      </c>
      <c r="H6" s="10"/>
      <c r="I6" s="10">
        <f t="shared" si="5"/>
        <v>10012.048528103798</v>
      </c>
      <c r="J6" s="10">
        <f t="shared" si="3"/>
        <v>8865705404448.2305</v>
      </c>
      <c r="K6" s="11">
        <f t="shared" si="4"/>
        <v>1.7024640000000035E-2</v>
      </c>
    </row>
    <row r="7" spans="1:13" ht="22.5" customHeight="1">
      <c r="A7" s="19">
        <f t="shared" si="0"/>
        <v>2010</v>
      </c>
      <c r="B7" s="19">
        <v>1760</v>
      </c>
      <c r="C7" s="20">
        <f t="shared" si="1"/>
        <v>884089096.34274817</v>
      </c>
      <c r="D7" s="21">
        <v>1.6999999999999999E-3</v>
      </c>
      <c r="E7" s="20">
        <f t="shared" si="2"/>
        <v>1500400.7824525833</v>
      </c>
      <c r="F7" s="19"/>
      <c r="G7" s="11">
        <v>2.7799999999999998E-2</v>
      </c>
      <c r="H7" s="10"/>
      <c r="I7" s="10">
        <f t="shared" si="5"/>
        <v>9860.2014261412223</v>
      </c>
      <c r="J7" s="10">
        <f t="shared" si="3"/>
        <v>8717296568594.6699</v>
      </c>
      <c r="K7" s="11">
        <f t="shared" si="4"/>
        <v>2.9547259999999964E-2</v>
      </c>
    </row>
    <row r="8" spans="1:13" ht="22.5" customHeight="1">
      <c r="A8" s="19">
        <f t="shared" si="0"/>
        <v>2009</v>
      </c>
      <c r="B8" s="19">
        <v>1759</v>
      </c>
      <c r="C8" s="20">
        <f t="shared" si="1"/>
        <v>882588695.56029558</v>
      </c>
      <c r="D8" s="21">
        <v>1.9E-3</v>
      </c>
      <c r="E8" s="20">
        <f t="shared" si="2"/>
        <v>1673738.4185693264</v>
      </c>
      <c r="F8" s="19"/>
      <c r="G8" s="11">
        <v>1.1000000000000001E-3</v>
      </c>
      <c r="H8" s="10"/>
      <c r="I8" s="10">
        <f t="shared" si="5"/>
        <v>9593.5020686332191</v>
      </c>
      <c r="J8" s="10">
        <f t="shared" si="3"/>
        <v>8467116476609.9902</v>
      </c>
      <c r="K8" s="11">
        <f t="shared" si="4"/>
        <v>3.0020900000002904E-3</v>
      </c>
    </row>
    <row r="9" spans="1:13" ht="22.5" customHeight="1">
      <c r="A9" s="19">
        <f t="shared" si="0"/>
        <v>2008</v>
      </c>
      <c r="B9" s="19">
        <v>1758</v>
      </c>
      <c r="C9" s="20">
        <f t="shared" si="1"/>
        <v>880914957.14172626</v>
      </c>
      <c r="D9" s="21">
        <v>2.0999999999999999E-3</v>
      </c>
      <c r="E9" s="20">
        <f t="shared" si="2"/>
        <v>1846044.7160937786</v>
      </c>
      <c r="F9" s="19"/>
      <c r="G9" s="11">
        <v>-2.5399999999999999E-2</v>
      </c>
      <c r="H9" s="10"/>
      <c r="I9" s="10">
        <f t="shared" si="5"/>
        <v>9582.9608117403041</v>
      </c>
      <c r="J9" s="10">
        <f t="shared" si="3"/>
        <v>8441773512765.0518</v>
      </c>
      <c r="K9" s="11">
        <f t="shared" si="4"/>
        <v>-2.3353340000000111E-2</v>
      </c>
    </row>
    <row r="10" spans="1:13" ht="22.5" customHeight="1">
      <c r="A10" s="19">
        <f t="shared" si="0"/>
        <v>2007</v>
      </c>
      <c r="B10" s="19">
        <v>1757</v>
      </c>
      <c r="C10" s="20">
        <f t="shared" si="1"/>
        <v>879068912.42563248</v>
      </c>
      <c r="D10" s="21">
        <v>2.5000000000000001E-3</v>
      </c>
      <c r="E10" s="20">
        <f t="shared" si="2"/>
        <v>2192191.8015601635</v>
      </c>
      <c r="F10" s="19"/>
      <c r="G10" s="11">
        <v>2.1299999999999999E-2</v>
      </c>
      <c r="H10" s="10"/>
      <c r="I10" s="10">
        <f t="shared" si="5"/>
        <v>9832.7116886315453</v>
      </c>
      <c r="J10" s="10">
        <f t="shared" si="3"/>
        <v>8643631170320.1367</v>
      </c>
      <c r="K10" s="11">
        <f t="shared" si="4"/>
        <v>2.3853250000000159E-2</v>
      </c>
    </row>
    <row r="11" spans="1:13" ht="22.5" customHeight="1">
      <c r="A11" s="19">
        <f t="shared" si="0"/>
        <v>2006</v>
      </c>
      <c r="B11" s="19">
        <v>1756</v>
      </c>
      <c r="C11" s="20">
        <f t="shared" si="1"/>
        <v>876876720.62407231</v>
      </c>
      <c r="D11" s="21">
        <v>2.5999999999999999E-3</v>
      </c>
      <c r="E11" s="20">
        <f t="shared" si="2"/>
        <v>2273967.159009099</v>
      </c>
      <c r="F11" s="19"/>
      <c r="G11" s="11">
        <v>2.63E-2</v>
      </c>
      <c r="H11" s="10"/>
      <c r="I11" s="10">
        <f t="shared" si="5"/>
        <v>9627.6428949687106</v>
      </c>
      <c r="J11" s="10">
        <f t="shared" si="3"/>
        <v>8442255929079.8125</v>
      </c>
      <c r="K11" s="11">
        <f t="shared" si="4"/>
        <v>2.8968379999999794E-2</v>
      </c>
    </row>
    <row r="12" spans="1:13" ht="22.5" customHeight="1">
      <c r="A12" s="19">
        <f t="shared" si="0"/>
        <v>2005</v>
      </c>
      <c r="B12" s="19">
        <v>1755</v>
      </c>
      <c r="C12" s="20">
        <f t="shared" si="1"/>
        <v>874602753.46506321</v>
      </c>
      <c r="D12" s="21">
        <v>2.8E-3</v>
      </c>
      <c r="E12" s="20">
        <f t="shared" si="2"/>
        <v>2442049.969786644</v>
      </c>
      <c r="F12" s="19"/>
      <c r="G12" s="11">
        <v>2.9700000000000001E-2</v>
      </c>
      <c r="H12" s="10"/>
      <c r="I12" s="10">
        <f t="shared" si="5"/>
        <v>9380.9245785527728</v>
      </c>
      <c r="J12" s="10">
        <f t="shared" si="3"/>
        <v>8204582466450.3428</v>
      </c>
      <c r="K12" s="11">
        <f t="shared" si="4"/>
        <v>3.2583159999999944E-2</v>
      </c>
    </row>
    <row r="13" spans="1:13" ht="22.5" customHeight="1">
      <c r="A13" s="19">
        <f t="shared" si="0"/>
        <v>2004</v>
      </c>
      <c r="B13" s="19">
        <v>1754</v>
      </c>
      <c r="C13" s="20">
        <f t="shared" si="1"/>
        <v>872160703.49527657</v>
      </c>
      <c r="D13" s="21">
        <v>3.0999999999999999E-3</v>
      </c>
      <c r="E13" s="20">
        <f t="shared" si="2"/>
        <v>2695342.618717432</v>
      </c>
      <c r="F13" s="19"/>
      <c r="G13" s="11">
        <v>3.3500000000000002E-2</v>
      </c>
      <c r="H13" s="10"/>
      <c r="I13" s="10">
        <f t="shared" si="5"/>
        <v>9110.3472647885519</v>
      </c>
      <c r="J13" s="10">
        <f t="shared" si="3"/>
        <v>7945686879544.252</v>
      </c>
      <c r="K13" s="11">
        <f t="shared" si="4"/>
        <v>3.6703850000000093E-2</v>
      </c>
    </row>
    <row r="14" spans="1:13" ht="22.5" customHeight="1">
      <c r="A14" s="19">
        <f t="shared" si="0"/>
        <v>2003</v>
      </c>
      <c r="B14" s="19">
        <v>1753</v>
      </c>
      <c r="C14" s="20">
        <f t="shared" si="1"/>
        <v>869465360.87655914</v>
      </c>
      <c r="D14" s="21">
        <v>3.3E-3</v>
      </c>
      <c r="E14" s="20">
        <f t="shared" si="2"/>
        <v>2859798.3563169241</v>
      </c>
      <c r="F14" s="19"/>
      <c r="G14" s="11">
        <v>4.2999999999999997E-2</v>
      </c>
      <c r="H14" s="10"/>
      <c r="I14" s="10">
        <f t="shared" si="5"/>
        <v>8815.0433137770215</v>
      </c>
      <c r="J14" s="10">
        <f t="shared" si="3"/>
        <v>7664374815955.6377</v>
      </c>
      <c r="K14" s="11">
        <f t="shared" si="4"/>
        <v>4.6441900000000036E-2</v>
      </c>
    </row>
    <row r="15" spans="1:13" ht="22.5" customHeight="1">
      <c r="A15" s="19">
        <f t="shared" si="0"/>
        <v>2002</v>
      </c>
      <c r="B15" s="19">
        <v>1752</v>
      </c>
      <c r="C15" s="20">
        <f t="shared" si="1"/>
        <v>866605562.52024221</v>
      </c>
      <c r="D15" s="21">
        <v>3.5999999999999999E-3</v>
      </c>
      <c r="E15" s="20">
        <f t="shared" si="2"/>
        <v>3108589.1042973995</v>
      </c>
      <c r="F15" s="19"/>
      <c r="G15" s="11">
        <v>1.9900000000000001E-2</v>
      </c>
      <c r="H15" s="10"/>
      <c r="I15" s="10">
        <f t="shared" si="5"/>
        <v>8451.6235031419201</v>
      </c>
      <c r="J15" s="10">
        <f t="shared" si="3"/>
        <v>7324223940149.6035</v>
      </c>
      <c r="K15" s="11">
        <f t="shared" si="4"/>
        <v>2.3571639999999894E-2</v>
      </c>
      <c r="L15" t="s">
        <v>86</v>
      </c>
      <c r="M15" t="s">
        <v>87</v>
      </c>
    </row>
    <row r="16" spans="1:13" ht="22.5" customHeight="1">
      <c r="A16" s="19">
        <f t="shared" si="0"/>
        <v>2001</v>
      </c>
      <c r="B16" s="19">
        <v>1751</v>
      </c>
      <c r="C16" s="20">
        <f t="shared" si="1"/>
        <v>863496973.41594481</v>
      </c>
      <c r="D16" s="21">
        <v>3.8E-3</v>
      </c>
      <c r="E16" s="20">
        <f t="shared" si="2"/>
        <v>3268866.8051211834</v>
      </c>
      <c r="F16" s="19"/>
      <c r="G16" s="11">
        <v>1.6999999999999999E-3</v>
      </c>
      <c r="H16" s="10"/>
      <c r="I16" s="10">
        <f t="shared" si="5"/>
        <v>8286.7178185527209</v>
      </c>
      <c r="J16" s="10">
        <f t="shared" si="3"/>
        <v>7155555755872.2549</v>
      </c>
      <c r="K16" s="11">
        <f t="shared" si="4"/>
        <v>5.5064600000003239E-3</v>
      </c>
    </row>
    <row r="17" spans="1:13" ht="22.5" customHeight="1">
      <c r="A17" s="19">
        <f t="shared" si="0"/>
        <v>2000</v>
      </c>
      <c r="B17" s="19">
        <v>1750</v>
      </c>
      <c r="C17" s="20">
        <f t="shared" si="1"/>
        <v>860228106.61082363</v>
      </c>
      <c r="D17" s="21">
        <v>4.0000000000000001E-3</v>
      </c>
      <c r="E17" s="20">
        <f t="shared" si="2"/>
        <v>3427203.6119953394</v>
      </c>
      <c r="F17" s="19"/>
      <c r="G17" s="11">
        <v>2.9100000000000001E-2</v>
      </c>
      <c r="H17" s="10"/>
      <c r="I17" s="10">
        <f t="shared" si="5"/>
        <v>8272.6543062321252</v>
      </c>
      <c r="J17" s="10">
        <f t="shared" si="3"/>
        <v>7116369750495.9375</v>
      </c>
      <c r="K17" s="11">
        <f t="shared" si="4"/>
        <v>3.3216399999999702E-2</v>
      </c>
    </row>
    <row r="18" spans="1:13" ht="22.5" customHeight="1">
      <c r="A18" s="19">
        <f t="shared" si="0"/>
        <v>1999</v>
      </c>
      <c r="B18" s="19">
        <v>1749</v>
      </c>
      <c r="C18" s="20">
        <f t="shared" si="1"/>
        <v>856800902.99882829</v>
      </c>
      <c r="D18" s="21">
        <v>4.1999999999999997E-3</v>
      </c>
      <c r="E18" s="20">
        <f t="shared" si="2"/>
        <v>3583513.037836194</v>
      </c>
      <c r="F18" s="19"/>
      <c r="G18" s="11">
        <v>4.82E-2</v>
      </c>
      <c r="H18" s="10"/>
      <c r="I18" s="10">
        <f t="shared" si="5"/>
        <v>8038.727340620082</v>
      </c>
      <c r="J18" s="10">
        <f t="shared" si="3"/>
        <v>6887588844404.6563</v>
      </c>
      <c r="K18" s="11">
        <f t="shared" si="4"/>
        <v>5.2602440000000028E-2</v>
      </c>
    </row>
    <row r="19" spans="1:13" ht="22.5" customHeight="1">
      <c r="A19" s="19">
        <f t="shared" si="0"/>
        <v>1998</v>
      </c>
      <c r="B19" s="19">
        <v>1748</v>
      </c>
      <c r="C19" s="20">
        <f t="shared" si="1"/>
        <v>853217389.9609921</v>
      </c>
      <c r="D19" s="21">
        <v>4.4999999999999997E-3</v>
      </c>
      <c r="E19" s="20">
        <f t="shared" si="2"/>
        <v>3822278.0038073063</v>
      </c>
      <c r="F19" s="19"/>
      <c r="G19" s="11">
        <v>4.8800000000000003E-2</v>
      </c>
      <c r="H19" s="10"/>
      <c r="I19" s="10">
        <f t="shared" si="5"/>
        <v>7669.0777910895649</v>
      </c>
      <c r="J19" s="10">
        <f t="shared" si="3"/>
        <v>6543390536321.249</v>
      </c>
      <c r="K19" s="11">
        <f t="shared" si="4"/>
        <v>5.3519600000000001E-2</v>
      </c>
    </row>
    <row r="20" spans="1:13" ht="22.5" customHeight="1">
      <c r="A20" s="19">
        <f t="shared" si="0"/>
        <v>1997</v>
      </c>
      <c r="B20" s="19">
        <v>1747</v>
      </c>
      <c r="C20" s="20">
        <f t="shared" si="1"/>
        <v>849395111.95718479</v>
      </c>
      <c r="D20" s="21">
        <v>4.7999999999999996E-3</v>
      </c>
      <c r="E20" s="20">
        <f t="shared" si="2"/>
        <v>4057619.961578846</v>
      </c>
      <c r="F20" s="19"/>
      <c r="G20" s="11">
        <v>4.48E-2</v>
      </c>
      <c r="H20" s="10"/>
      <c r="I20" s="10">
        <f t="shared" si="5"/>
        <v>7312.240456797831</v>
      </c>
      <c r="J20" s="10">
        <f t="shared" si="3"/>
        <v>6210981301459.6494</v>
      </c>
      <c r="K20" s="11">
        <f t="shared" si="4"/>
        <v>4.98150399999997E-2</v>
      </c>
    </row>
    <row r="21" spans="1:13" ht="22.5" customHeight="1">
      <c r="A21" s="19">
        <f t="shared" si="0"/>
        <v>1996</v>
      </c>
      <c r="B21" s="19">
        <v>1746</v>
      </c>
      <c r="C21" s="20">
        <f t="shared" si="1"/>
        <v>845337491.99560595</v>
      </c>
      <c r="D21" s="21">
        <v>5.1999999999999998E-3</v>
      </c>
      <c r="E21" s="20">
        <f t="shared" si="2"/>
        <v>4373015.2789268494</v>
      </c>
      <c r="F21" s="19"/>
      <c r="G21" s="11">
        <v>4.4200000000000003E-2</v>
      </c>
      <c r="H21" s="10"/>
      <c r="I21" s="10">
        <f t="shared" si="5"/>
        <v>6998.698752677863</v>
      </c>
      <c r="J21" s="10">
        <f t="shared" si="3"/>
        <v>5916262450821.4805</v>
      </c>
      <c r="K21" s="11">
        <f t="shared" si="4"/>
        <v>4.9629840000000369E-2</v>
      </c>
    </row>
    <row r="22" spans="1:13" ht="22.5" customHeight="1">
      <c r="A22" s="19">
        <f t="shared" si="0"/>
        <v>1995</v>
      </c>
      <c r="B22" s="19">
        <v>1745</v>
      </c>
      <c r="C22" s="20">
        <f t="shared" si="1"/>
        <v>840964476.7166791</v>
      </c>
      <c r="D22" s="21">
        <v>5.5999999999999999E-3</v>
      </c>
      <c r="E22" s="20">
        <f t="shared" si="2"/>
        <v>4683175.2880005836</v>
      </c>
      <c r="F22" s="19"/>
      <c r="G22" s="11">
        <v>2.1999999999999999E-2</v>
      </c>
      <c r="H22" s="10"/>
      <c r="I22" s="10">
        <f t="shared" si="5"/>
        <v>6702.4504430931456</v>
      </c>
      <c r="J22" s="10">
        <f t="shared" si="3"/>
        <v>5636522729595.3008</v>
      </c>
      <c r="K22" s="11">
        <f t="shared" si="4"/>
        <v>2.7723199999999837E-2</v>
      </c>
    </row>
    <row r="23" spans="1:13" ht="22.5" customHeight="1">
      <c r="A23" s="19">
        <f t="shared" si="0"/>
        <v>1994</v>
      </c>
      <c r="B23" s="19">
        <v>1744</v>
      </c>
      <c r="C23" s="20">
        <f t="shared" si="1"/>
        <v>836281301.42867851</v>
      </c>
      <c r="D23" s="21">
        <v>6.0000000000000001E-3</v>
      </c>
      <c r="E23" s="20">
        <f t="shared" si="2"/>
        <v>4987761.2411253452</v>
      </c>
      <c r="F23" s="19"/>
      <c r="G23" s="11">
        <v>4.1200000000000001E-2</v>
      </c>
      <c r="H23" s="10"/>
      <c r="I23" s="10">
        <f t="shared" si="5"/>
        <v>6558.1706879580679</v>
      </c>
      <c r="J23" s="10">
        <f t="shared" si="3"/>
        <v>5484475517916.9854</v>
      </c>
      <c r="K23" s="11">
        <f t="shared" si="4"/>
        <v>4.7447200000000134E-2</v>
      </c>
    </row>
    <row r="24" spans="1:13" ht="22.5" customHeight="1">
      <c r="A24" s="19">
        <f t="shared" si="0"/>
        <v>1993</v>
      </c>
      <c r="B24" s="19">
        <v>1743</v>
      </c>
      <c r="C24" s="20">
        <f t="shared" si="1"/>
        <v>831293540.18755317</v>
      </c>
      <c r="D24" s="21">
        <v>6.3E-3</v>
      </c>
      <c r="E24" s="20">
        <f t="shared" si="2"/>
        <v>5204361.8236923218</v>
      </c>
      <c r="F24" s="19"/>
      <c r="G24" s="11">
        <v>2.6100000000000002E-2</v>
      </c>
      <c r="H24" s="10"/>
      <c r="I24" s="10">
        <f t="shared" si="5"/>
        <v>6298.6656626566155</v>
      </c>
      <c r="J24" s="10">
        <f t="shared" si="3"/>
        <v>5236040077167.5986</v>
      </c>
      <c r="K24" s="11">
        <f t="shared" si="4"/>
        <v>3.2564430000000089E-2</v>
      </c>
    </row>
    <row r="25" spans="1:13" ht="22.5" customHeight="1">
      <c r="A25" s="19">
        <f t="shared" si="0"/>
        <v>1992</v>
      </c>
      <c r="B25" s="19">
        <v>1742</v>
      </c>
      <c r="C25" s="20">
        <f t="shared" si="1"/>
        <v>826089178.36386085</v>
      </c>
      <c r="D25" s="21">
        <v>6.6E-3</v>
      </c>
      <c r="E25" s="20">
        <f t="shared" si="2"/>
        <v>5416440.0727214813</v>
      </c>
      <c r="F25" s="19"/>
      <c r="G25" s="11">
        <v>4.3799999999999999E-2</v>
      </c>
      <c r="H25" s="10"/>
      <c r="I25" s="10">
        <f t="shared" si="5"/>
        <v>6138.452063791653</v>
      </c>
      <c r="J25" s="10">
        <f t="shared" si="3"/>
        <v>5070908821803.5928</v>
      </c>
      <c r="K25" s="11">
        <f t="shared" si="4"/>
        <v>5.0689079999999942E-2</v>
      </c>
    </row>
    <row r="26" spans="1:13" ht="22.5" customHeight="1">
      <c r="A26" s="19">
        <f t="shared" si="0"/>
        <v>1991</v>
      </c>
      <c r="B26" s="19">
        <v>1741</v>
      </c>
      <c r="C26" s="20">
        <f t="shared" si="1"/>
        <v>820672738.29113936</v>
      </c>
      <c r="D26" s="21">
        <v>6.7999999999999996E-3</v>
      </c>
      <c r="E26" s="20">
        <f t="shared" si="2"/>
        <v>5542883.0158717632</v>
      </c>
      <c r="F26" s="19"/>
      <c r="G26" s="11">
        <v>1.17E-2</v>
      </c>
      <c r="H26" s="10"/>
      <c r="I26" s="10">
        <f t="shared" si="5"/>
        <v>5880.8699595628023</v>
      </c>
      <c r="J26" s="10">
        <f t="shared" si="3"/>
        <v>4826269653248.5068</v>
      </c>
      <c r="K26" s="11">
        <f t="shared" si="4"/>
        <v>1.857956000000005E-2</v>
      </c>
    </row>
    <row r="27" spans="1:13" ht="22.5" customHeight="1">
      <c r="A27" s="19">
        <f t="shared" si="0"/>
        <v>1990</v>
      </c>
      <c r="B27" s="19">
        <v>1740</v>
      </c>
      <c r="C27" s="20">
        <f t="shared" si="1"/>
        <v>815129855.2752676</v>
      </c>
      <c r="D27" s="21">
        <v>7.0000000000000001E-3</v>
      </c>
      <c r="E27" s="20">
        <f t="shared" si="2"/>
        <v>5666245.2700365782</v>
      </c>
      <c r="F27" s="19"/>
      <c r="G27" s="11">
        <v>6.0000000000000001E-3</v>
      </c>
      <c r="H27" s="10"/>
      <c r="I27" s="10">
        <f t="shared" si="5"/>
        <v>5812.8595033733336</v>
      </c>
      <c r="J27" s="10">
        <f t="shared" si="3"/>
        <v>4738235325720.1689</v>
      </c>
      <c r="K27" s="11">
        <f t="shared" si="4"/>
        <v>1.3041999999999776E-2</v>
      </c>
      <c r="L27" t="s">
        <v>88</v>
      </c>
      <c r="M27" t="s">
        <v>89</v>
      </c>
    </row>
    <row r="28" spans="1:13" ht="22.5" customHeight="1">
      <c r="A28" s="19">
        <f t="shared" si="0"/>
        <v>1989</v>
      </c>
      <c r="B28" s="19">
        <v>1739</v>
      </c>
      <c r="C28" s="20">
        <f t="shared" si="1"/>
        <v>809463610.00523102</v>
      </c>
      <c r="D28" s="21">
        <v>7.3000000000000001E-3</v>
      </c>
      <c r="E28" s="20">
        <f t="shared" si="2"/>
        <v>5866260.6502910852</v>
      </c>
      <c r="F28" s="19"/>
      <c r="G28" s="11">
        <v>2.7400000000000001E-2</v>
      </c>
      <c r="H28" s="10"/>
      <c r="I28" s="10">
        <f t="shared" si="5"/>
        <v>5778.1903612060969</v>
      </c>
      <c r="J28" s="10">
        <f t="shared" si="3"/>
        <v>4677234829079.3174</v>
      </c>
      <c r="K28" s="11">
        <f t="shared" si="4"/>
        <v>3.4900020000000254E-2</v>
      </c>
    </row>
    <row r="29" spans="1:13" ht="22.5" customHeight="1">
      <c r="A29" s="19">
        <f t="shared" si="0"/>
        <v>1988</v>
      </c>
      <c r="B29" s="19">
        <v>1738</v>
      </c>
      <c r="C29" s="20">
        <f t="shared" si="1"/>
        <v>803597349.35493994</v>
      </c>
      <c r="D29" s="21">
        <v>7.7000000000000002E-3</v>
      </c>
      <c r="E29" s="20">
        <f t="shared" si="2"/>
        <v>6140418.3685948849</v>
      </c>
      <c r="F29" s="19"/>
      <c r="G29" s="11">
        <v>3.7999999999999999E-2</v>
      </c>
      <c r="H29" s="10"/>
      <c r="I29" s="10">
        <f t="shared" si="5"/>
        <v>5624.0902873331679</v>
      </c>
      <c r="J29" s="10">
        <f t="shared" si="3"/>
        <v>4519504047433.7959</v>
      </c>
      <c r="K29" s="11">
        <f t="shared" si="4"/>
        <v>4.5992600000000161E-2</v>
      </c>
    </row>
    <row r="30" spans="1:13" ht="22.5" customHeight="1">
      <c r="A30" s="19">
        <f t="shared" si="0"/>
        <v>1987</v>
      </c>
      <c r="B30" s="19">
        <v>1737</v>
      </c>
      <c r="C30" s="20">
        <f t="shared" si="1"/>
        <v>797456930.98634505</v>
      </c>
      <c r="D30" s="22">
        <v>8.2000000000000007E-3</v>
      </c>
      <c r="E30" s="20">
        <f t="shared" si="2"/>
        <v>6485961.9461297989</v>
      </c>
      <c r="F30" s="19"/>
      <c r="G30" s="11">
        <v>4.4699999999999997E-2</v>
      </c>
      <c r="H30" s="10"/>
      <c r="I30" s="10">
        <f t="shared" si="5"/>
        <v>5418.1987353884078</v>
      </c>
      <c r="J30" s="10">
        <f t="shared" si="3"/>
        <v>4320780134996.9355</v>
      </c>
      <c r="K30" s="11">
        <f t="shared" si="4"/>
        <v>5.3266539999999862E-2</v>
      </c>
    </row>
    <row r="31" spans="1:13" ht="22.5" customHeight="1">
      <c r="A31" s="19">
        <f t="shared" si="0"/>
        <v>1986</v>
      </c>
      <c r="B31" s="19">
        <v>1736</v>
      </c>
      <c r="C31" s="20">
        <f t="shared" si="1"/>
        <v>790970969.04021525</v>
      </c>
      <c r="D31" s="23">
        <v>8.8000000000000005E-3</v>
      </c>
      <c r="E31" s="20">
        <f t="shared" si="2"/>
        <v>6899826.0582412481</v>
      </c>
      <c r="F31" s="19"/>
      <c r="G31" s="11">
        <v>2.9100000000000001E-2</v>
      </c>
      <c r="H31" s="10"/>
      <c r="I31" s="10">
        <f t="shared" si="5"/>
        <v>5186.368082117745</v>
      </c>
      <c r="J31" s="10">
        <f t="shared" si="3"/>
        <v>4102266587711.9155</v>
      </c>
      <c r="K31" s="11">
        <f t="shared" si="4"/>
        <v>3.8156079999999593E-2</v>
      </c>
    </row>
    <row r="32" spans="1:13" ht="22.5" customHeight="1">
      <c r="A32" s="19">
        <f t="shared" si="0"/>
        <v>1985</v>
      </c>
      <c r="B32" s="19">
        <v>1735</v>
      </c>
      <c r="C32" s="20">
        <f t="shared" si="1"/>
        <v>784071142.98197401</v>
      </c>
      <c r="D32" s="22">
        <v>9.4000000000000004E-3</v>
      </c>
      <c r="E32" s="20">
        <f t="shared" si="2"/>
        <v>7301633.390163064</v>
      </c>
      <c r="F32" s="19"/>
      <c r="G32" s="11">
        <v>4.1799999999999997E-2</v>
      </c>
      <c r="H32" s="10"/>
      <c r="I32" s="10">
        <f t="shared" si="5"/>
        <v>5039.7124498277581</v>
      </c>
      <c r="J32" s="10">
        <f t="shared" si="3"/>
        <v>3951493100836.9346</v>
      </c>
      <c r="K32" s="11">
        <f t="shared" si="4"/>
        <v>5.1592920000000264E-2</v>
      </c>
    </row>
    <row r="33" spans="1:13" ht="22.5" customHeight="1">
      <c r="A33" s="19">
        <f t="shared" si="0"/>
        <v>1984</v>
      </c>
      <c r="B33" s="19">
        <v>1734</v>
      </c>
      <c r="C33" s="20">
        <f t="shared" si="1"/>
        <v>776769509.59181094</v>
      </c>
      <c r="D33" s="23">
        <v>9.9000000000000008E-3</v>
      </c>
      <c r="E33" s="20">
        <f t="shared" si="2"/>
        <v>7614633.2755311728</v>
      </c>
      <c r="F33" s="19"/>
      <c r="G33" s="11">
        <v>5.5800000000000002E-2</v>
      </c>
      <c r="H33" s="10"/>
      <c r="I33" s="10">
        <f t="shared" si="5"/>
        <v>4837.50475122649</v>
      </c>
      <c r="J33" s="10">
        <f t="shared" si="3"/>
        <v>3757626193258.2559</v>
      </c>
      <c r="K33" s="11">
        <f t="shared" si="4"/>
        <v>6.625242000000009E-2</v>
      </c>
    </row>
    <row r="34" spans="1:13" ht="22.5" customHeight="1">
      <c r="A34" s="19">
        <f t="shared" si="0"/>
        <v>1983</v>
      </c>
      <c r="B34" s="19">
        <v>1733</v>
      </c>
      <c r="C34" s="20">
        <f t="shared" si="1"/>
        <v>769154876.31627977</v>
      </c>
      <c r="D34" s="22">
        <v>1.03E-2</v>
      </c>
      <c r="E34" s="20">
        <f t="shared" si="2"/>
        <v>7841527.4928809404</v>
      </c>
      <c r="F34" s="19"/>
      <c r="G34" s="11">
        <v>7.9000000000000001E-2</v>
      </c>
      <c r="H34" s="10"/>
      <c r="I34" s="10">
        <f t="shared" si="5"/>
        <v>4581.8381807411342</v>
      </c>
      <c r="J34" s="10">
        <f t="shared" ref="J34:J65" si="6">IF(I34="","",I34*C34)</f>
        <v>3524143179209.1553</v>
      </c>
      <c r="K34" s="11">
        <f t="shared" ref="K34:K65" si="7">IFERROR(J34/J35-1,"")</f>
        <v>9.0113699999999852E-2</v>
      </c>
    </row>
    <row r="35" spans="1:13" ht="22.5" customHeight="1">
      <c r="A35" s="19">
        <f t="shared" si="0"/>
        <v>1982</v>
      </c>
      <c r="B35" s="19">
        <v>1732</v>
      </c>
      <c r="C35" s="20">
        <f t="shared" si="1"/>
        <v>761313348.82339883</v>
      </c>
      <c r="D35" s="21">
        <v>1.06E-2</v>
      </c>
      <c r="E35" s="20">
        <f t="shared" si="2"/>
        <v>7985277.5554403067</v>
      </c>
      <c r="F35" s="19"/>
      <c r="G35" s="11">
        <v>-1.44E-2</v>
      </c>
      <c r="H35" s="10"/>
      <c r="I35" s="10">
        <f t="shared" ref="I35:I66" si="8">IF(H35&lt;&gt;"",H35,I34/(1+IF(G34="",0,G34)))</f>
        <v>4246.374588267965</v>
      </c>
      <c r="J35" s="10">
        <f t="shared" si="6"/>
        <v>3232821658152.8657</v>
      </c>
      <c r="K35" s="11">
        <f t="shared" si="7"/>
        <v>-3.9526400000000628E-3</v>
      </c>
    </row>
    <row r="36" spans="1:13" ht="22.5" customHeight="1">
      <c r="A36" s="19">
        <f t="shared" si="0"/>
        <v>1981</v>
      </c>
      <c r="B36" s="19">
        <v>1731</v>
      </c>
      <c r="C36" s="20">
        <f t="shared" si="1"/>
        <v>753328071.26795852</v>
      </c>
      <c r="D36" s="21">
        <v>1.09E-2</v>
      </c>
      <c r="E36" s="20">
        <f t="shared" si="2"/>
        <v>8122738.1311906576</v>
      </c>
      <c r="F36" s="19"/>
      <c r="G36" s="11">
        <v>1.2999999999999999E-2</v>
      </c>
      <c r="H36" s="10"/>
      <c r="I36" s="10">
        <f t="shared" si="8"/>
        <v>4308.4157754342177</v>
      </c>
      <c r="J36" s="10">
        <f t="shared" si="6"/>
        <v>3245650546328.3052</v>
      </c>
      <c r="K36" s="11">
        <f t="shared" si="7"/>
        <v>2.4041699999999722E-2</v>
      </c>
      <c r="L36" t="s">
        <v>90</v>
      </c>
      <c r="M36" t="s">
        <v>91</v>
      </c>
    </row>
    <row r="37" spans="1:13" ht="22.5" customHeight="1">
      <c r="A37" s="19">
        <f t="shared" si="0"/>
        <v>1980</v>
      </c>
      <c r="B37" s="19">
        <v>1730</v>
      </c>
      <c r="C37" s="20">
        <f t="shared" si="1"/>
        <v>745205333.13676786</v>
      </c>
      <c r="D37" s="21">
        <v>1.12E-2</v>
      </c>
      <c r="E37" s="20">
        <f t="shared" si="2"/>
        <v>8253856.537907362</v>
      </c>
      <c r="F37" s="19"/>
      <c r="G37" s="11">
        <v>-4.0000000000000002E-4</v>
      </c>
      <c r="H37" s="10"/>
      <c r="I37" s="10">
        <f t="shared" si="8"/>
        <v>4253.1251485036701</v>
      </c>
      <c r="J37" s="10">
        <f t="shared" si="6"/>
        <v>3169451543163.043</v>
      </c>
      <c r="K37" s="11">
        <f t="shared" si="7"/>
        <v>1.079552000000028E-2</v>
      </c>
      <c r="L37" t="s">
        <v>92</v>
      </c>
      <c r="M37" t="s">
        <v>93</v>
      </c>
    </row>
    <row r="38" spans="1:13" ht="22.5" customHeight="1">
      <c r="A38" s="19">
        <f t="shared" si="0"/>
        <v>1979</v>
      </c>
      <c r="B38" s="19">
        <v>1729</v>
      </c>
      <c r="C38" s="20">
        <f t="shared" si="1"/>
        <v>736951476.5988605</v>
      </c>
      <c r="D38" s="21">
        <v>1.1299999999999999E-2</v>
      </c>
      <c r="E38" s="20">
        <f t="shared" si="2"/>
        <v>8234501.8150570393</v>
      </c>
      <c r="F38" s="19"/>
      <c r="G38" s="11">
        <v>1.2800000000000001E-2</v>
      </c>
      <c r="H38" s="10"/>
      <c r="I38" s="10">
        <f t="shared" si="8"/>
        <v>4254.8270793354041</v>
      </c>
      <c r="J38" s="10">
        <f t="shared" si="6"/>
        <v>3135601098789.043</v>
      </c>
      <c r="K38" s="11">
        <f t="shared" si="7"/>
        <v>2.4244640000000039E-2</v>
      </c>
      <c r="L38" t="s">
        <v>94</v>
      </c>
      <c r="M38" t="s">
        <v>95</v>
      </c>
    </row>
    <row r="39" spans="1:13" ht="22.5" customHeight="1">
      <c r="A39" s="19">
        <f t="shared" si="0"/>
        <v>1978</v>
      </c>
      <c r="B39" s="19">
        <v>1728</v>
      </c>
      <c r="C39" s="20">
        <f t="shared" si="1"/>
        <v>728716974.78380346</v>
      </c>
      <c r="D39" s="21">
        <v>1.14E-2</v>
      </c>
      <c r="E39" s="20">
        <f t="shared" si="2"/>
        <v>8213736.9117416143</v>
      </c>
      <c r="F39" s="19"/>
      <c r="G39" s="11">
        <v>6.6600000000000006E-2</v>
      </c>
      <c r="H39" s="10"/>
      <c r="I39" s="10">
        <f t="shared" si="8"/>
        <v>4201.0535933406445</v>
      </c>
      <c r="J39" s="10">
        <f t="shared" si="6"/>
        <v>3061379065443.8213</v>
      </c>
      <c r="K39" s="11">
        <f t="shared" si="7"/>
        <v>7.8759240000000119E-2</v>
      </c>
    </row>
    <row r="40" spans="1:13" ht="22.5" customHeight="1">
      <c r="A40" s="19">
        <f t="shared" si="0"/>
        <v>1977</v>
      </c>
      <c r="B40" s="19">
        <v>1727</v>
      </c>
      <c r="C40" s="20">
        <f t="shared" si="1"/>
        <v>720503237.87206185</v>
      </c>
      <c r="D40" s="21">
        <v>1.1299999999999999E-2</v>
      </c>
      <c r="E40" s="20">
        <f t="shared" si="2"/>
        <v>8050713.5251204967</v>
      </c>
      <c r="F40" s="19"/>
      <c r="G40" s="11">
        <v>5.0099999999999999E-2</v>
      </c>
      <c r="H40" s="10"/>
      <c r="I40" s="10">
        <f t="shared" si="8"/>
        <v>3938.7339146265185</v>
      </c>
      <c r="J40" s="10">
        <f t="shared" si="6"/>
        <v>2837870538604.9077</v>
      </c>
      <c r="K40" s="11">
        <f t="shared" si="7"/>
        <v>6.1966130000000064E-2</v>
      </c>
    </row>
    <row r="41" spans="1:13" ht="22.5" customHeight="1">
      <c r="A41" s="19">
        <f t="shared" si="0"/>
        <v>1976</v>
      </c>
      <c r="B41" s="19">
        <v>1726</v>
      </c>
      <c r="C41" s="20">
        <f t="shared" si="1"/>
        <v>712452524.34694135</v>
      </c>
      <c r="D41" s="21">
        <v>1.12E-2</v>
      </c>
      <c r="E41" s="20">
        <f t="shared" si="2"/>
        <v>7891088.0861212015</v>
      </c>
      <c r="F41" s="19"/>
      <c r="G41" s="11">
        <v>4.3099999999999999E-2</v>
      </c>
      <c r="H41" s="10"/>
      <c r="I41" s="10">
        <f t="shared" si="8"/>
        <v>3750.8179360313479</v>
      </c>
      <c r="J41" s="10">
        <f t="shared" si="6"/>
        <v>2672279706891.3184</v>
      </c>
      <c r="K41" s="11">
        <f t="shared" si="7"/>
        <v>5.4782719999999951E-2</v>
      </c>
    </row>
    <row r="42" spans="1:13" ht="22.5" customHeight="1">
      <c r="A42" s="19">
        <f t="shared" si="0"/>
        <v>1975</v>
      </c>
      <c r="B42" s="19">
        <v>1725</v>
      </c>
      <c r="C42" s="20">
        <f t="shared" si="1"/>
        <v>704561436.26082015</v>
      </c>
      <c r="D42" s="21">
        <v>1.11E-2</v>
      </c>
      <c r="E42" s="20">
        <f t="shared" si="2"/>
        <v>7734775.9296758175</v>
      </c>
      <c r="F42" s="19"/>
      <c r="G42" s="11">
        <v>2.5499999999999998E-2</v>
      </c>
      <c r="H42" s="10"/>
      <c r="I42" s="10">
        <f t="shared" si="8"/>
        <v>3595.8373464014458</v>
      </c>
      <c r="J42" s="10">
        <f t="shared" si="6"/>
        <v>2533488325340.8989</v>
      </c>
      <c r="K42" s="11">
        <f t="shared" si="7"/>
        <v>3.6883050000000139E-2</v>
      </c>
      <c r="L42" t="s">
        <v>96</v>
      </c>
      <c r="M42" t="s">
        <v>97</v>
      </c>
    </row>
    <row r="43" spans="1:13" ht="22.5" customHeight="1">
      <c r="A43" s="19">
        <f t="shared" si="0"/>
        <v>1974</v>
      </c>
      <c r="B43" s="19">
        <v>1724</v>
      </c>
      <c r="C43" s="20">
        <f t="shared" si="1"/>
        <v>696826660.33114433</v>
      </c>
      <c r="D43" s="21">
        <v>1.0999999999999999E-2</v>
      </c>
      <c r="E43" s="20">
        <f t="shared" si="2"/>
        <v>7581694.6227917671</v>
      </c>
      <c r="F43" s="19"/>
      <c r="G43" s="11">
        <v>-1.95E-2</v>
      </c>
      <c r="H43" s="10"/>
      <c r="I43" s="10">
        <f t="shared" si="8"/>
        <v>3506.4235459789816</v>
      </c>
      <c r="J43" s="10">
        <f t="shared" si="6"/>
        <v>2443369409251.0225</v>
      </c>
      <c r="K43" s="11">
        <f t="shared" si="7"/>
        <v>-8.7145000000001804E-3</v>
      </c>
    </row>
    <row r="44" spans="1:13" ht="22.5" customHeight="1">
      <c r="A44" s="19">
        <f t="shared" si="0"/>
        <v>1973</v>
      </c>
      <c r="B44" s="19">
        <v>1723</v>
      </c>
      <c r="C44" s="20">
        <f t="shared" si="1"/>
        <v>689244965.70835257</v>
      </c>
      <c r="D44" s="21">
        <v>1.0999999999999999E-2</v>
      </c>
      <c r="E44" s="20">
        <f t="shared" si="2"/>
        <v>7499203.3855507374</v>
      </c>
      <c r="F44" s="19"/>
      <c r="G44" s="11">
        <v>4.02E-2</v>
      </c>
      <c r="H44" s="10"/>
      <c r="I44" s="10">
        <f t="shared" si="8"/>
        <v>3576.1586394482219</v>
      </c>
      <c r="J44" s="10">
        <f t="shared" si="6"/>
        <v>2464849338814.1187</v>
      </c>
      <c r="K44" s="11">
        <f t="shared" si="7"/>
        <v>5.1642200000000082E-2</v>
      </c>
    </row>
    <row r="45" spans="1:13" ht="22.5" customHeight="1">
      <c r="A45" s="19">
        <f t="shared" si="0"/>
        <v>1972</v>
      </c>
      <c r="B45" s="19">
        <v>1722</v>
      </c>
      <c r="C45" s="20">
        <f t="shared" si="1"/>
        <v>681745762.32280183</v>
      </c>
      <c r="D45" s="21">
        <v>1.0999999999999999E-2</v>
      </c>
      <c r="E45" s="20">
        <f t="shared" si="2"/>
        <v>7417609.6790808439</v>
      </c>
      <c r="F45" s="19"/>
      <c r="G45" s="11">
        <v>6.8900000000000003E-2</v>
      </c>
      <c r="H45" s="10"/>
      <c r="I45" s="10">
        <f t="shared" si="8"/>
        <v>3437.952931597983</v>
      </c>
      <c r="J45" s="10">
        <f t="shared" si="6"/>
        <v>2343809842182.1782</v>
      </c>
      <c r="K45" s="11">
        <f t="shared" si="7"/>
        <v>8.0657899999999838E-2</v>
      </c>
    </row>
    <row r="46" spans="1:13" ht="22.5" customHeight="1">
      <c r="A46" s="19">
        <f t="shared" si="0"/>
        <v>1971</v>
      </c>
      <c r="B46" s="19">
        <v>1721</v>
      </c>
      <c r="C46" s="20">
        <f t="shared" si="1"/>
        <v>674328152.64372098</v>
      </c>
      <c r="D46" s="21">
        <v>1.0999999999999999E-2</v>
      </c>
      <c r="E46" s="20">
        <f t="shared" si="2"/>
        <v>7336903.7379633188</v>
      </c>
      <c r="F46" s="19"/>
      <c r="G46" s="11">
        <v>4.3700000000000003E-2</v>
      </c>
      <c r="H46" s="10"/>
      <c r="I46" s="10">
        <f t="shared" si="8"/>
        <v>3216.3466475797391</v>
      </c>
      <c r="J46" s="10">
        <f t="shared" si="6"/>
        <v>2168873093124.2705</v>
      </c>
      <c r="K46" s="11">
        <f t="shared" si="7"/>
        <v>5.5180699999999971E-2</v>
      </c>
    </row>
    <row r="47" spans="1:13" ht="22.5" customHeight="1">
      <c r="A47" s="19">
        <f t="shared" si="0"/>
        <v>1970</v>
      </c>
      <c r="B47" s="19">
        <v>1720</v>
      </c>
      <c r="C47" s="20">
        <f t="shared" si="1"/>
        <v>666991248.90575767</v>
      </c>
      <c r="D47" s="21">
        <v>1.0999999999999999E-2</v>
      </c>
      <c r="E47" s="20">
        <f t="shared" si="2"/>
        <v>7257075.9030299187</v>
      </c>
      <c r="F47" s="19"/>
      <c r="G47" s="11">
        <v>-1.6999999999999999E-3</v>
      </c>
      <c r="H47" s="10"/>
      <c r="I47" s="10">
        <f t="shared" si="8"/>
        <v>3081.6773474942406</v>
      </c>
      <c r="J47" s="10">
        <f t="shared" si="6"/>
        <v>2055451822729.7661</v>
      </c>
      <c r="K47" s="11">
        <f t="shared" si="7"/>
        <v>9.2812999999998258E-3</v>
      </c>
    </row>
    <row r="48" spans="1:13" ht="22.5" customHeight="1">
      <c r="A48" s="19">
        <f t="shared" si="0"/>
        <v>1969</v>
      </c>
      <c r="B48" s="19">
        <v>1719</v>
      </c>
      <c r="C48" s="20">
        <f t="shared" si="1"/>
        <v>659734173.00272775</v>
      </c>
      <c r="D48" s="21">
        <v>1.0999999999999999E-2</v>
      </c>
      <c r="E48" s="20">
        <f t="shared" si="2"/>
        <v>7178116.6202076674</v>
      </c>
      <c r="F48" s="19"/>
      <c r="G48" s="11">
        <v>2.0400000000000001E-2</v>
      </c>
      <c r="H48" s="10"/>
      <c r="I48" s="10">
        <f t="shared" si="8"/>
        <v>3086.9251201985785</v>
      </c>
      <c r="J48" s="10">
        <f t="shared" si="6"/>
        <v>2036549991295.5552</v>
      </c>
      <c r="K48" s="11">
        <f t="shared" si="7"/>
        <v>3.1624399999999886E-2</v>
      </c>
    </row>
    <row r="49" spans="1:11" ht="22.5" customHeight="1">
      <c r="A49" s="19">
        <f t="shared" si="0"/>
        <v>1968</v>
      </c>
      <c r="B49" s="19">
        <v>1718</v>
      </c>
      <c r="C49" s="20">
        <f t="shared" si="1"/>
        <v>652556056.38252008</v>
      </c>
      <c r="D49" s="21">
        <v>1.11E-2</v>
      </c>
      <c r="E49" s="20">
        <f t="shared" si="2"/>
        <v>7163853.4525229931</v>
      </c>
      <c r="F49" s="19"/>
      <c r="G49" s="11">
        <v>4.9599999999999998E-2</v>
      </c>
      <c r="H49" s="10"/>
      <c r="I49" s="10">
        <f t="shared" si="8"/>
        <v>3025.2108194811631</v>
      </c>
      <c r="J49" s="10">
        <f t="shared" si="6"/>
        <v>1974119642086.3596</v>
      </c>
      <c r="K49" s="11">
        <f t="shared" si="7"/>
        <v>6.1250559999999954E-2</v>
      </c>
    </row>
    <row r="50" spans="1:11" ht="22.5" customHeight="1">
      <c r="A50" s="19">
        <f t="shared" si="0"/>
        <v>1967</v>
      </c>
      <c r="B50" s="19">
        <v>1717</v>
      </c>
      <c r="C50" s="20">
        <f t="shared" si="1"/>
        <v>645392202.92999709</v>
      </c>
      <c r="D50" s="21">
        <v>1.12E-2</v>
      </c>
      <c r="E50" s="20">
        <f t="shared" si="2"/>
        <v>7148331.3615665436</v>
      </c>
      <c r="F50" s="19"/>
      <c r="G50" s="11">
        <v>2.6700000000000002E-2</v>
      </c>
      <c r="H50" s="10"/>
      <c r="I50" s="10">
        <f t="shared" si="8"/>
        <v>2882.2511618532421</v>
      </c>
      <c r="J50" s="10">
        <f t="shared" si="6"/>
        <v>1860182426746.0076</v>
      </c>
      <c r="K50" s="11">
        <f t="shared" si="7"/>
        <v>3.8199040000000073E-2</v>
      </c>
    </row>
    <row r="51" spans="1:11" ht="22.5" customHeight="1">
      <c r="A51" s="19">
        <f t="shared" si="0"/>
        <v>1966</v>
      </c>
      <c r="B51" s="19">
        <v>1716</v>
      </c>
      <c r="C51" s="20">
        <f t="shared" si="1"/>
        <v>638243871.56843054</v>
      </c>
      <c r="D51" s="21">
        <v>1.14E-2</v>
      </c>
      <c r="E51" s="20">
        <f t="shared" si="2"/>
        <v>7193968.8905280828</v>
      </c>
      <c r="F51" s="19"/>
      <c r="G51" s="11">
        <v>4.4999999999999998E-2</v>
      </c>
      <c r="H51" s="10"/>
      <c r="I51" s="10">
        <f t="shared" si="8"/>
        <v>2807.2963493262318</v>
      </c>
      <c r="J51" s="10">
        <f t="shared" si="6"/>
        <v>1791739690633.8955</v>
      </c>
      <c r="K51" s="11">
        <f t="shared" si="7"/>
        <v>5.6912999999999991E-2</v>
      </c>
    </row>
    <row r="52" spans="1:11" ht="22.5" customHeight="1">
      <c r="A52" s="19">
        <f t="shared" si="0"/>
        <v>1965</v>
      </c>
      <c r="B52" s="19">
        <v>1715</v>
      </c>
      <c r="C52" s="20">
        <f t="shared" si="1"/>
        <v>631049902.67790246</v>
      </c>
      <c r="D52" s="21">
        <v>1.17E-2</v>
      </c>
      <c r="E52" s="20">
        <f t="shared" si="2"/>
        <v>7297898.4494726658</v>
      </c>
      <c r="F52" s="19"/>
      <c r="G52" s="11">
        <v>8.4599999999999995E-2</v>
      </c>
      <c r="H52" s="10"/>
      <c r="I52" s="10">
        <f t="shared" si="8"/>
        <v>2686.4079897858678</v>
      </c>
      <c r="J52" s="10">
        <f t="shared" si="6"/>
        <v>1695257500507.5115</v>
      </c>
      <c r="K52" s="11">
        <f t="shared" si="7"/>
        <v>9.7289820000000082E-2</v>
      </c>
    </row>
    <row r="53" spans="1:11" ht="22.5" customHeight="1">
      <c r="A53" s="19">
        <f t="shared" si="0"/>
        <v>1964</v>
      </c>
      <c r="B53" s="19">
        <v>1714</v>
      </c>
      <c r="C53" s="20">
        <f t="shared" si="1"/>
        <v>623752004.22842979</v>
      </c>
      <c r="D53" s="21">
        <v>1.2E-2</v>
      </c>
      <c r="E53" s="20">
        <f t="shared" si="2"/>
        <v>7396268.824843049</v>
      </c>
      <c r="F53" s="19"/>
      <c r="G53" s="11">
        <v>5.16E-2</v>
      </c>
      <c r="H53" s="10"/>
      <c r="I53" s="10">
        <f t="shared" si="8"/>
        <v>2476.8651943443369</v>
      </c>
      <c r="J53" s="10">
        <f t="shared" si="6"/>
        <v>1544949629175.9194</v>
      </c>
      <c r="K53" s="11">
        <f t="shared" si="7"/>
        <v>6.4219200000000143E-2</v>
      </c>
    </row>
    <row r="54" spans="1:11" ht="22.5" customHeight="1">
      <c r="A54" s="19">
        <f t="shared" si="0"/>
        <v>1963</v>
      </c>
      <c r="B54" s="19">
        <v>1713</v>
      </c>
      <c r="C54" s="20">
        <f t="shared" si="1"/>
        <v>616355735.40358675</v>
      </c>
      <c r="D54" s="21">
        <v>1.23E-2</v>
      </c>
      <c r="E54" s="20">
        <f t="shared" si="2"/>
        <v>7489060.1061583757</v>
      </c>
      <c r="F54" s="19"/>
      <c r="G54" s="11">
        <v>5.16E-2</v>
      </c>
      <c r="H54" s="10"/>
      <c r="I54" s="10">
        <f t="shared" si="8"/>
        <v>2355.3301581821383</v>
      </c>
      <c r="J54" s="10">
        <f t="shared" si="6"/>
        <v>1451721251764.5981</v>
      </c>
      <c r="K54" s="11">
        <f t="shared" si="7"/>
        <v>6.4534680000000177E-2</v>
      </c>
    </row>
    <row r="55" spans="1:11" ht="22.5" customHeight="1">
      <c r="A55" s="19">
        <f t="shared" si="0"/>
        <v>1962</v>
      </c>
      <c r="B55" s="19">
        <v>1712</v>
      </c>
      <c r="C55" s="20">
        <f t="shared" si="1"/>
        <v>608866675.29742837</v>
      </c>
      <c r="D55" s="21">
        <v>1.26E-2</v>
      </c>
      <c r="E55" s="20">
        <f t="shared" si="2"/>
        <v>7576259.2422946692</v>
      </c>
      <c r="F55" s="19"/>
      <c r="G55" s="11">
        <v>4.3099999999999999E-2</v>
      </c>
      <c r="H55" s="10"/>
      <c r="I55" s="10">
        <f t="shared" si="8"/>
        <v>2239.7586137144713</v>
      </c>
      <c r="J55" s="10">
        <f t="shared" si="6"/>
        <v>1363714380601.1072</v>
      </c>
      <c r="K55" s="11">
        <f t="shared" si="7"/>
        <v>5.62430599999999E-2</v>
      </c>
    </row>
    <row r="56" spans="1:11" ht="22.5" customHeight="1">
      <c r="A56" s="19">
        <f t="shared" si="0"/>
        <v>1961</v>
      </c>
      <c r="B56" s="19">
        <v>1711</v>
      </c>
      <c r="C56" s="20">
        <f t="shared" si="1"/>
        <v>601290416.0551337</v>
      </c>
      <c r="D56" s="21">
        <v>1.2800000000000001E-2</v>
      </c>
      <c r="E56" s="20">
        <f t="shared" si="2"/>
        <v>7599246.9643617868</v>
      </c>
      <c r="F56" s="19"/>
      <c r="G56" s="11">
        <v>6.4000000000000001E-2</v>
      </c>
      <c r="H56" s="10"/>
      <c r="I56" s="10">
        <f t="shared" si="8"/>
        <v>2147.2137031104126</v>
      </c>
      <c r="J56" s="10">
        <f t="shared" si="6"/>
        <v>1291099020902.5442</v>
      </c>
      <c r="K56" s="11">
        <f t="shared" si="7"/>
        <v>7.7619199999999777E-2</v>
      </c>
    </row>
    <row r="57" spans="1:11" ht="22.5" customHeight="1">
      <c r="A57" s="19">
        <f t="shared" si="0"/>
        <v>1960</v>
      </c>
      <c r="B57" s="19">
        <v>1710</v>
      </c>
      <c r="C57" s="20">
        <f t="shared" si="1"/>
        <v>593691169.09077191</v>
      </c>
      <c r="D57" s="21">
        <v>1.2999999999999999E-2</v>
      </c>
      <c r="E57" s="20">
        <f t="shared" si="2"/>
        <v>7618938.9912931919</v>
      </c>
      <c r="F57" s="19"/>
      <c r="G57" s="11">
        <v>8.8999999999999999E-3</v>
      </c>
      <c r="H57" s="10"/>
      <c r="I57" s="10">
        <f t="shared" si="8"/>
        <v>2018.0579916451245</v>
      </c>
      <c r="J57" s="10">
        <f t="shared" si="6"/>
        <v>1198103208352.7693</v>
      </c>
      <c r="K57" s="11">
        <f t="shared" si="7"/>
        <v>2.201569999999986E-2</v>
      </c>
    </row>
    <row r="58" spans="1:11" ht="22.5" customHeight="1">
      <c r="A58" s="19">
        <f t="shared" si="0"/>
        <v>1959</v>
      </c>
      <c r="B58" s="19">
        <v>1709</v>
      </c>
      <c r="C58" s="20">
        <f t="shared" si="1"/>
        <v>586072230.09947872</v>
      </c>
      <c r="D58" s="21">
        <v>1.32E-2</v>
      </c>
      <c r="E58" s="20">
        <f t="shared" si="2"/>
        <v>7635366.5982167721</v>
      </c>
      <c r="F58" s="19"/>
      <c r="G58" s="11">
        <v>4.58E-2</v>
      </c>
      <c r="H58" s="10"/>
      <c r="I58" s="10">
        <f t="shared" si="8"/>
        <v>2000.2557157747297</v>
      </c>
      <c r="J58" s="10">
        <f t="shared" si="6"/>
        <v>1172294328113.325</v>
      </c>
      <c r="K58" s="11">
        <f t="shared" si="7"/>
        <v>5.9604560000000362E-2</v>
      </c>
    </row>
    <row r="59" spans="1:11" ht="22.5" customHeight="1">
      <c r="A59" s="19">
        <f t="shared" si="0"/>
        <v>1958</v>
      </c>
      <c r="B59" s="19">
        <v>1708</v>
      </c>
      <c r="C59" s="20">
        <f t="shared" si="1"/>
        <v>578436863.50126195</v>
      </c>
      <c r="D59" s="21">
        <v>1.34E-2</v>
      </c>
      <c r="E59" s="20">
        <f t="shared" si="2"/>
        <v>7648563.22371912</v>
      </c>
      <c r="F59" s="19"/>
      <c r="G59" s="11">
        <v>2.6599999999999999E-2</v>
      </c>
      <c r="H59" s="10"/>
      <c r="I59" s="10">
        <f t="shared" si="8"/>
        <v>1912.6560678664464</v>
      </c>
      <c r="J59" s="10">
        <f t="shared" si="6"/>
        <v>1106350776853.324</v>
      </c>
      <c r="K59" s="11">
        <f t="shared" si="7"/>
        <v>4.0356440000000049E-2</v>
      </c>
    </row>
    <row r="60" spans="1:11" ht="22.5" customHeight="1">
      <c r="A60" s="19">
        <f t="shared" si="0"/>
        <v>1957</v>
      </c>
      <c r="B60" s="19">
        <v>1707</v>
      </c>
      <c r="C60" s="20">
        <f t="shared" si="1"/>
        <v>570788300.27754283</v>
      </c>
      <c r="D60" s="21">
        <v>1.37E-2</v>
      </c>
      <c r="E60" s="20">
        <f t="shared" si="2"/>
        <v>7714116.3202154636</v>
      </c>
      <c r="F60" s="19"/>
      <c r="G60" s="11">
        <v>3.5000000000000001E-3</v>
      </c>
      <c r="H60" s="10"/>
      <c r="I60" s="10">
        <f t="shared" si="8"/>
        <v>1863.0976698484769</v>
      </c>
      <c r="J60" s="10">
        <f t="shared" si="6"/>
        <v>1063434352223.8628</v>
      </c>
      <c r="K60" s="11">
        <f t="shared" si="7"/>
        <v>1.7247950000000234E-2</v>
      </c>
    </row>
    <row r="61" spans="1:11" ht="22.5" customHeight="1">
      <c r="A61" s="19">
        <f t="shared" si="0"/>
        <v>1956</v>
      </c>
      <c r="B61" s="19">
        <v>1706</v>
      </c>
      <c r="C61" s="20">
        <f t="shared" si="1"/>
        <v>563074183.95732737</v>
      </c>
      <c r="D61" s="21">
        <v>1.4E-2</v>
      </c>
      <c r="E61" s="20">
        <f t="shared" si="2"/>
        <v>7774199.7785035372</v>
      </c>
      <c r="F61" s="19"/>
      <c r="G61" s="11">
        <v>0.02</v>
      </c>
      <c r="H61" s="10"/>
      <c r="I61" s="10">
        <f t="shared" si="8"/>
        <v>1856.5995713487562</v>
      </c>
      <c r="J61" s="10">
        <f t="shared" si="6"/>
        <v>1045403288572.7246</v>
      </c>
      <c r="K61" s="11">
        <f t="shared" si="7"/>
        <v>3.4279999999999866E-2</v>
      </c>
    </row>
    <row r="62" spans="1:11" ht="22.5" customHeight="1">
      <c r="A62" s="19">
        <f t="shared" si="0"/>
        <v>1955</v>
      </c>
      <c r="B62" s="19">
        <v>1705</v>
      </c>
      <c r="C62" s="20">
        <f t="shared" si="1"/>
        <v>555299984.17882383</v>
      </c>
      <c r="D62" s="21">
        <v>1.43E-2</v>
      </c>
      <c r="E62" s="20">
        <f t="shared" si="2"/>
        <v>7828837.3989521265</v>
      </c>
      <c r="F62" s="19"/>
      <c r="G62" s="11">
        <v>6.5799999999999997E-2</v>
      </c>
      <c r="H62" s="10"/>
      <c r="I62" s="10">
        <f t="shared" si="8"/>
        <v>1820.195658185055</v>
      </c>
      <c r="J62" s="10">
        <f t="shared" si="6"/>
        <v>1010754620192.5249</v>
      </c>
      <c r="K62" s="11">
        <f t="shared" si="7"/>
        <v>8.1040940000000061E-2</v>
      </c>
    </row>
    <row r="63" spans="1:11" ht="22.5" customHeight="1">
      <c r="A63" s="19">
        <f t="shared" si="0"/>
        <v>1954</v>
      </c>
      <c r="B63" s="19">
        <v>1704</v>
      </c>
      <c r="C63" s="20">
        <f t="shared" si="1"/>
        <v>547471146.7798717</v>
      </c>
      <c r="D63" s="21">
        <v>1.4500000000000001E-2</v>
      </c>
      <c r="E63" s="20">
        <f t="shared" si="2"/>
        <v>7824870.9988251925</v>
      </c>
      <c r="F63" s="19"/>
      <c r="G63" s="11">
        <v>2.7300000000000001E-2</v>
      </c>
      <c r="H63" s="10"/>
      <c r="I63" s="10">
        <f t="shared" si="8"/>
        <v>1707.8210341387266</v>
      </c>
      <c r="J63" s="10">
        <f t="shared" si="6"/>
        <v>934982740054.71509</v>
      </c>
      <c r="K63" s="11">
        <f t="shared" si="7"/>
        <v>4.2195850000000146E-2</v>
      </c>
    </row>
    <row r="64" spans="1:11" ht="22.5" customHeight="1">
      <c r="A64" s="19">
        <f t="shared" si="0"/>
        <v>1953</v>
      </c>
      <c r="B64" s="19">
        <v>1703</v>
      </c>
      <c r="C64" s="20">
        <f t="shared" si="1"/>
        <v>539646275.78104651</v>
      </c>
      <c r="D64" s="21">
        <v>1.47E-2</v>
      </c>
      <c r="E64" s="20">
        <f t="shared" si="2"/>
        <v>7817877.4553871155</v>
      </c>
      <c r="F64" s="19"/>
      <c r="G64" s="11">
        <v>5.1999999999999998E-3</v>
      </c>
      <c r="H64" s="10"/>
      <c r="I64" s="10">
        <f t="shared" si="8"/>
        <v>1662.4365172186572</v>
      </c>
      <c r="J64" s="10">
        <f t="shared" si="6"/>
        <v>897127675239.46191</v>
      </c>
      <c r="K64" s="11">
        <f t="shared" si="7"/>
        <v>1.9976439999999984E-2</v>
      </c>
    </row>
    <row r="65" spans="1:11" ht="22.5" customHeight="1">
      <c r="A65" s="19">
        <f t="shared" si="0"/>
        <v>1952</v>
      </c>
      <c r="B65" s="19">
        <v>1702</v>
      </c>
      <c r="C65" s="20">
        <f t="shared" si="1"/>
        <v>531828398.32565939</v>
      </c>
      <c r="D65" s="21">
        <v>1.49E-2</v>
      </c>
      <c r="E65" s="20">
        <f t="shared" si="2"/>
        <v>7807905.3454057574</v>
      </c>
      <c r="F65" s="19"/>
      <c r="G65" s="11">
        <v>5.3600000000000002E-2</v>
      </c>
      <c r="H65" s="10"/>
      <c r="I65" s="10">
        <f t="shared" si="8"/>
        <v>1653.8365670698936</v>
      </c>
      <c r="J65" s="10">
        <f t="shared" si="6"/>
        <v>879557252557.18848</v>
      </c>
      <c r="K65" s="11">
        <f t="shared" si="7"/>
        <v>6.9298639999999967E-2</v>
      </c>
    </row>
    <row r="66" spans="1:11" ht="22.5" customHeight="1">
      <c r="A66" s="19">
        <f t="shared" si="0"/>
        <v>1951</v>
      </c>
      <c r="B66" s="19">
        <v>1701</v>
      </c>
      <c r="C66" s="20">
        <f t="shared" si="1"/>
        <v>524020492.98025364</v>
      </c>
      <c r="D66" s="21">
        <v>1.5100000000000001E-2</v>
      </c>
      <c r="E66" s="20">
        <f t="shared" si="2"/>
        <v>7795004.8704578876</v>
      </c>
      <c r="F66" s="19"/>
      <c r="G66" s="11">
        <v>5.4699999999999999E-2</v>
      </c>
      <c r="H66" s="10"/>
      <c r="I66" s="10">
        <f t="shared" si="8"/>
        <v>1569.7006141513796</v>
      </c>
      <c r="J66" s="10">
        <f t="shared" ref="J66" si="9">IF(I66="","",I66*C66)</f>
        <v>822555289659.01282</v>
      </c>
      <c r="K66" s="11">
        <f t="shared" ref="K66" si="10">IFERROR(J66/J67-1,"")</f>
        <v>7.0625970000000038E-2</v>
      </c>
    </row>
    <row r="67" spans="1:11" ht="22.5" customHeight="1">
      <c r="A67" s="19">
        <v>1950</v>
      </c>
      <c r="B67" s="19">
        <v>1700</v>
      </c>
      <c r="C67" s="20">
        <v>516225488.10979575</v>
      </c>
      <c r="D67" s="21">
        <v>1.55E-2</v>
      </c>
      <c r="E67" s="20">
        <v>7879364.9096029997</v>
      </c>
      <c r="F67" s="19"/>
      <c r="G67" s="11">
        <v>0.13370000000000001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5">
        <v>2020940</v>
      </c>
      <c r="G2" s="11"/>
      <c r="H2" s="10"/>
      <c r="I2" s="10">
        <f>IF(H2&lt;&gt;"",H2,2698)</f>
        <v>2698</v>
      </c>
      <c r="J2" s="10">
        <f t="shared" ref="J2:J33" si="3">IF(I2="","",I2*C2)</f>
        <v>5452514423.4868727</v>
      </c>
      <c r="K2" s="11">
        <f t="shared" ref="K2:K33" si="4">IFERROR(J2/J3-1,"")</f>
        <v>-2.8000000000001357E-3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11"/>
      <c r="H3" s="10"/>
      <c r="I3" s="10">
        <f t="shared" ref="I3:I34" si="5">IF(H3&lt;&gt;"",H3,I2/(1+IF(G2="",0,G2)))</f>
        <v>2698</v>
      </c>
      <c r="J3" s="10">
        <f t="shared" si="3"/>
        <v>5467824331.6153965</v>
      </c>
      <c r="K3" s="11">
        <f t="shared" si="4"/>
        <v>-3.0999999999999917E-3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11"/>
      <c r="H4" s="10"/>
      <c r="I4" s="10">
        <f t="shared" si="5"/>
        <v>2698</v>
      </c>
      <c r="J4" s="10">
        <f t="shared" si="3"/>
        <v>5484827296.2337208</v>
      </c>
      <c r="K4" s="11">
        <f t="shared" si="4"/>
        <v>-2.9999999999998916E-3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11"/>
      <c r="H5" s="10"/>
      <c r="I5" s="10">
        <f t="shared" si="5"/>
        <v>2698</v>
      </c>
      <c r="J5" s="10">
        <f t="shared" si="3"/>
        <v>5501331290.1040325</v>
      </c>
      <c r="K5" s="11">
        <f t="shared" si="4"/>
        <v>5.9999999999993392E-4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11"/>
      <c r="H6" s="10"/>
      <c r="I6" s="10">
        <f t="shared" si="5"/>
        <v>2698</v>
      </c>
      <c r="J6" s="10">
        <f t="shared" si="3"/>
        <v>5498032470.6216602</v>
      </c>
      <c r="K6" s="11">
        <f t="shared" si="4"/>
        <v>3.6000000000000476E-3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11"/>
      <c r="H7" s="10"/>
      <c r="I7" s="10">
        <f t="shared" si="5"/>
        <v>2698</v>
      </c>
      <c r="J7" s="10">
        <f t="shared" si="3"/>
        <v>5478310552.632184</v>
      </c>
      <c r="K7" s="11">
        <f t="shared" si="4"/>
        <v>4.5999999999999375E-3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11"/>
      <c r="H8" s="10"/>
      <c r="I8" s="10">
        <f t="shared" si="5"/>
        <v>2698</v>
      </c>
      <c r="J8" s="10">
        <f t="shared" si="3"/>
        <v>5453225714.3461914</v>
      </c>
      <c r="K8" s="11">
        <f t="shared" si="4"/>
        <v>8.899999999999908E-3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11"/>
      <c r="H9" s="10"/>
      <c r="I9" s="10">
        <f t="shared" si="5"/>
        <v>2698</v>
      </c>
      <c r="J9" s="10">
        <f t="shared" si="3"/>
        <v>5405120145.0552006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11"/>
      <c r="H10" s="10"/>
      <c r="I10" s="10">
        <f t="shared" si="5"/>
        <v>2698</v>
      </c>
      <c r="J10" s="10">
        <f t="shared" si="3"/>
        <v>5320000142.7708664</v>
      </c>
      <c r="K10" s="11">
        <f t="shared" si="4"/>
        <v>1.8499999999999961E-2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11"/>
      <c r="H11" s="10"/>
      <c r="I11" s="10">
        <f t="shared" si="5"/>
        <v>2698</v>
      </c>
      <c r="J11" s="10">
        <f t="shared" si="3"/>
        <v>5223367837.7720833</v>
      </c>
      <c r="K11" s="11">
        <f t="shared" si="4"/>
        <v>1.6899999999999915E-2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11"/>
      <c r="H12" s="10"/>
      <c r="I12" s="10">
        <f t="shared" si="5"/>
        <v>2698</v>
      </c>
      <c r="J12" s="10">
        <f t="shared" si="3"/>
        <v>5136559974.2079687</v>
      </c>
      <c r="K12" s="11">
        <f t="shared" si="4"/>
        <v>1.6899999999999915E-2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11"/>
      <c r="H13" s="10"/>
      <c r="I13" s="10">
        <f t="shared" si="5"/>
        <v>2698</v>
      </c>
      <c r="J13" s="10">
        <f t="shared" si="3"/>
        <v>5051194782.3856516</v>
      </c>
      <c r="K13" s="11">
        <f t="shared" si="4"/>
        <v>1.7299999999999871E-2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11"/>
      <c r="H14" s="10"/>
      <c r="I14" s="10">
        <f t="shared" si="5"/>
        <v>2698</v>
      </c>
      <c r="J14" s="10">
        <f t="shared" si="3"/>
        <v>4965295175.8435583</v>
      </c>
      <c r="K14" s="11">
        <f t="shared" si="4"/>
        <v>1.8100000000000005E-2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11"/>
      <c r="H15" s="10"/>
      <c r="I15" s="10">
        <f t="shared" si="5"/>
        <v>2698</v>
      </c>
      <c r="J15" s="10">
        <f t="shared" si="3"/>
        <v>4877021094.0414085</v>
      </c>
      <c r="K15" s="11">
        <f t="shared" si="4"/>
        <v>1.4100000000000001E-2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11"/>
      <c r="H16" s="10"/>
      <c r="I16" s="10">
        <f t="shared" si="5"/>
        <v>2698</v>
      </c>
      <c r="J16" s="10">
        <f t="shared" si="3"/>
        <v>4809211215.8972569</v>
      </c>
      <c r="K16" s="11">
        <f t="shared" si="4"/>
        <v>6.8999999999999062E-3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11"/>
      <c r="H17" s="10"/>
      <c r="I17" s="10">
        <f t="shared" si="5"/>
        <v>2698</v>
      </c>
      <c r="J17" s="10">
        <f t="shared" si="3"/>
        <v>4776255056.0107832</v>
      </c>
      <c r="K17" s="11">
        <f t="shared" si="4"/>
        <v>4.4999999999999485E-3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11"/>
      <c r="H18" s="10"/>
      <c r="I18" s="10">
        <f t="shared" si="5"/>
        <v>2698</v>
      </c>
      <c r="J18" s="10">
        <f t="shared" si="3"/>
        <v>4754858194.137166</v>
      </c>
      <c r="K18" s="11">
        <f t="shared" si="4"/>
        <v>4.0999999999999925E-3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11"/>
      <c r="H19" s="10"/>
      <c r="I19" s="10">
        <f t="shared" si="5"/>
        <v>2698</v>
      </c>
      <c r="J19" s="10">
        <f t="shared" si="3"/>
        <v>4735442878.335989</v>
      </c>
      <c r="K19" s="11">
        <f t="shared" si="4"/>
        <v>4.0999999999999925E-3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11"/>
      <c r="H20" s="10"/>
      <c r="I20" s="10">
        <f t="shared" si="5"/>
        <v>2698</v>
      </c>
      <c r="J20" s="10">
        <f t="shared" si="3"/>
        <v>4716106840.2907972</v>
      </c>
      <c r="K20" s="11">
        <f t="shared" si="4"/>
        <v>4.1999999999999815E-3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11"/>
      <c r="H21" s="10"/>
      <c r="I21" s="10">
        <f t="shared" si="5"/>
        <v>2698</v>
      </c>
      <c r="J21" s="10">
        <f t="shared" si="3"/>
        <v>4696382035.7406864</v>
      </c>
      <c r="K21" s="11">
        <f t="shared" si="4"/>
        <v>4.1999999999999815E-3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11"/>
      <c r="H22" s="10"/>
      <c r="I22" s="10">
        <f t="shared" si="5"/>
        <v>2698</v>
      </c>
      <c r="J22" s="10">
        <f t="shared" si="3"/>
        <v>4676739728.8793926</v>
      </c>
      <c r="K22" s="11">
        <f t="shared" si="4"/>
        <v>4.3999999999999595E-3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11"/>
      <c r="H23" s="10"/>
      <c r="I23" s="10">
        <f t="shared" si="5"/>
        <v>2698</v>
      </c>
      <c r="J23" s="10">
        <f t="shared" si="3"/>
        <v>4656252219.1152859</v>
      </c>
      <c r="K23" s="11">
        <f t="shared" si="4"/>
        <v>4.7999999999999154E-3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11"/>
      <c r="H24" s="10"/>
      <c r="I24" s="10">
        <f t="shared" si="5"/>
        <v>2698</v>
      </c>
      <c r="J24" s="10">
        <f t="shared" si="3"/>
        <v>4634008976.0303402</v>
      </c>
      <c r="K24" s="11">
        <f t="shared" si="4"/>
        <v>5.2000000000000934E-3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11"/>
      <c r="H25" s="10"/>
      <c r="I25" s="10">
        <f t="shared" si="5"/>
        <v>2698</v>
      </c>
      <c r="J25" s="10">
        <f t="shared" si="3"/>
        <v>4610036784.7496414</v>
      </c>
      <c r="K25" s="11">
        <f t="shared" si="4"/>
        <v>4.8999999999999044E-3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11"/>
      <c r="H26" s="10"/>
      <c r="I26" s="10">
        <f t="shared" si="5"/>
        <v>2698</v>
      </c>
      <c r="J26" s="10">
        <f t="shared" si="3"/>
        <v>4587557751.7659883</v>
      </c>
      <c r="K26" s="11">
        <f t="shared" si="4"/>
        <v>2.4999999999999467E-3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11"/>
      <c r="H27" s="10"/>
      <c r="I27" s="10">
        <f t="shared" si="5"/>
        <v>2698</v>
      </c>
      <c r="J27" s="10">
        <f t="shared" si="3"/>
        <v>4576117458.1206865</v>
      </c>
      <c r="K27" s="11">
        <f t="shared" si="4"/>
        <v>9.9999999999988987E-4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11"/>
      <c r="H28" s="10"/>
      <c r="I28" s="10">
        <f t="shared" si="5"/>
        <v>2698</v>
      </c>
      <c r="J28" s="10">
        <f t="shared" si="3"/>
        <v>4571545912.2084789</v>
      </c>
      <c r="K28" s="11">
        <f t="shared" si="4"/>
        <v>1.6000000000002679E-3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11"/>
      <c r="H29" s="10"/>
      <c r="I29" s="10">
        <f t="shared" si="5"/>
        <v>2698</v>
      </c>
      <c r="J29" s="10">
        <f t="shared" si="3"/>
        <v>4564243123.21134</v>
      </c>
      <c r="K29" s="11">
        <f t="shared" si="4"/>
        <v>2.0999999999999908E-3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11"/>
      <c r="H30" s="10"/>
      <c r="I30" s="10">
        <f t="shared" si="5"/>
        <v>2698</v>
      </c>
      <c r="J30" s="10">
        <f t="shared" si="3"/>
        <v>4554678298.7838936</v>
      </c>
      <c r="K30" s="11">
        <f t="shared" si="4"/>
        <v>2.5999999999999357E-3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11"/>
      <c r="H31" s="10"/>
      <c r="I31" s="10">
        <f t="shared" si="5"/>
        <v>2698</v>
      </c>
      <c r="J31" s="10">
        <f t="shared" si="3"/>
        <v>4542866844.986928</v>
      </c>
      <c r="K31" s="11">
        <f t="shared" si="4"/>
        <v>2.9999999999998916E-3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11"/>
      <c r="H32" s="10"/>
      <c r="I32" s="10">
        <f t="shared" si="5"/>
        <v>2698</v>
      </c>
      <c r="J32" s="10">
        <f t="shared" si="3"/>
        <v>4529279007.9630394</v>
      </c>
      <c r="K32" s="11">
        <f t="shared" si="4"/>
        <v>3.6000000000000476E-3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11"/>
      <c r="H33" s="10"/>
      <c r="I33" s="10">
        <f t="shared" si="5"/>
        <v>2698</v>
      </c>
      <c r="J33" s="10">
        <f t="shared" si="3"/>
        <v>4513032092.4302902</v>
      </c>
      <c r="K33" s="11">
        <f t="shared" si="4"/>
        <v>4.1999999999997595E-3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11"/>
      <c r="H34" s="10"/>
      <c r="I34" s="10">
        <f t="shared" si="5"/>
        <v>2698</v>
      </c>
      <c r="J34" s="10">
        <f t="shared" ref="J34:J65" si="6">IF(I34="","",I34*C34)</f>
        <v>4494156634.5651178</v>
      </c>
      <c r="K34" s="11">
        <f t="shared" ref="K34:K65" si="7">IFERROR(J34/J35-1,"")</f>
        <v>4.9000000000001265E-3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11"/>
      <c r="H35" s="10"/>
      <c r="I35" s="10">
        <f t="shared" ref="I35:I66" si="8">IF(H35&lt;&gt;"",H35,I34/(1+IF(G34="",0,G34)))</f>
        <v>2698</v>
      </c>
      <c r="J35" s="10">
        <f t="shared" si="6"/>
        <v>4472242645.6016693</v>
      </c>
      <c r="K35" s="11">
        <f t="shared" si="7"/>
        <v>6.0000000000000053E-3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11"/>
      <c r="H36" s="10"/>
      <c r="I36" s="10">
        <f t="shared" si="8"/>
        <v>2698</v>
      </c>
      <c r="J36" s="10">
        <f t="shared" si="6"/>
        <v>4445569230.2203474</v>
      </c>
      <c r="K36" s="11">
        <f t="shared" si="7"/>
        <v>7.1000000000001062E-3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11"/>
      <c r="H37" s="10"/>
      <c r="I37" s="10">
        <f t="shared" si="8"/>
        <v>2698</v>
      </c>
      <c r="J37" s="10">
        <f t="shared" si="6"/>
        <v>4414228209.9298449</v>
      </c>
      <c r="K37" s="11">
        <f t="shared" si="7"/>
        <v>8.0000000000000071E-3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11"/>
      <c r="H38" s="10"/>
      <c r="I38" s="10">
        <f t="shared" si="8"/>
        <v>2698</v>
      </c>
      <c r="J38" s="10">
        <f t="shared" si="6"/>
        <v>4379194652.7081795</v>
      </c>
      <c r="K38" s="11">
        <f t="shared" si="7"/>
        <v>8.800000000000141E-3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11"/>
      <c r="H39" s="10"/>
      <c r="I39" s="10">
        <f t="shared" si="8"/>
        <v>2698</v>
      </c>
      <c r="J39" s="10">
        <f t="shared" si="6"/>
        <v>4340993906.3324537</v>
      </c>
      <c r="K39" s="11">
        <f t="shared" si="7"/>
        <v>9.6000000000000529E-3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11"/>
      <c r="H40" s="10"/>
      <c r="I40" s="10">
        <f t="shared" si="8"/>
        <v>2698</v>
      </c>
      <c r="J40" s="10">
        <f t="shared" si="6"/>
        <v>4299716626.7159805</v>
      </c>
      <c r="K40" s="11">
        <f t="shared" si="7"/>
        <v>1.0299999999999976E-2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11"/>
      <c r="H41" s="10"/>
      <c r="I41" s="10">
        <f t="shared" si="8"/>
        <v>2698</v>
      </c>
      <c r="J41" s="10">
        <f t="shared" si="6"/>
        <v>4255881051.8815999</v>
      </c>
      <c r="K41" s="11">
        <f t="shared" si="7"/>
        <v>1.0599999999999943E-2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11"/>
      <c r="H42" s="10"/>
      <c r="I42" s="10">
        <f t="shared" si="8"/>
        <v>2698</v>
      </c>
      <c r="J42" s="10">
        <f t="shared" si="6"/>
        <v>4211241887.8701763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11"/>
      <c r="H43" s="10"/>
      <c r="I43" s="10">
        <f t="shared" si="8"/>
        <v>2698</v>
      </c>
      <c r="J43" s="10">
        <f t="shared" si="6"/>
        <v>4166246426.4643617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11"/>
      <c r="H44" s="10"/>
      <c r="I44" s="10">
        <f t="shared" si="8"/>
        <v>2698</v>
      </c>
      <c r="J44" s="10">
        <f t="shared" si="6"/>
        <v>4121323994.9197373</v>
      </c>
      <c r="K44" s="11">
        <f t="shared" si="7"/>
        <v>1.0999999999999899E-2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11"/>
      <c r="H45" s="10"/>
      <c r="I45" s="10">
        <f t="shared" si="8"/>
        <v>2698</v>
      </c>
      <c r="J45" s="10">
        <f t="shared" si="6"/>
        <v>4076482685.3805513</v>
      </c>
      <c r="K45" s="11">
        <f t="shared" si="7"/>
        <v>1.0999999999999899E-2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11"/>
      <c r="H46" s="10"/>
      <c r="I46" s="10">
        <f t="shared" si="8"/>
        <v>2698</v>
      </c>
      <c r="J46" s="10">
        <f t="shared" si="6"/>
        <v>4032129263.4822469</v>
      </c>
      <c r="K46" s="11">
        <f t="shared" si="7"/>
        <v>1.21E-2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11"/>
      <c r="H47" s="10"/>
      <c r="I47" s="10">
        <f t="shared" si="8"/>
        <v>2698</v>
      </c>
      <c r="J47" s="10">
        <f t="shared" si="6"/>
        <v>3983923785.6755724</v>
      </c>
      <c r="K47" s="11">
        <f t="shared" si="7"/>
        <v>1.110000000000011E-2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11"/>
      <c r="H48" s="10"/>
      <c r="I48" s="10">
        <f t="shared" si="8"/>
        <v>2698</v>
      </c>
      <c r="J48" s="10">
        <f t="shared" si="6"/>
        <v>3940187702.1813588</v>
      </c>
      <c r="K48" s="11">
        <f t="shared" si="7"/>
        <v>9.9000000000002419E-3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11"/>
      <c r="H49" s="10"/>
      <c r="I49" s="10">
        <f t="shared" si="8"/>
        <v>2698</v>
      </c>
      <c r="J49" s="10">
        <f t="shared" si="6"/>
        <v>3901562236.0445175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11"/>
      <c r="H50" s="10"/>
      <c r="I50" s="10">
        <f t="shared" si="8"/>
        <v>2698</v>
      </c>
      <c r="J50" s="10">
        <f t="shared" si="6"/>
        <v>3851112660.1959505</v>
      </c>
      <c r="K50" s="11">
        <f t="shared" si="7"/>
        <v>1.2299999999999978E-2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11"/>
      <c r="H51" s="10"/>
      <c r="I51" s="10">
        <f t="shared" si="8"/>
        <v>2698</v>
      </c>
      <c r="J51" s="10">
        <f t="shared" si="6"/>
        <v>3804319529.9772305</v>
      </c>
      <c r="K51" s="11">
        <f t="shared" si="7"/>
        <v>1.0199999999999987E-2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11"/>
      <c r="H52" s="10"/>
      <c r="I52" s="10">
        <f t="shared" si="8"/>
        <v>2698</v>
      </c>
      <c r="J52" s="10">
        <f t="shared" si="6"/>
        <v>3765907275.7644334</v>
      </c>
      <c r="K52" s="11">
        <f t="shared" si="7"/>
        <v>1.089999999999991E-2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11"/>
      <c r="H53" s="10"/>
      <c r="I53" s="10">
        <f t="shared" si="8"/>
        <v>2698</v>
      </c>
      <c r="J53" s="10">
        <f t="shared" si="6"/>
        <v>3725301489.5285721</v>
      </c>
      <c r="K53" s="11">
        <f t="shared" si="7"/>
        <v>9.8999999999997979E-3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11"/>
      <c r="H54" s="10"/>
      <c r="I54" s="10">
        <f t="shared" si="8"/>
        <v>2698</v>
      </c>
      <c r="J54" s="10">
        <f t="shared" si="6"/>
        <v>3688782542.3592162</v>
      </c>
      <c r="K54" s="11">
        <f t="shared" si="7"/>
        <v>8.799999999999919E-3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11"/>
      <c r="H55" s="10"/>
      <c r="I55" s="10">
        <f t="shared" si="8"/>
        <v>2698</v>
      </c>
      <c r="J55" s="10">
        <f t="shared" si="6"/>
        <v>3656604423.4330058</v>
      </c>
      <c r="K55" s="11">
        <f t="shared" si="7"/>
        <v>9.200000000000097E-3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11"/>
      <c r="H56" s="10"/>
      <c r="I56" s="10">
        <f t="shared" si="8"/>
        <v>2698</v>
      </c>
      <c r="J56" s="10">
        <f t="shared" si="6"/>
        <v>3623270336.3386898</v>
      </c>
      <c r="K56" s="11">
        <f t="shared" si="7"/>
        <v>9.300000000000086E-3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11"/>
      <c r="H57" s="10"/>
      <c r="I57" s="10">
        <f t="shared" si="8"/>
        <v>2698</v>
      </c>
      <c r="J57" s="10">
        <f t="shared" si="6"/>
        <v>3589884411.3134742</v>
      </c>
      <c r="K57" s="11">
        <f t="shared" si="7"/>
        <v>8.999999999999897E-3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11"/>
      <c r="H58" s="10"/>
      <c r="I58" s="10">
        <f t="shared" si="8"/>
        <v>2698</v>
      </c>
      <c r="J58" s="10">
        <f t="shared" si="6"/>
        <v>3557863638.5663772</v>
      </c>
      <c r="K58" s="11">
        <f t="shared" si="7"/>
        <v>8.49999999999973E-3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11"/>
      <c r="H59" s="10"/>
      <c r="I59" s="10">
        <f t="shared" si="8"/>
        <v>2698</v>
      </c>
      <c r="J59" s="10">
        <f t="shared" si="6"/>
        <v>3527876686.7291799</v>
      </c>
      <c r="K59" s="11">
        <f t="shared" si="7"/>
        <v>8.5000000000001741E-3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11"/>
      <c r="H60" s="10"/>
      <c r="I60" s="10">
        <f t="shared" si="8"/>
        <v>2698</v>
      </c>
      <c r="J60" s="10">
        <f t="shared" si="6"/>
        <v>3498142475.6858497</v>
      </c>
      <c r="K60" s="11">
        <f t="shared" si="7"/>
        <v>8.499999999999952E-3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11"/>
      <c r="H61" s="10"/>
      <c r="I61" s="10">
        <f t="shared" si="8"/>
        <v>2698</v>
      </c>
      <c r="J61" s="10">
        <f t="shared" si="6"/>
        <v>3468658875.2462564</v>
      </c>
      <c r="K61" s="11">
        <f t="shared" si="7"/>
        <v>8.49999999999973E-3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11"/>
      <c r="H62" s="10"/>
      <c r="I62" s="10">
        <f t="shared" si="8"/>
        <v>2698</v>
      </c>
      <c r="J62" s="10">
        <f t="shared" si="6"/>
        <v>3439423773.1742759</v>
      </c>
      <c r="K62" s="11">
        <f t="shared" si="7"/>
        <v>8.5000000000001741E-3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11"/>
      <c r="H63" s="10"/>
      <c r="I63" s="10">
        <f t="shared" si="8"/>
        <v>2698</v>
      </c>
      <c r="J63" s="10">
        <f t="shared" si="6"/>
        <v>3410435075.0364656</v>
      </c>
      <c r="K63" s="11">
        <f t="shared" si="7"/>
        <v>8.499999999999952E-3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11"/>
      <c r="H64" s="10"/>
      <c r="I64" s="10">
        <f t="shared" si="8"/>
        <v>2698</v>
      </c>
      <c r="J64" s="10">
        <f t="shared" si="6"/>
        <v>3381690704.0520239</v>
      </c>
      <c r="K64" s="11">
        <f t="shared" si="7"/>
        <v>8.499999999999952E-3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11"/>
      <c r="H65" s="10"/>
      <c r="I65" s="10">
        <f t="shared" si="8"/>
        <v>2698</v>
      </c>
      <c r="J65" s="10">
        <f t="shared" si="6"/>
        <v>3353188600.9439998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11"/>
      <c r="H66" s="10"/>
      <c r="I66" s="10">
        <f t="shared" si="8"/>
        <v>2698</v>
      </c>
      <c r="J66" s="10">
        <f t="shared" ref="J66:J67" si="9">IF(I66="","",I66*C66)</f>
        <v>3326575993</v>
      </c>
      <c r="K66" s="11">
        <f t="shared" ref="K66" si="10">IFERROR(J66/J67-1,"")</f>
        <v>7.5000000000000622E-3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2698</v>
      </c>
      <c r="J67" s="10">
        <f t="shared" si="9"/>
        <v>3301812400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5">
        <v>19678480</v>
      </c>
      <c r="G2" s="11"/>
      <c r="H2" s="10"/>
      <c r="I2" s="10">
        <f>IF(H2&lt;&gt;"",H2,11230)</f>
        <v>11230</v>
      </c>
      <c r="J2" s="10">
        <f t="shared" ref="J2:J33" si="3">IF(I2="","",I2*C2)</f>
        <v>220996667380.97992</v>
      </c>
      <c r="K2" s="11">
        <f t="shared" ref="K2:K33" si="4">IFERROR(J2/J3-1,"")</f>
        <v>-3.6000000000000476E-3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11"/>
      <c r="H3" s="10"/>
      <c r="I3" s="10">
        <f t="shared" ref="I3:I34" si="5">IF(H3&lt;&gt;"",H3,I2/(1+IF(G2="",0,G2)))</f>
        <v>11230</v>
      </c>
      <c r="J3" s="10">
        <f t="shared" si="3"/>
        <v>221795129848.4343</v>
      </c>
      <c r="K3" s="11">
        <f t="shared" si="4"/>
        <v>-4.0000000000000036E-3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11"/>
      <c r="H4" s="10"/>
      <c r="I4" s="10">
        <f t="shared" si="5"/>
        <v>11230</v>
      </c>
      <c r="J4" s="10">
        <f t="shared" si="3"/>
        <v>222685873341.80151</v>
      </c>
      <c r="K4" s="11">
        <f t="shared" si="4"/>
        <v>-4.7999999999999154E-3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11"/>
      <c r="H5" s="10"/>
      <c r="I5" s="10">
        <f t="shared" si="5"/>
        <v>11230</v>
      </c>
      <c r="J5" s="10">
        <f t="shared" si="3"/>
        <v>223759920962.42111</v>
      </c>
      <c r="K5" s="11">
        <f t="shared" si="4"/>
        <v>-5.2000000000000934E-3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11"/>
      <c r="H6" s="10"/>
      <c r="I6" s="10">
        <f t="shared" si="5"/>
        <v>11230</v>
      </c>
      <c r="J6" s="10">
        <f t="shared" si="3"/>
        <v>224929554646.58337</v>
      </c>
      <c r="K6" s="11">
        <f t="shared" si="4"/>
        <v>-2.8000000000000247E-3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11"/>
      <c r="H7" s="10"/>
      <c r="I7" s="10">
        <f t="shared" si="5"/>
        <v>11230</v>
      </c>
      <c r="J7" s="10">
        <f t="shared" si="3"/>
        <v>225561125798.82007</v>
      </c>
      <c r="K7" s="11">
        <f t="shared" si="4"/>
        <v>-2.2999999999998577E-3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11"/>
      <c r="H8" s="10"/>
      <c r="I8" s="10">
        <f t="shared" si="5"/>
        <v>11230</v>
      </c>
      <c r="J8" s="10">
        <f t="shared" si="3"/>
        <v>226081112357.2417</v>
      </c>
      <c r="K8" s="11">
        <f t="shared" si="4"/>
        <v>-1.4999999999998348E-3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11"/>
      <c r="H9" s="10"/>
      <c r="I9" s="10">
        <f t="shared" si="5"/>
        <v>11230</v>
      </c>
      <c r="J9" s="10">
        <f t="shared" si="3"/>
        <v>226420743472.45035</v>
      </c>
      <c r="K9" s="11">
        <f t="shared" si="4"/>
        <v>-1.8000000000000238E-3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11"/>
      <c r="H10" s="10"/>
      <c r="I10" s="10">
        <f t="shared" si="5"/>
        <v>11230</v>
      </c>
      <c r="J10" s="10">
        <f t="shared" si="3"/>
        <v>226829035736.77655</v>
      </c>
      <c r="K10" s="11">
        <f t="shared" si="4"/>
        <v>-1.4999999999999458E-3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11"/>
      <c r="H11" s="10"/>
      <c r="I11" s="10">
        <f t="shared" si="5"/>
        <v>11230</v>
      </c>
      <c r="J11" s="10">
        <f t="shared" si="3"/>
        <v>227169790422.41016</v>
      </c>
      <c r="K11" s="11">
        <f t="shared" si="4"/>
        <v>-1.5999999999999348E-3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11"/>
      <c r="H12" s="10"/>
      <c r="I12" s="10">
        <f t="shared" si="5"/>
        <v>11230</v>
      </c>
      <c r="J12" s="10">
        <f t="shared" si="3"/>
        <v>227533844573.72812</v>
      </c>
      <c r="K12" s="11">
        <f t="shared" si="4"/>
        <v>-2.0000000000000018E-3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11"/>
      <c r="H13" s="10"/>
      <c r="I13" s="10">
        <f t="shared" si="5"/>
        <v>11230</v>
      </c>
      <c r="J13" s="10">
        <f t="shared" si="3"/>
        <v>227989824222.17245</v>
      </c>
      <c r="K13" s="11">
        <f t="shared" si="4"/>
        <v>-2.1999999999999797E-3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11"/>
      <c r="H14" s="10"/>
      <c r="I14" s="10">
        <f t="shared" si="5"/>
        <v>11230</v>
      </c>
      <c r="J14" s="10">
        <f t="shared" si="3"/>
        <v>228492507739.1987</v>
      </c>
      <c r="K14" s="11">
        <f t="shared" si="4"/>
        <v>-2.9000000000001247E-3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11"/>
      <c r="H15" s="10"/>
      <c r="I15" s="10">
        <f t="shared" si="5"/>
        <v>11230</v>
      </c>
      <c r="J15" s="10">
        <f t="shared" si="3"/>
        <v>229157063222.5441</v>
      </c>
      <c r="K15" s="11">
        <f t="shared" si="4"/>
        <v>-2.8000000000000247E-3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11"/>
      <c r="H16" s="10"/>
      <c r="I16" s="10">
        <f t="shared" si="5"/>
        <v>11230</v>
      </c>
      <c r="J16" s="10">
        <f t="shared" si="3"/>
        <v>229800504635.52356</v>
      </c>
      <c r="K16" s="11">
        <f t="shared" si="4"/>
        <v>-2.2999999999999687E-3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11"/>
      <c r="H17" s="10"/>
      <c r="I17" s="10">
        <f t="shared" si="5"/>
        <v>11230</v>
      </c>
      <c r="J17" s="10">
        <f t="shared" si="3"/>
        <v>230330264243.28311</v>
      </c>
      <c r="K17" s="11">
        <f t="shared" si="4"/>
        <v>-2.6000000000000467E-3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11"/>
      <c r="H18" s="10"/>
      <c r="I18" s="10">
        <f t="shared" si="5"/>
        <v>11230</v>
      </c>
      <c r="J18" s="10">
        <f t="shared" si="3"/>
        <v>230930684021.73965</v>
      </c>
      <c r="K18" s="11">
        <f t="shared" si="4"/>
        <v>-2.8000000000000247E-3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11"/>
      <c r="H19" s="10"/>
      <c r="I19" s="10">
        <f t="shared" si="5"/>
        <v>11230</v>
      </c>
      <c r="J19" s="10">
        <f t="shared" si="3"/>
        <v>231579105517.18777</v>
      </c>
      <c r="K19" s="11">
        <f t="shared" si="4"/>
        <v>-2.2999999999998577E-3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11"/>
      <c r="H20" s="10"/>
      <c r="I20" s="10">
        <f t="shared" si="5"/>
        <v>11230</v>
      </c>
      <c r="J20" s="10">
        <f t="shared" si="3"/>
        <v>232112965337.4639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11"/>
      <c r="H21" s="10"/>
      <c r="I21" s="10">
        <f t="shared" si="5"/>
        <v>11230</v>
      </c>
      <c r="J21" s="10">
        <f t="shared" si="3"/>
        <v>232578121580.62515</v>
      </c>
      <c r="K21" s="11">
        <f t="shared" si="4"/>
        <v>-1.7000000000000348E-3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11"/>
      <c r="H22" s="10"/>
      <c r="I22" s="10">
        <f t="shared" si="5"/>
        <v>11230</v>
      </c>
      <c r="J22" s="10">
        <f t="shared" si="3"/>
        <v>232974177682.68573</v>
      </c>
      <c r="K22" s="11">
        <f t="shared" si="4"/>
        <v>-1.3999999999998458E-3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11"/>
      <c r="H23" s="10"/>
      <c r="I23" s="10">
        <f t="shared" si="5"/>
        <v>11230</v>
      </c>
      <c r="J23" s="10">
        <f t="shared" si="3"/>
        <v>233300798801.00711</v>
      </c>
      <c r="K23" s="11">
        <f t="shared" si="4"/>
        <v>-1.4000000000000679E-3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11"/>
      <c r="H24" s="10"/>
      <c r="I24" s="10">
        <f t="shared" si="5"/>
        <v>11230</v>
      </c>
      <c r="J24" s="10">
        <f t="shared" si="3"/>
        <v>233627877829.96909</v>
      </c>
      <c r="K24" s="11">
        <f t="shared" si="4"/>
        <v>-1.0999999999999899E-3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11"/>
      <c r="H25" s="10"/>
      <c r="I25" s="10">
        <f t="shared" si="5"/>
        <v>11230</v>
      </c>
      <c r="J25" s="10">
        <f t="shared" si="3"/>
        <v>233885151496.61536</v>
      </c>
      <c r="K25" s="11">
        <f t="shared" si="4"/>
        <v>-3.9999999999995595E-4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11"/>
      <c r="H26" s="10"/>
      <c r="I26" s="10">
        <f t="shared" si="5"/>
        <v>11230</v>
      </c>
      <c r="J26" s="10">
        <f t="shared" si="3"/>
        <v>233978742993.81287</v>
      </c>
      <c r="K26" s="11">
        <f t="shared" si="4"/>
        <v>-9.9999999999988987E-5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11"/>
      <c r="H27" s="10"/>
      <c r="I27" s="10">
        <f t="shared" si="5"/>
        <v>11230</v>
      </c>
      <c r="J27" s="10">
        <f t="shared" si="3"/>
        <v>234002143208.13367</v>
      </c>
      <c r="K27" s="11">
        <f t="shared" si="4"/>
        <v>-1.0299999999999976E-2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11"/>
      <c r="H28" s="10"/>
      <c r="I28" s="10">
        <f t="shared" si="5"/>
        <v>11230</v>
      </c>
      <c r="J28" s="10">
        <f t="shared" si="3"/>
        <v>236437448932.13464</v>
      </c>
      <c r="K28" s="11">
        <f t="shared" si="4"/>
        <v>-1.0900000000000021E-2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11"/>
      <c r="H29" s="10"/>
      <c r="I29" s="10">
        <f t="shared" si="5"/>
        <v>11230</v>
      </c>
      <c r="J29" s="10">
        <f t="shared" si="3"/>
        <v>239043017826.44287</v>
      </c>
      <c r="K29" s="11">
        <f t="shared" si="4"/>
        <v>-1.4999999999998348E-3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11"/>
      <c r="H30" s="10"/>
      <c r="I30" s="10">
        <f t="shared" si="5"/>
        <v>11230</v>
      </c>
      <c r="J30" s="10">
        <f t="shared" si="3"/>
        <v>239402121007.95477</v>
      </c>
      <c r="K30" s="11">
        <f t="shared" si="4"/>
        <v>-1.7000000000000348E-3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11"/>
      <c r="H31" s="10"/>
      <c r="I31" s="10">
        <f t="shared" si="5"/>
        <v>11230</v>
      </c>
      <c r="J31" s="10">
        <f t="shared" si="3"/>
        <v>239809797663.98355</v>
      </c>
      <c r="K31" s="11">
        <f t="shared" si="4"/>
        <v>-1.7000000000000348E-3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11"/>
      <c r="H32" s="10"/>
      <c r="I32" s="10">
        <f t="shared" si="5"/>
        <v>11230</v>
      </c>
      <c r="J32" s="10">
        <f t="shared" si="3"/>
        <v>240218168550.51944</v>
      </c>
      <c r="K32" s="11">
        <f t="shared" si="4"/>
        <v>-1.8000000000000238E-3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11"/>
      <c r="H33" s="10"/>
      <c r="I33" s="10">
        <f t="shared" si="5"/>
        <v>11230</v>
      </c>
      <c r="J33" s="10">
        <f t="shared" si="3"/>
        <v>240651340964.2551</v>
      </c>
      <c r="K33" s="11">
        <f t="shared" si="4"/>
        <v>-2.0000000000000018E-3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11"/>
      <c r="H34" s="10"/>
      <c r="I34" s="10">
        <f t="shared" si="5"/>
        <v>11230</v>
      </c>
      <c r="J34" s="10">
        <f t="shared" ref="J34:J65" si="6">IF(I34="","",I34*C34)</f>
        <v>241133608180.61633</v>
      </c>
      <c r="K34" s="11">
        <f t="shared" ref="K34:K65" si="7">IFERROR(J34/J35-1,"")</f>
        <v>-1.5000000000000568E-3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11"/>
      <c r="H35" s="10"/>
      <c r="I35" s="10">
        <f t="shared" ref="I35:I66" si="8">IF(H35&lt;&gt;"",H35,I34/(1+IF(G34="",0,G34)))</f>
        <v>11230</v>
      </c>
      <c r="J35" s="10">
        <f t="shared" si="6"/>
        <v>241495851958.55417</v>
      </c>
      <c r="K35" s="11">
        <f t="shared" si="7"/>
        <v>-5.9999999999993392E-4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11"/>
      <c r="H36" s="10"/>
      <c r="I36" s="10">
        <f t="shared" si="8"/>
        <v>11230</v>
      </c>
      <c r="J36" s="10">
        <f t="shared" si="6"/>
        <v>241640836460.43042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11"/>
      <c r="H37" s="10"/>
      <c r="I37" s="10">
        <f t="shared" si="8"/>
        <v>11230</v>
      </c>
      <c r="J37" s="10">
        <f t="shared" si="6"/>
        <v>241616674792.95114</v>
      </c>
      <c r="K37" s="11">
        <f t="shared" si="7"/>
        <v>6.9999999999970086E-4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11"/>
      <c r="H38" s="10"/>
      <c r="I38" s="10">
        <f t="shared" si="8"/>
        <v>11230</v>
      </c>
      <c r="J38" s="10">
        <f t="shared" si="6"/>
        <v>241447661429.95023</v>
      </c>
      <c r="K38" s="11">
        <f t="shared" si="7"/>
        <v>1.8000000000000238E-3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11"/>
      <c r="H39" s="10"/>
      <c r="I39" s="10">
        <f t="shared" si="8"/>
        <v>11230</v>
      </c>
      <c r="J39" s="10">
        <f t="shared" si="6"/>
        <v>241013836524.20663</v>
      </c>
      <c r="K39" s="11">
        <f t="shared" si="7"/>
        <v>3.4000000000000696E-3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11"/>
      <c r="H40" s="10"/>
      <c r="I40" s="10">
        <f t="shared" si="8"/>
        <v>11230</v>
      </c>
      <c r="J40" s="10">
        <f t="shared" si="6"/>
        <v>240197166159.26514</v>
      </c>
      <c r="K40" s="11">
        <f t="shared" si="7"/>
        <v>4.5999999999999375E-3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11"/>
      <c r="H41" s="10"/>
      <c r="I41" s="10">
        <f t="shared" si="8"/>
        <v>11230</v>
      </c>
      <c r="J41" s="10">
        <f t="shared" si="6"/>
        <v>239097318494.19186</v>
      </c>
      <c r="K41" s="11">
        <f t="shared" si="7"/>
        <v>5.5000000000000604E-3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11"/>
      <c r="H42" s="10"/>
      <c r="I42" s="10">
        <f t="shared" si="8"/>
        <v>11230</v>
      </c>
      <c r="J42" s="10">
        <f t="shared" si="6"/>
        <v>237789476374.13412</v>
      </c>
      <c r="K42" s="11">
        <f t="shared" si="7"/>
        <v>5.9000000000002384E-3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11"/>
      <c r="H43" s="10"/>
      <c r="I43" s="10">
        <f t="shared" si="8"/>
        <v>11230</v>
      </c>
      <c r="J43" s="10">
        <f t="shared" si="6"/>
        <v>236394747364.68246</v>
      </c>
      <c r="K43" s="11">
        <f t="shared" si="7"/>
        <v>4.4999999999999485E-3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11"/>
      <c r="H44" s="10"/>
      <c r="I44" s="10">
        <f t="shared" si="8"/>
        <v>11230</v>
      </c>
      <c r="J44" s="10">
        <f t="shared" si="6"/>
        <v>235335736550.20654</v>
      </c>
      <c r="K44" s="11">
        <f t="shared" si="7"/>
        <v>3.2000000000003137E-3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11"/>
      <c r="H45" s="10"/>
      <c r="I45" s="10">
        <f t="shared" si="8"/>
        <v>11230</v>
      </c>
      <c r="J45" s="10">
        <f t="shared" si="6"/>
        <v>234585064344.30472</v>
      </c>
      <c r="K45" s="11">
        <f t="shared" si="7"/>
        <v>2.9999999999998916E-3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11"/>
      <c r="H46" s="10"/>
      <c r="I46" s="10">
        <f t="shared" si="8"/>
        <v>11230</v>
      </c>
      <c r="J46" s="10">
        <f t="shared" si="6"/>
        <v>233883414101.99875</v>
      </c>
      <c r="K46" s="11">
        <f t="shared" si="7"/>
        <v>2.8999999999999027E-3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11"/>
      <c r="H47" s="10"/>
      <c r="I47" s="10">
        <f t="shared" si="8"/>
        <v>11230</v>
      </c>
      <c r="J47" s="10">
        <f t="shared" si="6"/>
        <v>233207113472.92728</v>
      </c>
      <c r="K47" s="11">
        <f t="shared" si="7"/>
        <v>3.8000000000000256E-3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11"/>
      <c r="H48" s="10"/>
      <c r="I48" s="10">
        <f t="shared" si="8"/>
        <v>11230</v>
      </c>
      <c r="J48" s="10">
        <f t="shared" si="6"/>
        <v>232324281204.35074</v>
      </c>
      <c r="K48" s="11">
        <f t="shared" si="7"/>
        <v>4.1999999999999815E-3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11"/>
      <c r="H49" s="10"/>
      <c r="I49" s="10">
        <f t="shared" si="8"/>
        <v>11230</v>
      </c>
      <c r="J49" s="10">
        <f t="shared" si="6"/>
        <v>231352600283.16147</v>
      </c>
      <c r="K49" s="11">
        <f t="shared" si="7"/>
        <v>3.8000000000002476E-3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11"/>
      <c r="H50" s="10"/>
      <c r="I50" s="10">
        <f t="shared" si="8"/>
        <v>11230</v>
      </c>
      <c r="J50" s="10">
        <f t="shared" si="6"/>
        <v>230476788486.91116</v>
      </c>
      <c r="K50" s="11">
        <f t="shared" si="7"/>
        <v>3.7000000000000366E-3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11"/>
      <c r="H51" s="10"/>
      <c r="I51" s="10">
        <f t="shared" si="8"/>
        <v>11230</v>
      </c>
      <c r="J51" s="10">
        <f t="shared" si="6"/>
        <v>229627167965.43903</v>
      </c>
      <c r="K51" s="11">
        <f t="shared" si="7"/>
        <v>2.9999999999998916E-3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11"/>
      <c r="H52" s="10"/>
      <c r="I52" s="10">
        <f t="shared" si="8"/>
        <v>11230</v>
      </c>
      <c r="J52" s="10">
        <f t="shared" si="6"/>
        <v>228940346924.66507</v>
      </c>
      <c r="K52" s="11">
        <f t="shared" si="7"/>
        <v>2.7999999999999137E-3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11"/>
      <c r="H53" s="10"/>
      <c r="I53" s="10">
        <f t="shared" si="8"/>
        <v>11230</v>
      </c>
      <c r="J53" s="10">
        <f t="shared" si="6"/>
        <v>228301103833.93008</v>
      </c>
      <c r="K53" s="11">
        <f t="shared" si="7"/>
        <v>3.2000000000000917E-3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11"/>
      <c r="H54" s="10"/>
      <c r="I54" s="10">
        <f t="shared" si="8"/>
        <v>11230</v>
      </c>
      <c r="J54" s="10">
        <f t="shared" si="6"/>
        <v>227572870647.8569</v>
      </c>
      <c r="K54" s="11">
        <f t="shared" si="7"/>
        <v>2.6999999999999247E-3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11"/>
      <c r="H55" s="10"/>
      <c r="I55" s="10">
        <f t="shared" si="8"/>
        <v>11230</v>
      </c>
      <c r="J55" s="10">
        <f t="shared" si="6"/>
        <v>226960078436.07953</v>
      </c>
      <c r="K55" s="11">
        <f t="shared" si="7"/>
        <v>3.3000000000000806E-3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11"/>
      <c r="H56" s="10"/>
      <c r="I56" s="10">
        <f t="shared" si="8"/>
        <v>11230</v>
      </c>
      <c r="J56" s="10">
        <f t="shared" si="6"/>
        <v>226213573643.0574</v>
      </c>
      <c r="K56" s="11">
        <f t="shared" si="7"/>
        <v>4.3999999999999595E-3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11"/>
      <c r="H57" s="10"/>
      <c r="I57" s="10">
        <f t="shared" si="8"/>
        <v>11230</v>
      </c>
      <c r="J57" s="10">
        <f t="shared" si="6"/>
        <v>225222594228.45224</v>
      </c>
      <c r="K57" s="11">
        <f t="shared" si="7"/>
        <v>4.4999999999999485E-3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11"/>
      <c r="H58" s="10"/>
      <c r="I58" s="10">
        <f t="shared" si="8"/>
        <v>11230</v>
      </c>
      <c r="J58" s="10">
        <f t="shared" si="6"/>
        <v>224213632880.49005</v>
      </c>
      <c r="K58" s="11">
        <f t="shared" si="7"/>
        <v>4.9999999999998934E-3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11"/>
      <c r="H59" s="10"/>
      <c r="I59" s="10">
        <f t="shared" si="8"/>
        <v>11230</v>
      </c>
      <c r="J59" s="10">
        <f t="shared" si="6"/>
        <v>223098142169.64185</v>
      </c>
      <c r="K59" s="11">
        <f t="shared" si="7"/>
        <v>5.5000000000000604E-3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11"/>
      <c r="H60" s="10"/>
      <c r="I60" s="10">
        <f t="shared" si="8"/>
        <v>11230</v>
      </c>
      <c r="J60" s="10">
        <f t="shared" si="6"/>
        <v>221877814191.5881</v>
      </c>
      <c r="K60" s="11">
        <f t="shared" si="7"/>
        <v>2.9999999999998916E-3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11"/>
      <c r="H61" s="10"/>
      <c r="I61" s="10">
        <f t="shared" si="8"/>
        <v>11230</v>
      </c>
      <c r="J61" s="10">
        <f t="shared" si="6"/>
        <v>221214171676.55844</v>
      </c>
      <c r="K61" s="11">
        <f t="shared" si="7"/>
        <v>-1.5000000000000013E-2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11"/>
      <c r="H62" s="10"/>
      <c r="I62" s="10">
        <f t="shared" si="8"/>
        <v>11230</v>
      </c>
      <c r="J62" s="10">
        <f t="shared" si="6"/>
        <v>224582915407.67355</v>
      </c>
      <c r="K62" s="11">
        <f t="shared" si="7"/>
        <v>1.2999999999999901E-2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11"/>
      <c r="H63" s="10"/>
      <c r="I63" s="10">
        <f t="shared" si="8"/>
        <v>11230</v>
      </c>
      <c r="J63" s="10">
        <f t="shared" si="6"/>
        <v>221700804943.40924</v>
      </c>
      <c r="K63" s="11">
        <f t="shared" si="7"/>
        <v>1.4000000000000012E-2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11"/>
      <c r="H64" s="10"/>
      <c r="I64" s="10">
        <f t="shared" si="8"/>
        <v>11230</v>
      </c>
      <c r="J64" s="10">
        <f t="shared" si="6"/>
        <v>218639847084.23001</v>
      </c>
      <c r="K64" s="11">
        <f t="shared" si="7"/>
        <v>1.2000000000000011E-2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11"/>
      <c r="H65" s="10"/>
      <c r="I65" s="10">
        <f t="shared" si="8"/>
        <v>11230</v>
      </c>
      <c r="J65" s="10">
        <f t="shared" si="6"/>
        <v>216047279727.5</v>
      </c>
      <c r="K65" s="11">
        <f t="shared" si="7"/>
        <v>1.0499999999999954E-2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11"/>
      <c r="H66" s="10"/>
      <c r="I66" s="10">
        <f t="shared" si="8"/>
        <v>11230</v>
      </c>
      <c r="J66" s="10">
        <f t="shared" ref="J66:J67" si="9">IF(I66="","",I66*C66)</f>
        <v>213802355000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11230</v>
      </c>
      <c r="J67" s="10">
        <f t="shared" si="9"/>
        <v>211685500000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5">
        <v>29182698</v>
      </c>
      <c r="G2" s="11"/>
      <c r="H2" s="10"/>
      <c r="I2" s="10">
        <f>IF(H2&lt;&gt;"",H2,14048)</f>
        <v>14048</v>
      </c>
      <c r="J2" s="10">
        <f t="shared" ref="J2:J33" si="3">IF(I2="","",I2*C2)</f>
        <v>409939852782.94043</v>
      </c>
      <c r="K2" s="11">
        <f t="shared" ref="K2:K33" si="4">IFERROR(J2/J3-1,"")</f>
        <v>2.0599999999999952E-2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11"/>
      <c r="H3" s="10"/>
      <c r="I3" s="10">
        <f t="shared" ref="I3:I34" si="5">IF(H3&lt;&gt;"",H3,I2/(1+IF(G2="",0,G2)))</f>
        <v>14048</v>
      </c>
      <c r="J3" s="10">
        <f t="shared" si="3"/>
        <v>401665542605.27185</v>
      </c>
      <c r="K3" s="11">
        <f t="shared" si="4"/>
        <v>2.0399999999999974E-2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11"/>
      <c r="H4" s="10"/>
      <c r="I4" s="10">
        <f t="shared" si="5"/>
        <v>14048</v>
      </c>
      <c r="J4" s="10">
        <f t="shared" si="3"/>
        <v>393635380836.21313</v>
      </c>
      <c r="K4" s="11">
        <f t="shared" si="4"/>
        <v>2.0200000000000218E-2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11"/>
      <c r="H5" s="10"/>
      <c r="I5" s="10">
        <f t="shared" si="5"/>
        <v>14048</v>
      </c>
      <c r="J5" s="10">
        <f t="shared" si="3"/>
        <v>385841384862.00067</v>
      </c>
      <c r="K5" s="11">
        <f t="shared" si="4"/>
        <v>1.9900000000000029E-2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11"/>
      <c r="H6" s="10"/>
      <c r="I6" s="10">
        <f t="shared" si="5"/>
        <v>14048</v>
      </c>
      <c r="J6" s="10">
        <f t="shared" si="3"/>
        <v>378312957017.35529</v>
      </c>
      <c r="K6" s="11">
        <f t="shared" si="4"/>
        <v>1.9600000000000062E-2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11"/>
      <c r="H7" s="10"/>
      <c r="I7" s="10">
        <f t="shared" si="5"/>
        <v>14048</v>
      </c>
      <c r="J7" s="10">
        <f t="shared" si="3"/>
        <v>371040562002.11383</v>
      </c>
      <c r="K7" s="11">
        <f t="shared" si="4"/>
        <v>1.9500000000000073E-2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11"/>
      <c r="H8" s="10"/>
      <c r="I8" s="10">
        <f t="shared" si="5"/>
        <v>14048</v>
      </c>
      <c r="J8" s="10">
        <f t="shared" si="3"/>
        <v>363943660620.02338</v>
      </c>
      <c r="K8" s="11">
        <f t="shared" si="4"/>
        <v>1.9200000000000106E-2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11"/>
      <c r="H9" s="10"/>
      <c r="I9" s="10">
        <f t="shared" si="5"/>
        <v>14048</v>
      </c>
      <c r="J9" s="10">
        <f t="shared" si="3"/>
        <v>357087579101.27875</v>
      </c>
      <c r="K9" s="11">
        <f t="shared" si="4"/>
        <v>1.8199999999999994E-2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11"/>
      <c r="H10" s="10"/>
      <c r="I10" s="10">
        <f t="shared" si="5"/>
        <v>14048</v>
      </c>
      <c r="J10" s="10">
        <f t="shared" si="3"/>
        <v>350704752603.888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11"/>
      <c r="H11" s="10"/>
      <c r="I11" s="10">
        <f t="shared" si="5"/>
        <v>14048</v>
      </c>
      <c r="J11" s="10">
        <f t="shared" si="3"/>
        <v>344944184719.07941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11"/>
      <c r="H12" s="10"/>
      <c r="I12" s="10">
        <f t="shared" si="5"/>
        <v>14048</v>
      </c>
      <c r="J12" s="10">
        <f t="shared" si="3"/>
        <v>339712610517.11578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11"/>
      <c r="H13" s="10"/>
      <c r="I13" s="10">
        <f t="shared" si="5"/>
        <v>14048</v>
      </c>
      <c r="J13" s="10">
        <f t="shared" si="3"/>
        <v>334824177525.24719</v>
      </c>
      <c r="K13" s="11">
        <f t="shared" si="4"/>
        <v>1.4000000000000012E-2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11"/>
      <c r="H14" s="10"/>
      <c r="I14" s="10">
        <f t="shared" si="5"/>
        <v>14048</v>
      </c>
      <c r="J14" s="10">
        <f t="shared" si="3"/>
        <v>330201358506.16095</v>
      </c>
      <c r="K14" s="11">
        <f t="shared" si="4"/>
        <v>1.3300000000000312E-2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11"/>
      <c r="H15" s="10"/>
      <c r="I15" s="10">
        <f t="shared" si="5"/>
        <v>14048</v>
      </c>
      <c r="J15" s="10">
        <f t="shared" si="3"/>
        <v>325867323108.81366</v>
      </c>
      <c r="K15" s="11">
        <f t="shared" si="4"/>
        <v>1.330000000000009E-2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11"/>
      <c r="H16" s="10"/>
      <c r="I16" s="10">
        <f t="shared" si="5"/>
        <v>14048</v>
      </c>
      <c r="J16" s="10">
        <f t="shared" si="3"/>
        <v>321590173797.30945</v>
      </c>
      <c r="K16" s="11">
        <f t="shared" si="4"/>
        <v>1.3700000000000045E-2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11"/>
      <c r="H17" s="10"/>
      <c r="I17" s="10">
        <f t="shared" si="5"/>
        <v>14048</v>
      </c>
      <c r="J17" s="10">
        <f t="shared" si="3"/>
        <v>317243931929.87024</v>
      </c>
      <c r="K17" s="11">
        <f t="shared" si="4"/>
        <v>1.4000000000000012E-2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11"/>
      <c r="H18" s="10"/>
      <c r="I18" s="10">
        <f t="shared" si="5"/>
        <v>14048</v>
      </c>
      <c r="J18" s="10">
        <f t="shared" si="3"/>
        <v>312863838195.13831</v>
      </c>
      <c r="K18" s="11">
        <f t="shared" si="4"/>
        <v>1.3900000000000245E-2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11"/>
      <c r="H19" s="10"/>
      <c r="I19" s="10">
        <f t="shared" si="5"/>
        <v>14048</v>
      </c>
      <c r="J19" s="10">
        <f t="shared" si="3"/>
        <v>308574650552.45905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11"/>
      <c r="H20" s="10"/>
      <c r="I20" s="10">
        <f t="shared" si="5"/>
        <v>14048</v>
      </c>
      <c r="J20" s="10">
        <f t="shared" si="3"/>
        <v>303745103408.26758</v>
      </c>
      <c r="K20" s="11">
        <f t="shared" si="4"/>
        <v>1.859999999999995E-2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11"/>
      <c r="H21" s="10"/>
      <c r="I21" s="10">
        <f t="shared" si="5"/>
        <v>14048</v>
      </c>
      <c r="J21" s="10">
        <f t="shared" si="3"/>
        <v>298198609275.73883</v>
      </c>
      <c r="K21" s="11">
        <f t="shared" si="4"/>
        <v>1.9600000000000062E-2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11"/>
      <c r="H22" s="10"/>
      <c r="I22" s="10">
        <f t="shared" si="5"/>
        <v>14048</v>
      </c>
      <c r="J22" s="10">
        <f t="shared" si="3"/>
        <v>292466270376.36212</v>
      </c>
      <c r="K22" s="11">
        <f t="shared" si="4"/>
        <v>2.0699999999999941E-2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11"/>
      <c r="H23" s="10"/>
      <c r="I23" s="10">
        <f t="shared" si="5"/>
        <v>14048</v>
      </c>
      <c r="J23" s="10">
        <f t="shared" si="3"/>
        <v>286534995959.99036</v>
      </c>
      <c r="K23" s="11">
        <f t="shared" si="4"/>
        <v>2.2100000000000009E-2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11"/>
      <c r="H24" s="10"/>
      <c r="I24" s="10">
        <f t="shared" si="5"/>
        <v>14048</v>
      </c>
      <c r="J24" s="10">
        <f t="shared" si="3"/>
        <v>280339493161.12939</v>
      </c>
      <c r="K24" s="11">
        <f t="shared" si="4"/>
        <v>2.410000000000001E-2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11"/>
      <c r="H25" s="10"/>
      <c r="I25" s="10">
        <f t="shared" si="5"/>
        <v>14048</v>
      </c>
      <c r="J25" s="10">
        <f t="shared" si="3"/>
        <v>273742303643.32526</v>
      </c>
      <c r="K25" s="11">
        <f t="shared" si="4"/>
        <v>2.4399999999999977E-2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11"/>
      <c r="H26" s="10"/>
      <c r="I26" s="10">
        <f t="shared" si="5"/>
        <v>14048</v>
      </c>
      <c r="J26" s="10">
        <f t="shared" si="3"/>
        <v>267222084774.81964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11"/>
      <c r="H27" s="10"/>
      <c r="I27" s="10">
        <f t="shared" si="5"/>
        <v>14048</v>
      </c>
      <c r="J27" s="10">
        <f t="shared" si="3"/>
        <v>261010045687.4581</v>
      </c>
      <c r="K27" s="11">
        <f t="shared" si="4"/>
        <v>2.4799999999999933E-2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11"/>
      <c r="H28" s="10"/>
      <c r="I28" s="10">
        <f t="shared" si="5"/>
        <v>14048</v>
      </c>
      <c r="J28" s="10">
        <f t="shared" si="3"/>
        <v>254693643332.80457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11"/>
      <c r="H29" s="10"/>
      <c r="I29" s="10">
        <f t="shared" si="5"/>
        <v>14048</v>
      </c>
      <c r="J29" s="10">
        <f t="shared" si="3"/>
        <v>248142676668.74957</v>
      </c>
      <c r="K29" s="11">
        <f t="shared" si="4"/>
        <v>2.8000000000000025E-2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11"/>
      <c r="H30" s="10"/>
      <c r="I30" s="10">
        <f t="shared" si="5"/>
        <v>14048</v>
      </c>
      <c r="J30" s="10">
        <f t="shared" si="3"/>
        <v>241383926720.57349</v>
      </c>
      <c r="K30" s="11">
        <f t="shared" si="4"/>
        <v>3.0200000000000005E-2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11"/>
      <c r="H31" s="10"/>
      <c r="I31" s="10">
        <f t="shared" si="5"/>
        <v>14048</v>
      </c>
      <c r="J31" s="10">
        <f t="shared" si="3"/>
        <v>234307830247.11075</v>
      </c>
      <c r="K31" s="11">
        <f t="shared" si="4"/>
        <v>3.2899999999999929E-2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11"/>
      <c r="H32" s="10"/>
      <c r="I32" s="10">
        <f t="shared" si="5"/>
        <v>14048</v>
      </c>
      <c r="J32" s="10">
        <f t="shared" si="3"/>
        <v>226844641540.4306</v>
      </c>
      <c r="K32" s="11">
        <f t="shared" si="4"/>
        <v>3.400000000000003E-2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11"/>
      <c r="H33" s="10"/>
      <c r="I33" s="10">
        <f t="shared" si="5"/>
        <v>14048</v>
      </c>
      <c r="J33" s="10">
        <f t="shared" si="3"/>
        <v>219385533404.67175</v>
      </c>
      <c r="K33" s="11">
        <f t="shared" si="4"/>
        <v>3.4100000000000019E-2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11"/>
      <c r="H34" s="10"/>
      <c r="I34" s="10">
        <f t="shared" si="5"/>
        <v>14048</v>
      </c>
      <c r="J34" s="10">
        <f t="shared" ref="J34:J65" si="6">IF(I34="","",I34*C34)</f>
        <v>212151178227.12671</v>
      </c>
      <c r="K34" s="11">
        <f t="shared" ref="K34:K65" si="7">IFERROR(J34/J35-1,"")</f>
        <v>3.3900000000000041E-2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11"/>
      <c r="H35" s="10"/>
      <c r="I35" s="10">
        <f t="shared" ref="I35:I66" si="8">IF(H35&lt;&gt;"",H35,I34/(1+IF(G34="",0,G34)))</f>
        <v>14048</v>
      </c>
      <c r="J35" s="10">
        <f t="shared" si="6"/>
        <v>205195065506.45776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11"/>
      <c r="H36" s="10"/>
      <c r="I36" s="10">
        <f t="shared" si="8"/>
        <v>14048</v>
      </c>
      <c r="J36" s="10">
        <f t="shared" si="6"/>
        <v>198582275724.8212</v>
      </c>
      <c r="K36" s="11">
        <f t="shared" si="7"/>
        <v>3.2399999999999984E-2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11"/>
      <c r="H37" s="10"/>
      <c r="I37" s="10">
        <f t="shared" si="8"/>
        <v>14048</v>
      </c>
      <c r="J37" s="10">
        <f t="shared" si="6"/>
        <v>192350131465.34406</v>
      </c>
      <c r="K37" s="11">
        <f t="shared" si="7"/>
        <v>3.1099999999999905E-2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11"/>
      <c r="H38" s="10"/>
      <c r="I38" s="10">
        <f t="shared" si="8"/>
        <v>14048</v>
      </c>
      <c r="J38" s="10">
        <f t="shared" si="6"/>
        <v>186548473926.23807</v>
      </c>
      <c r="K38" s="11">
        <f t="shared" si="7"/>
        <v>2.9800000000000049E-2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11"/>
      <c r="H39" s="10"/>
      <c r="I39" s="10">
        <f t="shared" si="8"/>
        <v>14048</v>
      </c>
      <c r="J39" s="10">
        <f t="shared" si="6"/>
        <v>181150198025.09036</v>
      </c>
      <c r="K39" s="11">
        <f t="shared" si="7"/>
        <v>2.8399999999999981E-2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11"/>
      <c r="H40" s="10"/>
      <c r="I40" s="10">
        <f t="shared" si="8"/>
        <v>14048</v>
      </c>
      <c r="J40" s="10">
        <f t="shared" si="6"/>
        <v>176147606014.2847</v>
      </c>
      <c r="K40" s="11">
        <f t="shared" si="7"/>
        <v>3.6299999999999777E-2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11"/>
      <c r="H41" s="10"/>
      <c r="I41" s="10">
        <f t="shared" si="8"/>
        <v>14048</v>
      </c>
      <c r="J41" s="10">
        <f t="shared" si="6"/>
        <v>169977425469.7334</v>
      </c>
      <c r="K41" s="11">
        <f t="shared" si="7"/>
        <v>4.5500000000000096E-2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11"/>
      <c r="H42" s="10"/>
      <c r="I42" s="10">
        <f t="shared" si="8"/>
        <v>14048</v>
      </c>
      <c r="J42" s="10">
        <f t="shared" si="6"/>
        <v>162580033926.09601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11"/>
      <c r="H43" s="10"/>
      <c r="I43" s="10">
        <f t="shared" si="8"/>
        <v>14048</v>
      </c>
      <c r="J43" s="10">
        <f t="shared" si="6"/>
        <v>157021473755.16321</v>
      </c>
      <c r="K43" s="11">
        <f t="shared" si="7"/>
        <v>2.4199999999999999E-2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11"/>
      <c r="H44" s="10"/>
      <c r="I44" s="10">
        <f t="shared" si="8"/>
        <v>14048</v>
      </c>
      <c r="J44" s="10">
        <f t="shared" si="6"/>
        <v>153311339343.06113</v>
      </c>
      <c r="K44" s="11">
        <f t="shared" si="7"/>
        <v>2.3600000000000287E-2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11"/>
      <c r="H45" s="10"/>
      <c r="I45" s="10">
        <f t="shared" si="8"/>
        <v>14048</v>
      </c>
      <c r="J45" s="10">
        <f t="shared" si="6"/>
        <v>149776611316.00342</v>
      </c>
      <c r="K45" s="11">
        <f t="shared" si="7"/>
        <v>2.2999999999999909E-2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11"/>
      <c r="H46" s="10"/>
      <c r="I46" s="10">
        <f t="shared" si="8"/>
        <v>14048</v>
      </c>
      <c r="J46" s="10">
        <f t="shared" si="6"/>
        <v>146409199722.38849</v>
      </c>
      <c r="K46" s="11">
        <f t="shared" si="7"/>
        <v>2.2599999999999953E-2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11"/>
      <c r="H47" s="10"/>
      <c r="I47" s="10">
        <f t="shared" si="8"/>
        <v>14048</v>
      </c>
      <c r="J47" s="10">
        <f t="shared" si="6"/>
        <v>143173479094.845</v>
      </c>
      <c r="K47" s="11">
        <f t="shared" si="7"/>
        <v>2.2599999999999953E-2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11"/>
      <c r="H48" s="10"/>
      <c r="I48" s="10">
        <f t="shared" si="8"/>
        <v>14048</v>
      </c>
      <c r="J48" s="10">
        <f t="shared" si="6"/>
        <v>140009269601.84335</v>
      </c>
      <c r="K48" s="11">
        <f t="shared" si="7"/>
        <v>2.2799999999999931E-2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11"/>
      <c r="H49" s="10"/>
      <c r="I49" s="10">
        <f t="shared" si="8"/>
        <v>14048</v>
      </c>
      <c r="J49" s="10">
        <f t="shared" si="6"/>
        <v>136888218226.28407</v>
      </c>
      <c r="K49" s="11">
        <f t="shared" si="7"/>
        <v>2.2799999999999931E-2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11"/>
      <c r="H50" s="10"/>
      <c r="I50" s="10">
        <f t="shared" si="8"/>
        <v>14048</v>
      </c>
      <c r="J50" s="10">
        <f t="shared" si="6"/>
        <v>133836740541.92812</v>
      </c>
      <c r="K50" s="11">
        <f t="shared" si="7"/>
        <v>2.2499999999999964E-2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11"/>
      <c r="H51" s="10"/>
      <c r="I51" s="10">
        <f t="shared" si="8"/>
        <v>14048</v>
      </c>
      <c r="J51" s="10">
        <f t="shared" si="6"/>
        <v>130891677791.61674</v>
      </c>
      <c r="K51" s="11">
        <f t="shared" si="7"/>
        <v>1.8000000000000016E-2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11"/>
      <c r="H52" s="10"/>
      <c r="I52" s="10">
        <f t="shared" si="8"/>
        <v>14048</v>
      </c>
      <c r="J52" s="10">
        <f t="shared" si="6"/>
        <v>128577286632.2365</v>
      </c>
      <c r="K52" s="11">
        <f t="shared" si="7"/>
        <v>1.5200000000000324E-2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11"/>
      <c r="H53" s="10"/>
      <c r="I53" s="10">
        <f t="shared" si="8"/>
        <v>14048</v>
      </c>
      <c r="J53" s="10">
        <f t="shared" si="6"/>
        <v>126652173593.61354</v>
      </c>
      <c r="K53" s="11">
        <f t="shared" si="7"/>
        <v>1.639999999999997E-2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11"/>
      <c r="H54" s="10"/>
      <c r="I54" s="10">
        <f t="shared" si="8"/>
        <v>14048</v>
      </c>
      <c r="J54" s="10">
        <f t="shared" si="6"/>
        <v>124608592673.76382</v>
      </c>
      <c r="K54" s="11">
        <f t="shared" si="7"/>
        <v>1.5299999999999869E-2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11"/>
      <c r="H55" s="10"/>
      <c r="I55" s="10">
        <f t="shared" si="8"/>
        <v>14048</v>
      </c>
      <c r="J55" s="10">
        <f t="shared" si="6"/>
        <v>122730811261.46344</v>
      </c>
      <c r="K55" s="11">
        <f t="shared" si="7"/>
        <v>1.4699999999999935E-2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11"/>
      <c r="H56" s="10"/>
      <c r="I56" s="10">
        <f t="shared" si="8"/>
        <v>14048</v>
      </c>
      <c r="J56" s="10">
        <f t="shared" si="6"/>
        <v>120952805027.55833</v>
      </c>
      <c r="K56" s="11">
        <f t="shared" si="7"/>
        <v>1.7700000000000049E-2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11"/>
      <c r="H57" s="10"/>
      <c r="I57" s="10">
        <f t="shared" si="8"/>
        <v>14048</v>
      </c>
      <c r="J57" s="10">
        <f t="shared" si="6"/>
        <v>118849174636.49242</v>
      </c>
      <c r="K57" s="11">
        <f t="shared" si="7"/>
        <v>1.7000000000000126E-2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11"/>
      <c r="H58" s="10"/>
      <c r="I58" s="10">
        <f t="shared" si="8"/>
        <v>14048</v>
      </c>
      <c r="J58" s="10">
        <f t="shared" si="6"/>
        <v>116862511933.62085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11"/>
      <c r="H59" s="10"/>
      <c r="I59" s="10">
        <f t="shared" si="8"/>
        <v>14048</v>
      </c>
      <c r="J59" s="10">
        <f t="shared" si="6"/>
        <v>114909057948.49641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11"/>
      <c r="H60" s="10"/>
      <c r="I60" s="10">
        <f t="shared" si="8"/>
        <v>14048</v>
      </c>
      <c r="J60" s="10">
        <f t="shared" si="6"/>
        <v>113099466484.74057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11"/>
      <c r="H61" s="10"/>
      <c r="I61" s="10">
        <f t="shared" si="8"/>
        <v>14048</v>
      </c>
      <c r="J61" s="10">
        <f t="shared" si="6"/>
        <v>111208914930.91504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11"/>
      <c r="H62" s="10"/>
      <c r="I62" s="10">
        <f t="shared" si="8"/>
        <v>14048</v>
      </c>
      <c r="J62" s="10">
        <f t="shared" si="6"/>
        <v>109242549048.05013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11"/>
      <c r="H63" s="10"/>
      <c r="I63" s="10">
        <f t="shared" si="8"/>
        <v>14048</v>
      </c>
      <c r="J63" s="10">
        <f t="shared" si="6"/>
        <v>107205641852.84607</v>
      </c>
      <c r="K63" s="11">
        <f t="shared" si="7"/>
        <v>2.000000000000024E-2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11"/>
      <c r="H64" s="10"/>
      <c r="I64" s="10">
        <f t="shared" si="8"/>
        <v>14048</v>
      </c>
      <c r="J64" s="10">
        <f t="shared" si="6"/>
        <v>105103570443.96672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11"/>
      <c r="H65" s="10"/>
      <c r="I65" s="10">
        <f t="shared" si="8"/>
        <v>14048</v>
      </c>
      <c r="J65" s="10">
        <f t="shared" si="6"/>
        <v>103042716121.536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11"/>
      <c r="H66" s="10"/>
      <c r="I66" s="10">
        <f t="shared" si="8"/>
        <v>14048</v>
      </c>
      <c r="J66" s="10">
        <f t="shared" ref="J66:J67" si="9">IF(I66="","",I66*C66)</f>
        <v>101121409344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14048</v>
      </c>
      <c r="J67" s="10">
        <f t="shared" si="9"/>
        <v>99333408000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5">
        <v>30642963</v>
      </c>
      <c r="G2" s="11"/>
      <c r="H2" s="10"/>
      <c r="I2" s="10">
        <f>IF(H2&lt;&gt;"",H2,1821)</f>
        <v>1821</v>
      </c>
      <c r="J2" s="10">
        <f t="shared" ref="J2:J33" si="3">IF(I2="","",I2*C2)</f>
        <v>55800634697.810364</v>
      </c>
      <c r="K2" s="11">
        <f t="shared" ref="K2:K33" si="4">IFERROR(J2/J3-1,"")</f>
        <v>1.2199999999999989E-2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11"/>
      <c r="H3" s="10"/>
      <c r="I3" s="10">
        <f t="shared" ref="I3:I34" si="5">IF(H3&lt;&gt;"",H3,I2/(1+IF(G2="",0,G2)))</f>
        <v>1821</v>
      </c>
      <c r="J3" s="10">
        <f t="shared" si="3"/>
        <v>55128072216.765823</v>
      </c>
      <c r="K3" s="11">
        <f t="shared" si="4"/>
        <v>1.2299999999999978E-2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11"/>
      <c r="H4" s="10"/>
      <c r="I4" s="10">
        <f t="shared" si="5"/>
        <v>1821</v>
      </c>
      <c r="J4" s="10">
        <f t="shared" si="3"/>
        <v>54458235915.011185</v>
      </c>
      <c r="K4" s="11">
        <f t="shared" si="4"/>
        <v>1.2000000000000011E-2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11"/>
      <c r="H5" s="10"/>
      <c r="I5" s="10">
        <f t="shared" si="5"/>
        <v>1821</v>
      </c>
      <c r="J5" s="10">
        <f t="shared" si="3"/>
        <v>53812486082.026863</v>
      </c>
      <c r="K5" s="11">
        <f t="shared" si="4"/>
        <v>1.1499999999999844E-2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11"/>
      <c r="H6" s="10"/>
      <c r="I6" s="10">
        <f t="shared" si="5"/>
        <v>1821</v>
      </c>
      <c r="J6" s="10">
        <f t="shared" si="3"/>
        <v>53200678281.786324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11"/>
      <c r="H7" s="10"/>
      <c r="I7" s="10">
        <f t="shared" si="5"/>
        <v>1821</v>
      </c>
      <c r="J7" s="10">
        <f t="shared" si="3"/>
        <v>52502396409.539444</v>
      </c>
      <c r="K7" s="11">
        <f t="shared" si="4"/>
        <v>1.6000000000000014E-2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11"/>
      <c r="H8" s="10"/>
      <c r="I8" s="10">
        <f t="shared" si="5"/>
        <v>1821</v>
      </c>
      <c r="J8" s="10">
        <f t="shared" si="3"/>
        <v>51675587017.263229</v>
      </c>
      <c r="K8" s="11">
        <f t="shared" si="4"/>
        <v>1.6999999999999904E-2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11"/>
      <c r="H9" s="10"/>
      <c r="I9" s="10">
        <f t="shared" si="5"/>
        <v>1821</v>
      </c>
      <c r="J9" s="10">
        <f t="shared" si="3"/>
        <v>50811786644.309959</v>
      </c>
      <c r="K9" s="11">
        <f t="shared" si="4"/>
        <v>1.760000000000006E-2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11"/>
      <c r="H10" s="10"/>
      <c r="I10" s="10">
        <f t="shared" si="5"/>
        <v>1821</v>
      </c>
      <c r="J10" s="10">
        <f t="shared" si="3"/>
        <v>49932966435.053024</v>
      </c>
      <c r="K10" s="11">
        <f t="shared" si="4"/>
        <v>1.7699999999999827E-2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11"/>
      <c r="H11" s="10"/>
      <c r="I11" s="10">
        <f t="shared" si="5"/>
        <v>1821</v>
      </c>
      <c r="J11" s="10">
        <f t="shared" si="3"/>
        <v>49064524353.98745</v>
      </c>
      <c r="K11" s="11">
        <f t="shared" si="4"/>
        <v>1.7300000000000315E-2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11"/>
      <c r="H12" s="10"/>
      <c r="I12" s="10">
        <f t="shared" si="5"/>
        <v>1821</v>
      </c>
      <c r="J12" s="10">
        <f t="shared" si="3"/>
        <v>48230142882.126648</v>
      </c>
      <c r="K12" s="11">
        <f t="shared" si="4"/>
        <v>1.7099999999999893E-2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11"/>
      <c r="H13" s="10"/>
      <c r="I13" s="10">
        <f t="shared" si="5"/>
        <v>1821</v>
      </c>
      <c r="J13" s="10">
        <f t="shared" si="3"/>
        <v>47419273308.550446</v>
      </c>
      <c r="K13" s="11">
        <f t="shared" si="4"/>
        <v>1.7099999999999893E-2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11"/>
      <c r="H14" s="10"/>
      <c r="I14" s="10">
        <f t="shared" si="5"/>
        <v>1821</v>
      </c>
      <c r="J14" s="10">
        <f t="shared" si="3"/>
        <v>46622036484.66272</v>
      </c>
      <c r="K14" s="11">
        <f t="shared" si="4"/>
        <v>1.7000000000000126E-2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11"/>
      <c r="H15" s="10"/>
      <c r="I15" s="10">
        <f t="shared" si="5"/>
        <v>1821</v>
      </c>
      <c r="J15" s="10">
        <f t="shared" si="3"/>
        <v>45842710407.731285</v>
      </c>
      <c r="K15" s="11">
        <f t="shared" si="4"/>
        <v>1.7500000000000071E-2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11"/>
      <c r="H16" s="10"/>
      <c r="I16" s="10">
        <f t="shared" si="5"/>
        <v>1821</v>
      </c>
      <c r="J16" s="10">
        <f t="shared" si="3"/>
        <v>45054260842.979149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11"/>
      <c r="H17" s="10"/>
      <c r="I17" s="10">
        <f t="shared" si="5"/>
        <v>1821</v>
      </c>
      <c r="J17" s="10">
        <f t="shared" si="3"/>
        <v>44227211978.972366</v>
      </c>
      <c r="K17" s="11">
        <f t="shared" si="4"/>
        <v>2.1699999999999831E-2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11"/>
      <c r="H18" s="10"/>
      <c r="I18" s="10">
        <f t="shared" si="5"/>
        <v>1821</v>
      </c>
      <c r="J18" s="10">
        <f t="shared" si="3"/>
        <v>43287865301.920692</v>
      </c>
      <c r="K18" s="11">
        <f t="shared" si="4"/>
        <v>2.0999999999999908E-2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11"/>
      <c r="H19" s="10"/>
      <c r="I19" s="10">
        <f t="shared" si="5"/>
        <v>1821</v>
      </c>
      <c r="J19" s="10">
        <f t="shared" si="3"/>
        <v>42397517435.769539</v>
      </c>
      <c r="K19" s="11">
        <f t="shared" si="4"/>
        <v>2.1700000000000275E-2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11"/>
      <c r="H20" s="10"/>
      <c r="I20" s="10">
        <f t="shared" si="5"/>
        <v>1821</v>
      </c>
      <c r="J20" s="10">
        <f t="shared" si="3"/>
        <v>41497031844.738701</v>
      </c>
      <c r="K20" s="11">
        <f t="shared" si="4"/>
        <v>2.2299999999999764E-2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11"/>
      <c r="H21" s="10"/>
      <c r="I21" s="10">
        <f t="shared" si="5"/>
        <v>1821</v>
      </c>
      <c r="J21" s="10">
        <f t="shared" si="3"/>
        <v>40591833947.704887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11"/>
      <c r="H22" s="10"/>
      <c r="I22" s="10">
        <f t="shared" si="5"/>
        <v>1821</v>
      </c>
      <c r="J22" s="10">
        <f t="shared" si="3"/>
        <v>39690851616.02121</v>
      </c>
      <c r="K22" s="11">
        <f t="shared" si="4"/>
        <v>2.3099999999999898E-2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11"/>
      <c r="H23" s="10"/>
      <c r="I23" s="10">
        <f t="shared" si="5"/>
        <v>1821</v>
      </c>
      <c r="J23" s="10">
        <f t="shared" si="3"/>
        <v>38794694180.452759</v>
      </c>
      <c r="K23" s="11">
        <f t="shared" si="4"/>
        <v>2.3700000000000054E-2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11"/>
      <c r="H24" s="10"/>
      <c r="I24" s="10">
        <f t="shared" si="5"/>
        <v>1821</v>
      </c>
      <c r="J24" s="10">
        <f t="shared" si="3"/>
        <v>37896546039.320854</v>
      </c>
      <c r="K24" s="11">
        <f t="shared" si="4"/>
        <v>2.4199999999999999E-2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11"/>
      <c r="H25" s="10"/>
      <c r="I25" s="10">
        <f t="shared" si="5"/>
        <v>1821</v>
      </c>
      <c r="J25" s="10">
        <f t="shared" si="3"/>
        <v>37001118960.477303</v>
      </c>
      <c r="K25" s="11">
        <f t="shared" si="4"/>
        <v>2.4000000000000243E-2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11"/>
      <c r="H26" s="10"/>
      <c r="I26" s="10">
        <f t="shared" si="5"/>
        <v>1821</v>
      </c>
      <c r="J26" s="10">
        <f t="shared" si="3"/>
        <v>36133905234.84111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11"/>
      <c r="H27" s="10"/>
      <c r="I27" s="10">
        <f t="shared" si="5"/>
        <v>1821</v>
      </c>
      <c r="J27" s="10">
        <f t="shared" si="3"/>
        <v>35307704939.262367</v>
      </c>
      <c r="K27" s="11">
        <f t="shared" si="4"/>
        <v>2.3900000000000032E-2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11"/>
      <c r="H28" s="10"/>
      <c r="I28" s="10">
        <f t="shared" si="5"/>
        <v>1821</v>
      </c>
      <c r="J28" s="10">
        <f t="shared" si="3"/>
        <v>34483548138.74633</v>
      </c>
      <c r="K28" s="11">
        <f t="shared" si="4"/>
        <v>2.4599999999999955E-2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11"/>
      <c r="H29" s="10"/>
      <c r="I29" s="10">
        <f t="shared" si="5"/>
        <v>1821</v>
      </c>
      <c r="J29" s="10">
        <f t="shared" si="3"/>
        <v>33655619889.465481</v>
      </c>
      <c r="K29" s="11">
        <f t="shared" si="4"/>
        <v>2.4900000000000144E-2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11"/>
      <c r="H30" s="10"/>
      <c r="I30" s="10">
        <f t="shared" si="5"/>
        <v>1821</v>
      </c>
      <c r="J30" s="10">
        <f t="shared" si="3"/>
        <v>32837954814.582378</v>
      </c>
      <c r="K30" s="11">
        <f t="shared" si="4"/>
        <v>2.5199999999999889E-2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11"/>
      <c r="H31" s="10"/>
      <c r="I31" s="10">
        <f t="shared" si="5"/>
        <v>1821</v>
      </c>
      <c r="J31" s="10">
        <f t="shared" si="3"/>
        <v>32030779179.264904</v>
      </c>
      <c r="K31" s="11">
        <f t="shared" si="4"/>
        <v>2.5400000000000089E-2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11"/>
      <c r="H32" s="10"/>
      <c r="I32" s="10">
        <f t="shared" si="5"/>
        <v>1821</v>
      </c>
      <c r="J32" s="10">
        <f t="shared" si="3"/>
        <v>31237350477.145409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11"/>
      <c r="H33" s="10"/>
      <c r="I33" s="10">
        <f t="shared" si="5"/>
        <v>1821</v>
      </c>
      <c r="J33" s="10">
        <f t="shared" si="3"/>
        <v>30463575655.495811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11"/>
      <c r="H34" s="10"/>
      <c r="I34" s="10">
        <f t="shared" si="5"/>
        <v>1821</v>
      </c>
      <c r="J34" s="10">
        <f t="shared" ref="J34:J65" si="6">IF(I34="","",I34*C34)</f>
        <v>29703174391.084057</v>
      </c>
      <c r="K34" s="11">
        <f t="shared" ref="K34:K65" si="7">IFERROR(J34/J35-1,"")</f>
        <v>2.6499999999999968E-2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11"/>
      <c r="H35" s="10"/>
      <c r="I35" s="10">
        <f t="shared" ref="I35:I66" si="8">IF(H35&lt;&gt;"",H35,I34/(1+IF(G34="",0,G34)))</f>
        <v>1821</v>
      </c>
      <c r="J35" s="10">
        <f t="shared" si="6"/>
        <v>28936360829.112576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11"/>
      <c r="H36" s="10"/>
      <c r="I36" s="10">
        <f t="shared" si="8"/>
        <v>1821</v>
      </c>
      <c r="J36" s="10">
        <f t="shared" si="6"/>
        <v>28142735682.856037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11"/>
      <c r="H37" s="10"/>
      <c r="I37" s="10">
        <f t="shared" si="8"/>
        <v>1821</v>
      </c>
      <c r="J37" s="10">
        <f t="shared" si="6"/>
        <v>27336314407.825191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11"/>
      <c r="H38" s="10"/>
      <c r="I38" s="10">
        <f t="shared" si="8"/>
        <v>1821</v>
      </c>
      <c r="J38" s="10">
        <f t="shared" si="6"/>
        <v>26529808237.40799</v>
      </c>
      <c r="K38" s="11">
        <f t="shared" si="7"/>
        <v>3.1400000000000095E-2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11"/>
      <c r="H39" s="10"/>
      <c r="I39" s="10">
        <f t="shared" si="8"/>
        <v>1821</v>
      </c>
      <c r="J39" s="10">
        <f t="shared" si="6"/>
        <v>25722133253.255756</v>
      </c>
      <c r="K39" s="11">
        <f t="shared" si="7"/>
        <v>3.2200000000000006E-2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11"/>
      <c r="H40" s="10"/>
      <c r="I40" s="10">
        <f t="shared" si="8"/>
        <v>1821</v>
      </c>
      <c r="J40" s="10">
        <f t="shared" si="6"/>
        <v>24919718323.247196</v>
      </c>
      <c r="K40" s="11">
        <f t="shared" si="7"/>
        <v>3.279999999999994E-2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11"/>
      <c r="H41" s="10"/>
      <c r="I41" s="10">
        <f t="shared" si="8"/>
        <v>1821</v>
      </c>
      <c r="J41" s="10">
        <f t="shared" si="6"/>
        <v>24128309763.020138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11"/>
      <c r="H42" s="10"/>
      <c r="I42" s="10">
        <f t="shared" si="8"/>
        <v>1821</v>
      </c>
      <c r="J42" s="10">
        <f t="shared" si="6"/>
        <v>23359773223.952114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11"/>
      <c r="H43" s="10"/>
      <c r="I43" s="10">
        <f t="shared" si="8"/>
        <v>1821</v>
      </c>
      <c r="J43" s="10">
        <f t="shared" si="6"/>
        <v>22622286678.241444</v>
      </c>
      <c r="K43" s="11">
        <f t="shared" si="7"/>
        <v>3.2200000000000006E-2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11"/>
      <c r="H44" s="10"/>
      <c r="I44" s="10">
        <f t="shared" si="8"/>
        <v>1821</v>
      </c>
      <c r="J44" s="10">
        <f t="shared" si="6"/>
        <v>21916573026.779156</v>
      </c>
      <c r="K44" s="11">
        <f t="shared" si="7"/>
        <v>3.180000000000005E-2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11"/>
      <c r="H45" s="10"/>
      <c r="I45" s="10">
        <f t="shared" si="8"/>
        <v>1821</v>
      </c>
      <c r="J45" s="10">
        <f t="shared" si="6"/>
        <v>21241105860.417866</v>
      </c>
      <c r="K45" s="11">
        <f t="shared" si="7"/>
        <v>3.1500000000000083E-2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11"/>
      <c r="H46" s="10"/>
      <c r="I46" s="10">
        <f t="shared" si="8"/>
        <v>1821</v>
      </c>
      <c r="J46" s="10">
        <f t="shared" si="6"/>
        <v>20592443878.252899</v>
      </c>
      <c r="K46" s="11">
        <f t="shared" si="7"/>
        <v>2.7800000000000047E-2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11"/>
      <c r="H47" s="10"/>
      <c r="I47" s="10">
        <f t="shared" si="8"/>
        <v>1821</v>
      </c>
      <c r="J47" s="10">
        <f t="shared" si="6"/>
        <v>20035458141.90786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11"/>
      <c r="H48" s="10"/>
      <c r="I48" s="10">
        <f t="shared" si="8"/>
        <v>1821</v>
      </c>
      <c r="J48" s="10">
        <f t="shared" si="6"/>
        <v>19565877091.706894</v>
      </c>
      <c r="K48" s="11">
        <f t="shared" si="7"/>
        <v>2.4000000000000243E-2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11"/>
      <c r="H49" s="10"/>
      <c r="I49" s="10">
        <f t="shared" si="8"/>
        <v>1821</v>
      </c>
      <c r="J49" s="10">
        <f t="shared" si="6"/>
        <v>19107301847.37001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11"/>
      <c r="H50" s="10"/>
      <c r="I50" s="10">
        <f t="shared" si="8"/>
        <v>1821</v>
      </c>
      <c r="J50" s="10">
        <f t="shared" si="6"/>
        <v>18659474460.322277</v>
      </c>
      <c r="K50" s="11">
        <f t="shared" si="7"/>
        <v>2.4000000000000021E-2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11"/>
      <c r="H51" s="10"/>
      <c r="I51" s="10">
        <f t="shared" si="8"/>
        <v>1821</v>
      </c>
      <c r="J51" s="10">
        <f t="shared" si="6"/>
        <v>18222143027.658474</v>
      </c>
      <c r="K51" s="11">
        <f t="shared" si="7"/>
        <v>2.3900000000000032E-2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11"/>
      <c r="H52" s="10"/>
      <c r="I52" s="10">
        <f t="shared" si="8"/>
        <v>1821</v>
      </c>
      <c r="J52" s="10">
        <f t="shared" si="6"/>
        <v>17796799519.150768</v>
      </c>
      <c r="K52" s="11">
        <f t="shared" si="7"/>
        <v>2.4000000000000021E-2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11"/>
      <c r="H53" s="10"/>
      <c r="I53" s="10">
        <f t="shared" si="8"/>
        <v>1821</v>
      </c>
      <c r="J53" s="10">
        <f t="shared" si="6"/>
        <v>17379687030.420673</v>
      </c>
      <c r="K53" s="11">
        <f t="shared" si="7"/>
        <v>2.3900000000000032E-2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11"/>
      <c r="H54" s="10"/>
      <c r="I54" s="10">
        <f t="shared" si="8"/>
        <v>1821</v>
      </c>
      <c r="J54" s="10">
        <f t="shared" si="6"/>
        <v>16974008233.636753</v>
      </c>
      <c r="K54" s="11">
        <f t="shared" si="7"/>
        <v>2.4000000000000021E-2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11"/>
      <c r="H55" s="10"/>
      <c r="I55" s="10">
        <f t="shared" si="8"/>
        <v>1821</v>
      </c>
      <c r="J55" s="10">
        <f t="shared" si="6"/>
        <v>16576179915.660892</v>
      </c>
      <c r="K55" s="11">
        <f t="shared" si="7"/>
        <v>2.3800000000000043E-2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11"/>
      <c r="H56" s="10"/>
      <c r="I56" s="10">
        <f t="shared" si="8"/>
        <v>1821</v>
      </c>
      <c r="J56" s="10">
        <f t="shared" si="6"/>
        <v>16190837971.928982</v>
      </c>
      <c r="K56" s="11">
        <f t="shared" si="7"/>
        <v>2.2999999999999909E-2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11"/>
      <c r="H57" s="10"/>
      <c r="I57" s="10">
        <f t="shared" si="8"/>
        <v>1821</v>
      </c>
      <c r="J57" s="10">
        <f t="shared" si="6"/>
        <v>15826821086.929604</v>
      </c>
      <c r="K57" s="11">
        <f t="shared" si="7"/>
        <v>2.2599999999999953E-2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11"/>
      <c r="H58" s="10"/>
      <c r="I58" s="10">
        <f t="shared" si="8"/>
        <v>1821</v>
      </c>
      <c r="J58" s="10">
        <f t="shared" si="6"/>
        <v>15477039983.306868</v>
      </c>
      <c r="K58" s="11">
        <f t="shared" si="7"/>
        <v>2.269999999999972E-2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11"/>
      <c r="H59" s="10"/>
      <c r="I59" s="10">
        <f t="shared" si="8"/>
        <v>1821</v>
      </c>
      <c r="J59" s="10">
        <f t="shared" si="6"/>
        <v>15133509321.704185</v>
      </c>
      <c r="K59" s="11">
        <f t="shared" si="7"/>
        <v>2.3700000000000054E-2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11"/>
      <c r="H60" s="10"/>
      <c r="I60" s="10">
        <f t="shared" si="8"/>
        <v>1821</v>
      </c>
      <c r="J60" s="10">
        <f t="shared" si="6"/>
        <v>14783148697.571733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11"/>
      <c r="H61" s="10"/>
      <c r="I61" s="10">
        <f t="shared" si="8"/>
        <v>1821</v>
      </c>
      <c r="J61" s="10">
        <f t="shared" si="6"/>
        <v>14423991313.856703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11"/>
      <c r="H62" s="10"/>
      <c r="I62" s="10">
        <f t="shared" si="8"/>
        <v>1821</v>
      </c>
      <c r="J62" s="10">
        <f t="shared" si="6"/>
        <v>14065325513.268358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11"/>
      <c r="H63" s="10"/>
      <c r="I63" s="10">
        <f t="shared" si="8"/>
        <v>1821</v>
      </c>
      <c r="J63" s="10">
        <f t="shared" si="6"/>
        <v>13708894262.444794</v>
      </c>
      <c r="K63" s="11">
        <f t="shared" si="7"/>
        <v>2.6100000000000012E-2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11"/>
      <c r="H64" s="10"/>
      <c r="I64" s="10">
        <f t="shared" si="8"/>
        <v>1821</v>
      </c>
      <c r="J64" s="10">
        <f t="shared" si="6"/>
        <v>13360193219.417984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11"/>
      <c r="H65" s="10"/>
      <c r="I65" s="10">
        <f t="shared" si="8"/>
        <v>1821</v>
      </c>
      <c r="J65" s="10">
        <f t="shared" si="6"/>
        <v>13020361777.03731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11"/>
      <c r="H66" s="10"/>
      <c r="I66" s="10">
        <f t="shared" si="8"/>
        <v>1821</v>
      </c>
      <c r="J66" s="10">
        <f t="shared" ref="J66:J67" si="9">IF(I66="","",I66*C66)</f>
        <v>12689174327.099998</v>
      </c>
      <c r="K66" s="11">
        <f t="shared" ref="K66" si="10">IFERROR(J66/J67-1,"")</f>
        <v>2.609999999999979E-2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1821</v>
      </c>
      <c r="J67" s="10">
        <f t="shared" si="9"/>
        <v>12366411000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5">
        <v>7438559</v>
      </c>
      <c r="G2" s="11"/>
      <c r="H2" s="10"/>
      <c r="I2" s="10">
        <f>IF(H2&lt;&gt;"",H2,18175)</f>
        <v>18175</v>
      </c>
      <c r="J2" s="10">
        <f t="shared" ref="J2:J33" si="3">IF(I2="","",I2*C2)</f>
        <v>135208190467.58598</v>
      </c>
      <c r="K2" s="11">
        <f t="shared" ref="K2:K33" si="4">IFERROR(J2/J3-1,"")</f>
        <v>2.0399999999999974E-2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11"/>
      <c r="H3" s="10"/>
      <c r="I3" s="10">
        <f t="shared" ref="I3:I34" si="5">IF(H3&lt;&gt;"",H3,I2/(1+IF(G2="",0,G2)))</f>
        <v>18175</v>
      </c>
      <c r="J3" s="10">
        <f t="shared" si="3"/>
        <v>132505086698.92787</v>
      </c>
      <c r="K3" s="11">
        <f t="shared" si="4"/>
        <v>1.660000000000017E-2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11"/>
      <c r="H4" s="10"/>
      <c r="I4" s="10">
        <f t="shared" si="5"/>
        <v>18175</v>
      </c>
      <c r="J4" s="10">
        <f t="shared" si="3"/>
        <v>130341419141.1842</v>
      </c>
      <c r="K4" s="11">
        <f t="shared" si="4"/>
        <v>7.7000000000000401E-3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11"/>
      <c r="H5" s="10"/>
      <c r="I5" s="10">
        <f t="shared" si="5"/>
        <v>18175</v>
      </c>
      <c r="J5" s="10">
        <f t="shared" si="3"/>
        <v>129345459106.06747</v>
      </c>
      <c r="K5" s="11">
        <f t="shared" si="4"/>
        <v>5.5000000000000604E-3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11"/>
      <c r="H6" s="10"/>
      <c r="I6" s="10">
        <f t="shared" si="5"/>
        <v>18175</v>
      </c>
      <c r="J6" s="10">
        <f t="shared" si="3"/>
        <v>128637950378.98306</v>
      </c>
      <c r="K6" s="11">
        <f t="shared" si="4"/>
        <v>7.6000000000000512E-3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11"/>
      <c r="H7" s="10"/>
      <c r="I7" s="10">
        <f t="shared" si="5"/>
        <v>18175</v>
      </c>
      <c r="J7" s="10">
        <f t="shared" si="3"/>
        <v>127667676041.07091</v>
      </c>
      <c r="K7" s="11">
        <f t="shared" si="4"/>
        <v>1.110000000000011E-2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11"/>
      <c r="H8" s="10"/>
      <c r="I8" s="10">
        <f t="shared" si="5"/>
        <v>18175</v>
      </c>
      <c r="J8" s="10">
        <f t="shared" si="3"/>
        <v>126266122085.91721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11"/>
      <c r="H9" s="10"/>
      <c r="I9" s="10">
        <f t="shared" si="5"/>
        <v>18175</v>
      </c>
      <c r="J9" s="10">
        <f t="shared" si="3"/>
        <v>125015962461.30415</v>
      </c>
      <c r="K9" s="11">
        <f t="shared" si="4"/>
        <v>8.499999999999952E-3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11"/>
      <c r="H10" s="10"/>
      <c r="I10" s="10">
        <f t="shared" si="5"/>
        <v>18175</v>
      </c>
      <c r="J10" s="10">
        <f t="shared" si="3"/>
        <v>123962283055.33383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11"/>
      <c r="H11" s="10"/>
      <c r="I11" s="10">
        <f t="shared" si="5"/>
        <v>18175</v>
      </c>
      <c r="J11" s="10">
        <f t="shared" si="3"/>
        <v>122820056529.60846</v>
      </c>
      <c r="K11" s="11">
        <f t="shared" si="4"/>
        <v>1.2199999999999989E-2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11"/>
      <c r="H12" s="10"/>
      <c r="I12" s="10">
        <f t="shared" si="5"/>
        <v>18175</v>
      </c>
      <c r="J12" s="10">
        <f t="shared" si="3"/>
        <v>121339712042.68767</v>
      </c>
      <c r="K12" s="11">
        <f t="shared" si="4"/>
        <v>1.1300000000000088E-2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11"/>
      <c r="H13" s="10"/>
      <c r="I13" s="10">
        <f t="shared" si="5"/>
        <v>18175</v>
      </c>
      <c r="J13" s="10">
        <f t="shared" si="3"/>
        <v>119983894040.03526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11"/>
      <c r="H14" s="10"/>
      <c r="I14" s="10">
        <f t="shared" si="5"/>
        <v>18175</v>
      </c>
      <c r="J14" s="10">
        <f t="shared" si="3"/>
        <v>118222380569.549</v>
      </c>
      <c r="K14" s="11">
        <f t="shared" si="4"/>
        <v>1.9700000000000051E-2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11"/>
      <c r="H15" s="10"/>
      <c r="I15" s="10">
        <f t="shared" si="5"/>
        <v>18175</v>
      </c>
      <c r="J15" s="10">
        <f t="shared" si="3"/>
        <v>115938394203.7354</v>
      </c>
      <c r="K15" s="11">
        <f t="shared" si="4"/>
        <v>1.7400000000000082E-2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11"/>
      <c r="H16" s="10"/>
      <c r="I16" s="10">
        <f t="shared" si="5"/>
        <v>18175</v>
      </c>
      <c r="J16" s="10">
        <f t="shared" si="3"/>
        <v>113955567332.15587</v>
      </c>
      <c r="K16" s="11">
        <f t="shared" si="4"/>
        <v>5.8999999999997943E-3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11"/>
      <c r="H17" s="10"/>
      <c r="I17" s="10">
        <f t="shared" si="5"/>
        <v>18175</v>
      </c>
      <c r="J17" s="10">
        <f t="shared" si="3"/>
        <v>113287173011.38869</v>
      </c>
      <c r="K17" s="11">
        <f t="shared" si="4"/>
        <v>5.9000000000000163E-3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11"/>
      <c r="H18" s="10"/>
      <c r="I18" s="10">
        <f t="shared" si="5"/>
        <v>18175</v>
      </c>
      <c r="J18" s="10">
        <f t="shared" si="3"/>
        <v>112622699086.7767</v>
      </c>
      <c r="K18" s="11">
        <f t="shared" si="4"/>
        <v>5.3000000000000824E-3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11"/>
      <c r="H19" s="10"/>
      <c r="I19" s="10">
        <f t="shared" si="5"/>
        <v>18175</v>
      </c>
      <c r="J19" s="10">
        <f t="shared" si="3"/>
        <v>112028945674.70078</v>
      </c>
      <c r="K19" s="11">
        <f t="shared" si="4"/>
        <v>8.899999999999908E-3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11"/>
      <c r="H20" s="10"/>
      <c r="I20" s="10">
        <f t="shared" si="5"/>
        <v>18175</v>
      </c>
      <c r="J20" s="10">
        <f t="shared" si="3"/>
        <v>111040683590.74316</v>
      </c>
      <c r="K20" s="11">
        <f t="shared" si="4"/>
        <v>1.3100000000000112E-2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11"/>
      <c r="H21" s="10"/>
      <c r="I21" s="10">
        <f t="shared" si="5"/>
        <v>18175</v>
      </c>
      <c r="J21" s="10">
        <f t="shared" si="3"/>
        <v>109604859925.71626</v>
      </c>
      <c r="K21" s="11">
        <f t="shared" si="4"/>
        <v>1.5799999999999814E-2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11"/>
      <c r="H22" s="10"/>
      <c r="I22" s="10">
        <f t="shared" si="5"/>
        <v>18175</v>
      </c>
      <c r="J22" s="10">
        <f t="shared" si="3"/>
        <v>107900039304.70198</v>
      </c>
      <c r="K22" s="11">
        <f t="shared" si="4"/>
        <v>1.4599999999999946E-2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11"/>
      <c r="H23" s="10"/>
      <c r="I23" s="10">
        <f t="shared" si="5"/>
        <v>18175</v>
      </c>
      <c r="J23" s="10">
        <f t="shared" si="3"/>
        <v>106347367735.75989</v>
      </c>
      <c r="K23" s="11">
        <f t="shared" si="4"/>
        <v>1.330000000000009E-2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11"/>
      <c r="H24" s="10"/>
      <c r="I24" s="10">
        <f t="shared" si="5"/>
        <v>18175</v>
      </c>
      <c r="J24" s="10">
        <f t="shared" si="3"/>
        <v>104951512617.94125</v>
      </c>
      <c r="K24" s="11">
        <f t="shared" si="4"/>
        <v>1.1400000000000077E-2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11"/>
      <c r="H25" s="10"/>
      <c r="I25" s="10">
        <f t="shared" si="5"/>
        <v>18175</v>
      </c>
      <c r="J25" s="10">
        <f t="shared" si="3"/>
        <v>103768551135.00223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11"/>
      <c r="H26" s="10"/>
      <c r="I26" s="10">
        <f t="shared" si="5"/>
        <v>18175</v>
      </c>
      <c r="J26" s="10">
        <f t="shared" si="3"/>
        <v>102700466285.63165</v>
      </c>
      <c r="K26" s="11">
        <f t="shared" si="4"/>
        <v>9.5000000000000639E-3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11"/>
      <c r="H27" s="10"/>
      <c r="I27" s="10">
        <f t="shared" si="5"/>
        <v>18175</v>
      </c>
      <c r="J27" s="10">
        <f t="shared" si="3"/>
        <v>101733993348.81787</v>
      </c>
      <c r="K27" s="11">
        <f t="shared" si="4"/>
        <v>9.200000000000319E-3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11"/>
      <c r="H28" s="10"/>
      <c r="I28" s="10">
        <f t="shared" si="5"/>
        <v>18175</v>
      </c>
      <c r="J28" s="10">
        <f t="shared" si="3"/>
        <v>100806572878.33714</v>
      </c>
      <c r="K28" s="11">
        <f t="shared" si="4"/>
        <v>4.7999999999999154E-3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11"/>
      <c r="H29" s="10"/>
      <c r="I29" s="10">
        <f t="shared" si="5"/>
        <v>18175</v>
      </c>
      <c r="J29" s="10">
        <f t="shared" si="3"/>
        <v>100325012816.81644</v>
      </c>
      <c r="K29" s="11">
        <f t="shared" si="4"/>
        <v>2.6999999999999247E-3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11"/>
      <c r="H30" s="10"/>
      <c r="I30" s="10">
        <f t="shared" si="5"/>
        <v>18175</v>
      </c>
      <c r="J30" s="10">
        <f t="shared" si="3"/>
        <v>100054864682.17458</v>
      </c>
      <c r="K30" s="11">
        <f t="shared" si="4"/>
        <v>8.599999999999941E-3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11"/>
      <c r="H31" s="10"/>
      <c r="I31" s="10">
        <f t="shared" si="5"/>
        <v>18175</v>
      </c>
      <c r="J31" s="10">
        <f t="shared" si="3"/>
        <v>99201729805.844315</v>
      </c>
      <c r="K31" s="11">
        <f t="shared" si="4"/>
        <v>-2.00000000000089E-4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11"/>
      <c r="H32" s="10"/>
      <c r="I32" s="10">
        <f t="shared" si="5"/>
        <v>18175</v>
      </c>
      <c r="J32" s="10">
        <f t="shared" si="3"/>
        <v>99221574120.668457</v>
      </c>
      <c r="K32" s="11">
        <f t="shared" si="4"/>
        <v>6.1999999999999833E-3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11"/>
      <c r="H33" s="10"/>
      <c r="I33" s="10">
        <f t="shared" si="5"/>
        <v>18175</v>
      </c>
      <c r="J33" s="10">
        <f t="shared" si="3"/>
        <v>98610190936.859924</v>
      </c>
      <c r="K33" s="11">
        <f t="shared" si="4"/>
        <v>8.69999999999993E-3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11"/>
      <c r="H34" s="10"/>
      <c r="I34" s="10">
        <f t="shared" si="5"/>
        <v>18175</v>
      </c>
      <c r="J34" s="10">
        <f t="shared" ref="J34:J65" si="6">IF(I34="","",I34*C34)</f>
        <v>97759681706.017578</v>
      </c>
      <c r="K34" s="11">
        <f t="shared" ref="K34:K65" si="7">IFERROR(J34/J35-1,"")</f>
        <v>1.3600000000000279E-2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11"/>
      <c r="H35" s="10"/>
      <c r="I35" s="10">
        <f t="shared" ref="I35:I66" si="8">IF(H35&lt;&gt;"",H35,I34/(1+IF(G34="",0,G34)))</f>
        <v>18175</v>
      </c>
      <c r="J35" s="10">
        <f t="shared" si="6"/>
        <v>96447989054.871307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11"/>
      <c r="H36" s="10"/>
      <c r="I36" s="10">
        <f t="shared" si="8"/>
        <v>18175</v>
      </c>
      <c r="J36" s="10">
        <f t="shared" si="6"/>
        <v>95502514164.641357</v>
      </c>
      <c r="K36" s="11">
        <f t="shared" si="7"/>
        <v>3.8000000000000256E-3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11"/>
      <c r="H37" s="10"/>
      <c r="I37" s="10">
        <f t="shared" si="8"/>
        <v>18175</v>
      </c>
      <c r="J37" s="10">
        <f t="shared" si="6"/>
        <v>95140978446.544495</v>
      </c>
      <c r="K37" s="11">
        <f t="shared" si="7"/>
        <v>1.3000000000000789E-3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11"/>
      <c r="H38" s="10"/>
      <c r="I38" s="10">
        <f t="shared" si="8"/>
        <v>18175</v>
      </c>
      <c r="J38" s="10">
        <f t="shared" si="6"/>
        <v>95017455754.064194</v>
      </c>
      <c r="K38" s="11">
        <f t="shared" si="7"/>
        <v>-3.8999999999997925E-3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11"/>
      <c r="H39" s="10"/>
      <c r="I39" s="10">
        <f t="shared" si="8"/>
        <v>18175</v>
      </c>
      <c r="J39" s="10">
        <f t="shared" si="6"/>
        <v>95389474705.415298</v>
      </c>
      <c r="K39" s="11">
        <f t="shared" si="7"/>
        <v>2.9999999999996696E-4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11"/>
      <c r="H40" s="10"/>
      <c r="I40" s="10">
        <f t="shared" si="8"/>
        <v>18175</v>
      </c>
      <c r="J40" s="10">
        <f t="shared" si="6"/>
        <v>95360866445.481659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11"/>
      <c r="H41" s="10"/>
      <c r="I41" s="10">
        <f t="shared" si="8"/>
        <v>18175</v>
      </c>
      <c r="J41" s="10">
        <f t="shared" si="6"/>
        <v>95066161345.311188</v>
      </c>
      <c r="K41" s="11">
        <f t="shared" si="7"/>
        <v>8.799999999999919E-3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11"/>
      <c r="H42" s="10"/>
      <c r="I42" s="10">
        <f t="shared" si="8"/>
        <v>18175</v>
      </c>
      <c r="J42" s="10">
        <f t="shared" si="6"/>
        <v>94236876829.214111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11"/>
      <c r="H43" s="10"/>
      <c r="I43" s="10">
        <f t="shared" si="8"/>
        <v>18175</v>
      </c>
      <c r="J43" s="10">
        <f t="shared" si="6"/>
        <v>92434405913.893188</v>
      </c>
      <c r="K43" s="11">
        <f t="shared" si="7"/>
        <v>2.0899999999999919E-2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11"/>
      <c r="H44" s="10"/>
      <c r="I44" s="10">
        <f t="shared" si="8"/>
        <v>18175</v>
      </c>
      <c r="J44" s="10">
        <f t="shared" si="6"/>
        <v>90542076514.735229</v>
      </c>
      <c r="K44" s="11">
        <f t="shared" si="7"/>
        <v>1.959999999999984E-2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11"/>
      <c r="H45" s="10"/>
      <c r="I45" s="10">
        <f t="shared" si="8"/>
        <v>18175</v>
      </c>
      <c r="J45" s="10">
        <f t="shared" si="6"/>
        <v>88801565824.573593</v>
      </c>
      <c r="K45" s="11">
        <f t="shared" si="7"/>
        <v>1.7700000000000271E-2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11"/>
      <c r="H46" s="10"/>
      <c r="I46" s="10">
        <f t="shared" si="8"/>
        <v>18175</v>
      </c>
      <c r="J46" s="10">
        <f t="shared" si="6"/>
        <v>87257114891.002823</v>
      </c>
      <c r="K46" s="11">
        <f t="shared" si="7"/>
        <v>1.4899999999999913E-2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11"/>
      <c r="H47" s="10"/>
      <c r="I47" s="10">
        <f t="shared" si="8"/>
        <v>18175</v>
      </c>
      <c r="J47" s="10">
        <f t="shared" si="6"/>
        <v>85976071426.744339</v>
      </c>
      <c r="K47" s="11">
        <f t="shared" si="7"/>
        <v>1.3600000000000056E-2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11"/>
      <c r="H48" s="10"/>
      <c r="I48" s="10">
        <f t="shared" si="8"/>
        <v>18175</v>
      </c>
      <c r="J48" s="10">
        <f t="shared" si="6"/>
        <v>84822485622.281311</v>
      </c>
      <c r="K48" s="11">
        <f t="shared" si="7"/>
        <v>8.899999999999908E-3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11"/>
      <c r="H49" s="10"/>
      <c r="I49" s="10">
        <f t="shared" si="8"/>
        <v>18175</v>
      </c>
      <c r="J49" s="10">
        <f t="shared" si="6"/>
        <v>84074225019.606812</v>
      </c>
      <c r="K49" s="11">
        <f t="shared" si="7"/>
        <v>8.799999999999919E-3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11"/>
      <c r="H50" s="10"/>
      <c r="I50" s="10">
        <f t="shared" si="8"/>
        <v>18175</v>
      </c>
      <c r="J50" s="10">
        <f t="shared" si="6"/>
        <v>83340825752.980591</v>
      </c>
      <c r="K50" s="11">
        <f t="shared" si="7"/>
        <v>1.7899999999999805E-2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11"/>
      <c r="H51" s="10"/>
      <c r="I51" s="10">
        <f t="shared" si="8"/>
        <v>18175</v>
      </c>
      <c r="J51" s="10">
        <f t="shared" si="6"/>
        <v>81875258623.617844</v>
      </c>
      <c r="K51" s="11">
        <f t="shared" si="7"/>
        <v>1.7900000000000027E-2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11"/>
      <c r="H52" s="10"/>
      <c r="I52" s="10">
        <f t="shared" si="8"/>
        <v>18175</v>
      </c>
      <c r="J52" s="10">
        <f t="shared" si="6"/>
        <v>80435463821.218033</v>
      </c>
      <c r="K52" s="11">
        <f t="shared" si="7"/>
        <v>1.6499999999999959E-2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11"/>
      <c r="H53" s="10"/>
      <c r="I53" s="10">
        <f t="shared" si="8"/>
        <v>18175</v>
      </c>
      <c r="J53" s="10">
        <f t="shared" si="6"/>
        <v>79129821762.142685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11"/>
      <c r="H54" s="10"/>
      <c r="I54" s="10">
        <f t="shared" si="8"/>
        <v>18175</v>
      </c>
      <c r="J54" s="10">
        <f t="shared" si="6"/>
        <v>77509865571.694275</v>
      </c>
      <c r="K54" s="11">
        <f t="shared" si="7"/>
        <v>1.9900000000000029E-2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11"/>
      <c r="H55" s="10"/>
      <c r="I55" s="10">
        <f t="shared" si="8"/>
        <v>18175</v>
      </c>
      <c r="J55" s="10">
        <f t="shared" si="6"/>
        <v>75997515022.741714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11"/>
      <c r="H56" s="10"/>
      <c r="I56" s="10">
        <f t="shared" si="8"/>
        <v>18175</v>
      </c>
      <c r="J56" s="10">
        <f t="shared" si="6"/>
        <v>74114994170.803299</v>
      </c>
      <c r="K56" s="11">
        <f t="shared" si="7"/>
        <v>2.0000000000000018E-2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11"/>
      <c r="H57" s="10"/>
      <c r="I57" s="10">
        <f t="shared" si="8"/>
        <v>18175</v>
      </c>
      <c r="J57" s="10">
        <f t="shared" si="6"/>
        <v>72661758990.983627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11"/>
      <c r="H58" s="10"/>
      <c r="I58" s="10">
        <f t="shared" si="8"/>
        <v>18175</v>
      </c>
      <c r="J58" s="10">
        <f t="shared" si="6"/>
        <v>71237018618.611404</v>
      </c>
      <c r="K58" s="11">
        <f t="shared" si="7"/>
        <v>2.000000000000024E-2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11"/>
      <c r="H59" s="10"/>
      <c r="I59" s="10">
        <f t="shared" si="8"/>
        <v>18175</v>
      </c>
      <c r="J59" s="10">
        <f t="shared" si="6"/>
        <v>69840214331.971954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11"/>
      <c r="H60" s="10"/>
      <c r="I60" s="10">
        <f t="shared" si="8"/>
        <v>18175</v>
      </c>
      <c r="J60" s="10">
        <f t="shared" si="6"/>
        <v>68403735878.52298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11"/>
      <c r="H61" s="10"/>
      <c r="I61" s="10">
        <f t="shared" si="8"/>
        <v>18175</v>
      </c>
      <c r="J61" s="10">
        <f t="shared" si="6"/>
        <v>66931248413.427574</v>
      </c>
      <c r="K61" s="11">
        <f t="shared" si="7"/>
        <v>2.200000000000002E-2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11"/>
      <c r="H62" s="10"/>
      <c r="I62" s="10">
        <f t="shared" si="8"/>
        <v>18175</v>
      </c>
      <c r="J62" s="10">
        <f t="shared" si="6"/>
        <v>65490458330.163963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11"/>
      <c r="H63" s="10"/>
      <c r="I63" s="10">
        <f t="shared" si="8"/>
        <v>18175</v>
      </c>
      <c r="J63" s="10">
        <f t="shared" si="6"/>
        <v>64080683297.616402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11"/>
      <c r="H64" s="10"/>
      <c r="I64" s="10">
        <f t="shared" si="8"/>
        <v>18175</v>
      </c>
      <c r="J64" s="10">
        <f t="shared" si="6"/>
        <v>62701255672.814484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11"/>
      <c r="H65" s="10"/>
      <c r="I65" s="10">
        <f t="shared" si="8"/>
        <v>18175</v>
      </c>
      <c r="J65" s="10">
        <f t="shared" si="6"/>
        <v>61351522184.749985</v>
      </c>
      <c r="K65" s="11">
        <f t="shared" si="7"/>
        <v>2.1999999999999797E-2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11"/>
      <c r="H66" s="10"/>
      <c r="I66" s="10">
        <f t="shared" si="8"/>
        <v>18175</v>
      </c>
      <c r="J66" s="10">
        <f t="shared" ref="J66:J67" si="9">IF(I66="","",I66*C66)</f>
        <v>60030843624.999992</v>
      </c>
      <c r="K66" s="11">
        <f t="shared" ref="K66" si="10">IFERROR(J66/J67-1,"")</f>
        <v>2.0999999999999908E-2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18175</v>
      </c>
      <c r="J67" s="10">
        <f t="shared" si="9"/>
        <v>58796125000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5">
        <v>95001457</v>
      </c>
      <c r="G2" s="11"/>
      <c r="H2" s="10"/>
      <c r="I2" s="10">
        <f>IF(H2&lt;&gt;"",H2,3298)</f>
        <v>3298</v>
      </c>
      <c r="J2" s="10">
        <f t="shared" ref="J2:J33" si="3">IF(I2="","",I2*C2)</f>
        <v>313314613201.66882</v>
      </c>
      <c r="K2" s="11">
        <f t="shared" ref="K2:K33" si="4">IFERROR(J2/J3-1,"")</f>
        <v>2.8999999999999915E-2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11"/>
      <c r="H3" s="10"/>
      <c r="I3" s="10">
        <f t="shared" ref="I3:I34" si="5">IF(H3&lt;&gt;"",H3,I2/(1+IF(G2="",0,G2)))</f>
        <v>3298</v>
      </c>
      <c r="J3" s="10">
        <f t="shared" si="3"/>
        <v>304484560934.56641</v>
      </c>
      <c r="K3" s="11">
        <f t="shared" si="4"/>
        <v>2.8999999999999915E-2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11"/>
      <c r="H4" s="10"/>
      <c r="I4" s="10">
        <f t="shared" si="5"/>
        <v>3298</v>
      </c>
      <c r="J4" s="10">
        <f t="shared" si="3"/>
        <v>295903363396.08008</v>
      </c>
      <c r="K4" s="11">
        <f t="shared" si="4"/>
        <v>2.8899999999999926E-2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11"/>
      <c r="H5" s="10"/>
      <c r="I5" s="10">
        <f t="shared" si="5"/>
        <v>3298</v>
      </c>
      <c r="J5" s="10">
        <f t="shared" si="3"/>
        <v>287591955871.39673</v>
      </c>
      <c r="K5" s="11">
        <f t="shared" si="4"/>
        <v>2.8699999999999948E-2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11"/>
      <c r="H6" s="10"/>
      <c r="I6" s="10">
        <f t="shared" si="5"/>
        <v>3298</v>
      </c>
      <c r="J6" s="10">
        <f t="shared" si="3"/>
        <v>279568344387.4762</v>
      </c>
      <c r="K6" s="11">
        <f t="shared" si="4"/>
        <v>2.7900000000000258E-2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11"/>
      <c r="H7" s="10"/>
      <c r="I7" s="10">
        <f t="shared" si="5"/>
        <v>3298</v>
      </c>
      <c r="J7" s="10">
        <f t="shared" si="3"/>
        <v>271980099608.40173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11"/>
      <c r="H8" s="10"/>
      <c r="I8" s="10">
        <f t="shared" si="5"/>
        <v>3298</v>
      </c>
      <c r="J8" s="10">
        <f t="shared" si="3"/>
        <v>264881281270.3562</v>
      </c>
      <c r="K8" s="11">
        <f t="shared" si="4"/>
        <v>2.5900000000000034E-2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11"/>
      <c r="H9" s="10"/>
      <c r="I9" s="10">
        <f t="shared" si="5"/>
        <v>3298</v>
      </c>
      <c r="J9" s="10">
        <f t="shared" si="3"/>
        <v>258194055239.64926</v>
      </c>
      <c r="K9" s="11">
        <f t="shared" si="4"/>
        <v>2.4699999999999944E-2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11"/>
      <c r="H10" s="10"/>
      <c r="I10" s="10">
        <f t="shared" si="5"/>
        <v>3298</v>
      </c>
      <c r="J10" s="10">
        <f t="shared" si="3"/>
        <v>251970386688.44467</v>
      </c>
      <c r="K10" s="11">
        <f t="shared" si="4"/>
        <v>2.3800000000000043E-2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11"/>
      <c r="H11" s="10"/>
      <c r="I11" s="10">
        <f t="shared" si="5"/>
        <v>3298</v>
      </c>
      <c r="J11" s="10">
        <f t="shared" si="3"/>
        <v>246112899676.15225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11"/>
      <c r="H12" s="10"/>
      <c r="I12" s="10">
        <f t="shared" si="5"/>
        <v>3298</v>
      </c>
      <c r="J12" s="10">
        <f t="shared" si="3"/>
        <v>240462041696.2894</v>
      </c>
      <c r="K12" s="11">
        <f t="shared" si="4"/>
        <v>2.3099999999999898E-2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11"/>
      <c r="H13" s="10"/>
      <c r="I13" s="10">
        <f t="shared" si="5"/>
        <v>3298</v>
      </c>
      <c r="J13" s="10">
        <f t="shared" si="3"/>
        <v>235032784377.17664</v>
      </c>
      <c r="K13" s="11">
        <f t="shared" si="4"/>
        <v>2.2799999999999931E-2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11"/>
      <c r="H14" s="10"/>
      <c r="I14" s="10">
        <f t="shared" si="5"/>
        <v>3298</v>
      </c>
      <c r="J14" s="10">
        <f t="shared" si="3"/>
        <v>229793492742.64438</v>
      </c>
      <c r="K14" s="11">
        <f t="shared" si="4"/>
        <v>2.2599999999999953E-2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11"/>
      <c r="H15" s="10"/>
      <c r="I15" s="10">
        <f t="shared" si="5"/>
        <v>3298</v>
      </c>
      <c r="J15" s="10">
        <f t="shared" si="3"/>
        <v>224714935206.96692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11"/>
      <c r="H16" s="10"/>
      <c r="I16" s="10">
        <f t="shared" si="5"/>
        <v>3298</v>
      </c>
      <c r="J16" s="10">
        <f t="shared" si="3"/>
        <v>219791603293.19928</v>
      </c>
      <c r="K16" s="11">
        <f t="shared" si="4"/>
        <v>2.2299999999999986E-2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11"/>
      <c r="H17" s="10"/>
      <c r="I17" s="10">
        <f t="shared" si="5"/>
        <v>3298</v>
      </c>
      <c r="J17" s="10">
        <f t="shared" si="3"/>
        <v>214997166480.68011</v>
      </c>
      <c r="K17" s="11">
        <f t="shared" si="4"/>
        <v>2.200000000000002E-2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11"/>
      <c r="H18" s="10"/>
      <c r="I18" s="10">
        <f t="shared" si="5"/>
        <v>3298</v>
      </c>
      <c r="J18" s="10">
        <f t="shared" si="3"/>
        <v>210369047437.06467</v>
      </c>
      <c r="K18" s="11">
        <f t="shared" si="4"/>
        <v>2.2499999999999742E-2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11"/>
      <c r="H19" s="10"/>
      <c r="I19" s="10">
        <f t="shared" si="5"/>
        <v>3298</v>
      </c>
      <c r="J19" s="10">
        <f t="shared" si="3"/>
        <v>205739899693.95081</v>
      </c>
      <c r="K19" s="11">
        <f t="shared" si="4"/>
        <v>2.2799999999999931E-2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11"/>
      <c r="H20" s="10"/>
      <c r="I20" s="10">
        <f t="shared" si="5"/>
        <v>3298</v>
      </c>
      <c r="J20" s="10">
        <f t="shared" si="3"/>
        <v>201153597667.14001</v>
      </c>
      <c r="K20" s="11">
        <f t="shared" si="4"/>
        <v>2.7400000000000091E-2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11"/>
      <c r="H21" s="10"/>
      <c r="I21" s="10">
        <f t="shared" si="5"/>
        <v>3298</v>
      </c>
      <c r="J21" s="10">
        <f t="shared" si="3"/>
        <v>195788979625.40393</v>
      </c>
      <c r="K21" s="11">
        <f t="shared" si="4"/>
        <v>3.279999999999994E-2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11"/>
      <c r="H22" s="10"/>
      <c r="I22" s="10">
        <f t="shared" si="5"/>
        <v>3298</v>
      </c>
      <c r="J22" s="10">
        <f t="shared" si="3"/>
        <v>189571049211.27414</v>
      </c>
      <c r="K22" s="11">
        <f t="shared" si="4"/>
        <v>5.9799999999999853E-2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11"/>
      <c r="H23" s="10"/>
      <c r="I23" s="10">
        <f t="shared" si="5"/>
        <v>3298</v>
      </c>
      <c r="J23" s="10">
        <f t="shared" si="3"/>
        <v>178874362343.15356</v>
      </c>
      <c r="K23" s="11">
        <f t="shared" si="4"/>
        <v>6.7600000000000104E-2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11"/>
      <c r="H24" s="10"/>
      <c r="I24" s="10">
        <f t="shared" si="5"/>
        <v>3298</v>
      </c>
      <c r="J24" s="10">
        <f t="shared" si="3"/>
        <v>167548110100.36862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11"/>
      <c r="H25" s="10"/>
      <c r="I25" s="10">
        <f t="shared" si="5"/>
        <v>3298</v>
      </c>
      <c r="J25" s="10">
        <f t="shared" si="3"/>
        <v>162400029175.5051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11"/>
      <c r="H26" s="10"/>
      <c r="I26" s="10">
        <f t="shared" si="5"/>
        <v>3298</v>
      </c>
      <c r="J26" s="10">
        <f t="shared" si="3"/>
        <v>159309426305.18451</v>
      </c>
      <c r="K26" s="11">
        <f t="shared" si="4"/>
        <v>1.9500000000000295E-2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11"/>
      <c r="H27" s="10"/>
      <c r="I27" s="10">
        <f t="shared" si="5"/>
        <v>3298</v>
      </c>
      <c r="J27" s="10">
        <f t="shared" si="3"/>
        <v>156262311236.0809</v>
      </c>
      <c r="K27" s="11">
        <f t="shared" si="4"/>
        <v>1.4399999999999746E-2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11"/>
      <c r="H28" s="10"/>
      <c r="I28" s="10">
        <f t="shared" si="5"/>
        <v>3298</v>
      </c>
      <c r="J28" s="10">
        <f t="shared" si="3"/>
        <v>154044076533.99146</v>
      </c>
      <c r="K28" s="11">
        <f t="shared" si="4"/>
        <v>1.639999999999997E-2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11"/>
      <c r="H29" s="10"/>
      <c r="I29" s="10">
        <f t="shared" si="5"/>
        <v>3298</v>
      </c>
      <c r="J29" s="10">
        <f t="shared" si="3"/>
        <v>151558516857.52798</v>
      </c>
      <c r="K29" s="11">
        <f t="shared" si="4"/>
        <v>1.7700000000000049E-2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11"/>
      <c r="H30" s="10"/>
      <c r="I30" s="10">
        <f t="shared" si="5"/>
        <v>3298</v>
      </c>
      <c r="J30" s="10">
        <f t="shared" si="3"/>
        <v>148922587066.45178</v>
      </c>
      <c r="K30" s="11">
        <f t="shared" si="4"/>
        <v>1.399999999999979E-2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11"/>
      <c r="H31" s="10"/>
      <c r="I31" s="10">
        <f t="shared" si="5"/>
        <v>3298</v>
      </c>
      <c r="J31" s="10">
        <f t="shared" si="3"/>
        <v>146866456673.02939</v>
      </c>
      <c r="K31" s="11">
        <f t="shared" si="4"/>
        <v>1.7500000000000071E-2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11"/>
      <c r="H32" s="10"/>
      <c r="I32" s="10">
        <f t="shared" si="5"/>
        <v>3298</v>
      </c>
      <c r="J32" s="10">
        <f t="shared" si="3"/>
        <v>144340497958.75122</v>
      </c>
      <c r="K32" s="11">
        <f t="shared" si="4"/>
        <v>1.8699999999999717E-2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11"/>
      <c r="H33" s="10"/>
      <c r="I33" s="10">
        <f t="shared" si="5"/>
        <v>3298</v>
      </c>
      <c r="J33" s="10">
        <f t="shared" si="3"/>
        <v>141690878530.23584</v>
      </c>
      <c r="K33" s="11">
        <f t="shared" si="4"/>
        <v>1.9900000000000029E-2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11"/>
      <c r="H34" s="10"/>
      <c r="I34" s="10">
        <f t="shared" si="5"/>
        <v>3298</v>
      </c>
      <c r="J34" s="10">
        <f t="shared" ref="J34:J65" si="6">IF(I34="","",I34*C34)</f>
        <v>138926246230.25378</v>
      </c>
      <c r="K34" s="11">
        <f t="shared" ref="K34:K65" si="7">IFERROR(J34/J35-1,"")</f>
        <v>2.0899999999999919E-2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11"/>
      <c r="H35" s="10"/>
      <c r="I35" s="10">
        <f t="shared" ref="I35:I66" si="8">IF(H35&lt;&gt;"",H35,I34/(1+IF(G34="",0,G34)))</f>
        <v>3298</v>
      </c>
      <c r="J35" s="10">
        <f t="shared" si="6"/>
        <v>136082129719.12411</v>
      </c>
      <c r="K35" s="11">
        <f t="shared" si="7"/>
        <v>2.1900000000000031E-2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11"/>
      <c r="H36" s="10"/>
      <c r="I36" s="10">
        <f t="shared" si="8"/>
        <v>3298</v>
      </c>
      <c r="J36" s="10">
        <f t="shared" si="6"/>
        <v>133165798727.00275</v>
      </c>
      <c r="K36" s="11">
        <f t="shared" si="7"/>
        <v>2.0299999999999985E-2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11"/>
      <c r="H37" s="10"/>
      <c r="I37" s="10">
        <f t="shared" si="8"/>
        <v>3298</v>
      </c>
      <c r="J37" s="10">
        <f t="shared" si="6"/>
        <v>130516317482.11578</v>
      </c>
      <c r="K37" s="11">
        <f t="shared" si="7"/>
        <v>2.750000000000008E-2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11"/>
      <c r="H38" s="10"/>
      <c r="I38" s="10">
        <f t="shared" si="8"/>
        <v>3298</v>
      </c>
      <c r="J38" s="10">
        <f t="shared" si="6"/>
        <v>127023180031.25624</v>
      </c>
      <c r="K38" s="11">
        <f t="shared" si="7"/>
        <v>3.7900000000000045E-2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11"/>
      <c r="H39" s="10"/>
      <c r="I39" s="10">
        <f t="shared" si="8"/>
        <v>3298</v>
      </c>
      <c r="J39" s="10">
        <f t="shared" si="6"/>
        <v>122384796253.25777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11"/>
      <c r="H40" s="10"/>
      <c r="I40" s="10">
        <f t="shared" si="8"/>
        <v>3298</v>
      </c>
      <c r="J40" s="10">
        <f t="shared" si="6"/>
        <v>117938514265.45027</v>
      </c>
      <c r="K40" s="11">
        <f t="shared" si="7"/>
        <v>3.5600000000000076E-2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11"/>
      <c r="H41" s="10"/>
      <c r="I41" s="10">
        <f t="shared" si="8"/>
        <v>3298</v>
      </c>
      <c r="J41" s="10">
        <f t="shared" si="6"/>
        <v>113884235482.28107</v>
      </c>
      <c r="K41" s="11">
        <f t="shared" si="7"/>
        <v>3.3599999999999852E-2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11"/>
      <c r="H42" s="10"/>
      <c r="I42" s="10">
        <f t="shared" si="8"/>
        <v>3298</v>
      </c>
      <c r="J42" s="10">
        <f t="shared" si="6"/>
        <v>110182116372.17596</v>
      </c>
      <c r="K42" s="11">
        <f t="shared" si="7"/>
        <v>3.2500000000000195E-2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11"/>
      <c r="H43" s="10"/>
      <c r="I43" s="10">
        <f t="shared" si="8"/>
        <v>3298</v>
      </c>
      <c r="J43" s="10">
        <f t="shared" si="6"/>
        <v>106713914161.91376</v>
      </c>
      <c r="K43" s="11">
        <f t="shared" si="7"/>
        <v>3.0999999999999917E-2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11"/>
      <c r="H44" s="10"/>
      <c r="I44" s="10">
        <f t="shared" si="8"/>
        <v>3298</v>
      </c>
      <c r="J44" s="10">
        <f t="shared" si="6"/>
        <v>103505251369.46049</v>
      </c>
      <c r="K44" s="11">
        <f t="shared" si="7"/>
        <v>2.9600000000000071E-2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11"/>
      <c r="H45" s="10"/>
      <c r="I45" s="10">
        <f t="shared" si="8"/>
        <v>3298</v>
      </c>
      <c r="J45" s="10">
        <f t="shared" si="6"/>
        <v>100529575922.16441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11"/>
      <c r="H46" s="10"/>
      <c r="I46" s="10">
        <f t="shared" si="8"/>
        <v>3298</v>
      </c>
      <c r="J46" s="10">
        <f t="shared" si="6"/>
        <v>97829482213.083313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11"/>
      <c r="H47" s="10"/>
      <c r="I47" s="10">
        <f t="shared" si="8"/>
        <v>3298</v>
      </c>
      <c r="J47" s="10">
        <f t="shared" si="6"/>
        <v>95480658025.652267</v>
      </c>
      <c r="K47" s="11">
        <f t="shared" si="7"/>
        <v>2.2499999999999964E-2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11"/>
      <c r="H48" s="10"/>
      <c r="I48" s="10">
        <f t="shared" si="8"/>
        <v>3298</v>
      </c>
      <c r="J48" s="10">
        <f t="shared" si="6"/>
        <v>93379616651.004669</v>
      </c>
      <c r="K48" s="11">
        <f t="shared" si="7"/>
        <v>2.1800000000000042E-2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11"/>
      <c r="H49" s="10"/>
      <c r="I49" s="10">
        <f t="shared" si="8"/>
        <v>3298</v>
      </c>
      <c r="J49" s="10">
        <f t="shared" si="6"/>
        <v>91387371942.654785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11"/>
      <c r="H50" s="10"/>
      <c r="I50" s="10">
        <f t="shared" si="8"/>
        <v>3298</v>
      </c>
      <c r="J50" s="10">
        <f t="shared" si="6"/>
        <v>89463898132.799591</v>
      </c>
      <c r="K50" s="11">
        <f t="shared" si="7"/>
        <v>2.1099999999999897E-2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11"/>
      <c r="H51" s="10"/>
      <c r="I51" s="10">
        <f t="shared" si="8"/>
        <v>3298</v>
      </c>
      <c r="J51" s="10">
        <f t="shared" si="6"/>
        <v>87615217052.981689</v>
      </c>
      <c r="K51" s="11">
        <f t="shared" si="7"/>
        <v>2.0899999999999919E-2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11"/>
      <c r="H52" s="10"/>
      <c r="I52" s="10">
        <f t="shared" si="8"/>
        <v>3298</v>
      </c>
      <c r="J52" s="10">
        <f t="shared" si="6"/>
        <v>85821546726.399933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11"/>
      <c r="H53" s="10"/>
      <c r="I53" s="10">
        <f t="shared" si="8"/>
        <v>3298</v>
      </c>
      <c r="J53" s="10">
        <f t="shared" si="6"/>
        <v>84089307002.155518</v>
      </c>
      <c r="K53" s="11">
        <f t="shared" si="7"/>
        <v>2.0199999999999996E-2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11"/>
      <c r="H54" s="10"/>
      <c r="I54" s="10">
        <f t="shared" si="8"/>
        <v>3298</v>
      </c>
      <c r="J54" s="10">
        <f t="shared" si="6"/>
        <v>82424335426.539429</v>
      </c>
      <c r="K54" s="11">
        <f t="shared" si="7"/>
        <v>2.0000000000000018E-2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11"/>
      <c r="H55" s="10"/>
      <c r="I55" s="10">
        <f t="shared" si="8"/>
        <v>3298</v>
      </c>
      <c r="J55" s="10">
        <f t="shared" si="6"/>
        <v>80808171986.80336</v>
      </c>
      <c r="K55" s="11">
        <f t="shared" si="7"/>
        <v>1.9500000000000073E-2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11"/>
      <c r="H56" s="10"/>
      <c r="I56" s="10">
        <f t="shared" si="8"/>
        <v>3298</v>
      </c>
      <c r="J56" s="10">
        <f t="shared" si="6"/>
        <v>79262552218.541794</v>
      </c>
      <c r="K56" s="11">
        <f t="shared" si="7"/>
        <v>1.7900000000000249E-2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11"/>
      <c r="H57" s="10"/>
      <c r="I57" s="10">
        <f t="shared" si="8"/>
        <v>3298</v>
      </c>
      <c r="J57" s="10">
        <f t="shared" si="6"/>
        <v>77868702444.780212</v>
      </c>
      <c r="K57" s="11">
        <f t="shared" si="7"/>
        <v>1.7799999999999816E-2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11"/>
      <c r="H58" s="10"/>
      <c r="I58" s="10">
        <f t="shared" si="8"/>
        <v>3298</v>
      </c>
      <c r="J58" s="10">
        <f t="shared" si="6"/>
        <v>76506879981.116348</v>
      </c>
      <c r="K58" s="11">
        <f t="shared" si="7"/>
        <v>1.7500000000000071E-2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11"/>
      <c r="H59" s="10"/>
      <c r="I59" s="10">
        <f t="shared" si="8"/>
        <v>3298</v>
      </c>
      <c r="J59" s="10">
        <f t="shared" si="6"/>
        <v>75191036836.477982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11"/>
      <c r="H60" s="10"/>
      <c r="I60" s="10">
        <f t="shared" si="8"/>
        <v>3298</v>
      </c>
      <c r="J60" s="10">
        <f t="shared" si="6"/>
        <v>73934156181.394287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11"/>
      <c r="H61" s="10"/>
      <c r="I61" s="10">
        <f t="shared" si="8"/>
        <v>3298</v>
      </c>
      <c r="J61" s="10">
        <f t="shared" si="6"/>
        <v>72698285330.771179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11"/>
      <c r="H62" s="10"/>
      <c r="I62" s="10">
        <f t="shared" si="8"/>
        <v>3298</v>
      </c>
      <c r="J62" s="10">
        <f t="shared" si="6"/>
        <v>71483073088.270584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11"/>
      <c r="H63" s="10"/>
      <c r="I63" s="10">
        <f t="shared" si="8"/>
        <v>3298</v>
      </c>
      <c r="J63" s="10">
        <f t="shared" si="6"/>
        <v>70288174128.093018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11"/>
      <c r="H64" s="10"/>
      <c r="I64" s="10">
        <f t="shared" si="8"/>
        <v>3298</v>
      </c>
      <c r="J64" s="10">
        <f t="shared" si="6"/>
        <v>69147244592.319733</v>
      </c>
      <c r="K64" s="11">
        <f t="shared" si="7"/>
        <v>1.6499999999999959E-2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11"/>
      <c r="H65" s="10"/>
      <c r="I65" s="10">
        <f t="shared" si="8"/>
        <v>3298</v>
      </c>
      <c r="J65" s="10">
        <f t="shared" si="6"/>
        <v>68024834817.825615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11"/>
      <c r="H66" s="10"/>
      <c r="I66" s="10">
        <f t="shared" si="8"/>
        <v>3298</v>
      </c>
      <c r="J66" s="10">
        <f t="shared" ref="J66:J67" si="9">IF(I66="","",I66*C66)</f>
        <v>66953577576.600006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3298</v>
      </c>
      <c r="J67" s="10">
        <f t="shared" si="9"/>
        <v>65931637200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5">
        <v>137992639</v>
      </c>
      <c r="G2" s="11"/>
      <c r="H2" s="10"/>
      <c r="I2" s="10">
        <f>IF(H2&lt;&gt;"",H2,4921)</f>
        <v>4921</v>
      </c>
      <c r="J2" s="10">
        <f t="shared" ref="J2:J33" si="3">IF(I2="","",I2*C2)</f>
        <v>679085732014.57178</v>
      </c>
      <c r="K2" s="11">
        <f t="shared" ref="K2:K33" si="4">IFERROR(J2/J3-1,"")</f>
        <v>1.0599999999999943E-2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11"/>
      <c r="H3" s="10"/>
      <c r="I3" s="10">
        <f t="shared" ref="I3:I34" si="5">IF(H3&lt;&gt;"",H3,I2/(1+IF(G2="",0,G2)))</f>
        <v>4921</v>
      </c>
      <c r="J3" s="10">
        <f t="shared" si="3"/>
        <v>671962925009.47144</v>
      </c>
      <c r="K3" s="11">
        <f t="shared" si="4"/>
        <v>1.010000000000022E-2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11"/>
      <c r="H4" s="10"/>
      <c r="I4" s="10">
        <f t="shared" si="5"/>
        <v>4921</v>
      </c>
      <c r="J4" s="10">
        <f t="shared" si="3"/>
        <v>665243961003.33765</v>
      </c>
      <c r="K4" s="11">
        <f t="shared" si="4"/>
        <v>1.0000000000000009E-2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11"/>
      <c r="H5" s="10"/>
      <c r="I5" s="10">
        <f t="shared" si="5"/>
        <v>4921</v>
      </c>
      <c r="J5" s="10">
        <f t="shared" si="3"/>
        <v>658657387132.01746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11"/>
      <c r="H6" s="10"/>
      <c r="I6" s="10">
        <f t="shared" si="5"/>
        <v>4921</v>
      </c>
      <c r="J6" s="10">
        <f t="shared" si="3"/>
        <v>651555432913.26294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11"/>
      <c r="H7" s="10"/>
      <c r="I7" s="10">
        <f t="shared" si="5"/>
        <v>4921</v>
      </c>
      <c r="J7" s="10">
        <f t="shared" si="3"/>
        <v>644912830756.47131</v>
      </c>
      <c r="K7" s="11">
        <f t="shared" si="4"/>
        <v>1.1400000000000077E-2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11"/>
      <c r="H8" s="10"/>
      <c r="I8" s="10">
        <f t="shared" si="5"/>
        <v>4921</v>
      </c>
      <c r="J8" s="10">
        <f t="shared" si="3"/>
        <v>637643692660.14563</v>
      </c>
      <c r="K8" s="11">
        <f t="shared" si="4"/>
        <v>1.0499999999999954E-2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11"/>
      <c r="H9" s="10"/>
      <c r="I9" s="10">
        <f t="shared" si="5"/>
        <v>4921</v>
      </c>
      <c r="J9" s="10">
        <f t="shared" si="3"/>
        <v>631018003622.11353</v>
      </c>
      <c r="K9" s="11">
        <f t="shared" si="4"/>
        <v>9.800000000000253E-3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11"/>
      <c r="H10" s="10"/>
      <c r="I10" s="10">
        <f t="shared" si="5"/>
        <v>4921</v>
      </c>
      <c r="J10" s="10">
        <f t="shared" si="3"/>
        <v>624894042010.41138</v>
      </c>
      <c r="K10" s="11">
        <f t="shared" si="4"/>
        <v>9.1999999999998749E-3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11"/>
      <c r="H11" s="10"/>
      <c r="I11" s="10">
        <f t="shared" si="5"/>
        <v>4921</v>
      </c>
      <c r="J11" s="10">
        <f t="shared" si="3"/>
        <v>619197425694.02637</v>
      </c>
      <c r="K11" s="11">
        <f t="shared" si="4"/>
        <v>8.999999999999897E-3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11"/>
      <c r="H12" s="10"/>
      <c r="I12" s="10">
        <f t="shared" si="5"/>
        <v>4921</v>
      </c>
      <c r="J12" s="10">
        <f t="shared" si="3"/>
        <v>613674356485.65552</v>
      </c>
      <c r="K12" s="11">
        <f t="shared" si="4"/>
        <v>9.6000000000000529E-3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11"/>
      <c r="H13" s="10"/>
      <c r="I13" s="10">
        <f t="shared" si="5"/>
        <v>4921</v>
      </c>
      <c r="J13" s="10">
        <f t="shared" si="3"/>
        <v>607839101114.9519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11"/>
      <c r="H14" s="10"/>
      <c r="I14" s="10">
        <f t="shared" si="5"/>
        <v>4921</v>
      </c>
      <c r="J14" s="10">
        <f t="shared" si="3"/>
        <v>602059331532.24231</v>
      </c>
      <c r="K14" s="11">
        <f t="shared" si="4"/>
        <v>9.200000000000097E-3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11"/>
      <c r="H15" s="10"/>
      <c r="I15" s="10">
        <f t="shared" si="5"/>
        <v>4921</v>
      </c>
      <c r="J15" s="10">
        <f t="shared" si="3"/>
        <v>596570879441.38159</v>
      </c>
      <c r="K15" s="11">
        <f t="shared" si="4"/>
        <v>9.200000000000097E-3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11"/>
      <c r="H16" s="10"/>
      <c r="I16" s="10">
        <f t="shared" si="5"/>
        <v>4921</v>
      </c>
      <c r="J16" s="10">
        <f t="shared" si="3"/>
        <v>591132460802.00305</v>
      </c>
      <c r="K16" s="11">
        <f t="shared" si="4"/>
        <v>9.300000000000086E-3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11"/>
      <c r="H17" s="10"/>
      <c r="I17" s="10">
        <f t="shared" si="5"/>
        <v>4921</v>
      </c>
      <c r="J17" s="10">
        <f t="shared" si="3"/>
        <v>585685584862.77917</v>
      </c>
      <c r="K17" s="11">
        <f t="shared" si="4"/>
        <v>2.1999999999997577E-3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11"/>
      <c r="H18" s="10"/>
      <c r="I18" s="10">
        <f t="shared" si="5"/>
        <v>4921</v>
      </c>
      <c r="J18" s="10">
        <f t="shared" si="3"/>
        <v>584399905071.6217</v>
      </c>
      <c r="K18" s="11">
        <f t="shared" si="4"/>
        <v>-4.7999999999999154E-3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11"/>
      <c r="H19" s="10"/>
      <c r="I19" s="10">
        <f t="shared" si="5"/>
        <v>4921</v>
      </c>
      <c r="J19" s="10">
        <f t="shared" si="3"/>
        <v>587218554131.45264</v>
      </c>
      <c r="K19" s="11">
        <f t="shared" si="4"/>
        <v>-4.1000000000001036E-3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11"/>
      <c r="H20" s="10"/>
      <c r="I20" s="10">
        <f t="shared" si="5"/>
        <v>4921</v>
      </c>
      <c r="J20" s="10">
        <f t="shared" si="3"/>
        <v>589636061985.59363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11"/>
      <c r="H21" s="10"/>
      <c r="I21" s="10">
        <f t="shared" si="5"/>
        <v>4921</v>
      </c>
      <c r="J21" s="10">
        <f t="shared" si="3"/>
        <v>590817697380.35437</v>
      </c>
      <c r="K21" s="11">
        <f t="shared" si="4"/>
        <v>9.6000000000000529E-3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11"/>
      <c r="H22" s="10"/>
      <c r="I22" s="10">
        <f t="shared" si="5"/>
        <v>4921</v>
      </c>
      <c r="J22" s="10">
        <f t="shared" si="3"/>
        <v>585199779497.1814</v>
      </c>
      <c r="K22" s="11">
        <f t="shared" si="4"/>
        <v>1.089999999999991E-2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11"/>
      <c r="H23" s="10"/>
      <c r="I23" s="10">
        <f t="shared" si="5"/>
        <v>4921</v>
      </c>
      <c r="J23" s="10">
        <f t="shared" si="3"/>
        <v>578889879807.2821</v>
      </c>
      <c r="K23" s="11">
        <f t="shared" si="4"/>
        <v>7.4000000000000732E-3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11"/>
      <c r="H24" s="10"/>
      <c r="I24" s="10">
        <f t="shared" si="5"/>
        <v>4921</v>
      </c>
      <c r="J24" s="10">
        <f t="shared" si="3"/>
        <v>574637561849.59509</v>
      </c>
      <c r="K24" s="11">
        <f t="shared" si="4"/>
        <v>3.3000000000000806E-3</v>
      </c>
      <c r="L24" t="s">
        <v>114</v>
      </c>
      <c r="M24" t="s">
        <v>115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11"/>
      <c r="H25" s="10"/>
      <c r="I25" s="10">
        <f t="shared" si="5"/>
        <v>4921</v>
      </c>
      <c r="J25" s="10">
        <f t="shared" si="3"/>
        <v>572747495115.71313</v>
      </c>
      <c r="K25" s="11">
        <f t="shared" si="4"/>
        <v>9.300000000000086E-3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11"/>
      <c r="H26" s="10"/>
      <c r="I26" s="10">
        <f t="shared" si="5"/>
        <v>4921</v>
      </c>
      <c r="J26" s="10">
        <f t="shared" si="3"/>
        <v>567470023893.50354</v>
      </c>
      <c r="K26" s="11">
        <f t="shared" si="4"/>
        <v>1.6000000000000014E-2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11"/>
      <c r="H27" s="10"/>
      <c r="I27" s="10">
        <f t="shared" si="5"/>
        <v>4921</v>
      </c>
      <c r="J27" s="10">
        <f t="shared" si="3"/>
        <v>558533488084.15698</v>
      </c>
      <c r="K27" s="11">
        <f t="shared" si="4"/>
        <v>1.4699999999999935E-2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11"/>
      <c r="H28" s="10"/>
      <c r="I28" s="10">
        <f t="shared" si="5"/>
        <v>4921</v>
      </c>
      <c r="J28" s="10">
        <f t="shared" si="3"/>
        <v>550441990819.11597</v>
      </c>
      <c r="K28" s="11">
        <f t="shared" si="4"/>
        <v>1.9299999999999873E-2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11"/>
      <c r="H29" s="10"/>
      <c r="I29" s="10">
        <f t="shared" si="5"/>
        <v>4921</v>
      </c>
      <c r="J29" s="10">
        <f t="shared" si="3"/>
        <v>540019612301.6933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11"/>
      <c r="H30" s="10"/>
      <c r="I30" s="10">
        <f t="shared" si="5"/>
        <v>4921</v>
      </c>
      <c r="J30" s="10">
        <f t="shared" si="3"/>
        <v>529430992452.6405</v>
      </c>
      <c r="K30" s="11">
        <f t="shared" si="4"/>
        <v>1.8399999999999972E-2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11"/>
      <c r="H31" s="10"/>
      <c r="I31" s="10">
        <f t="shared" si="5"/>
        <v>4921</v>
      </c>
      <c r="J31" s="10">
        <f t="shared" si="3"/>
        <v>519865467844.3053</v>
      </c>
      <c r="K31" s="11">
        <f t="shared" si="4"/>
        <v>1.0599999999999943E-2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11"/>
      <c r="H32" s="10"/>
      <c r="I32" s="10">
        <f t="shared" si="5"/>
        <v>4921</v>
      </c>
      <c r="J32" s="10">
        <f t="shared" si="3"/>
        <v>514412693295.37439</v>
      </c>
      <c r="K32" s="11">
        <f t="shared" si="4"/>
        <v>1.0599999999999943E-2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11"/>
      <c r="H33" s="10"/>
      <c r="I33" s="10">
        <f t="shared" si="5"/>
        <v>4921</v>
      </c>
      <c r="J33" s="10">
        <f t="shared" si="3"/>
        <v>509017111909.13751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11"/>
      <c r="H34" s="10"/>
      <c r="I34" s="10">
        <f t="shared" si="5"/>
        <v>4921</v>
      </c>
      <c r="J34" s="10">
        <f t="shared" ref="J34:J65" si="6">IF(I34="","",I34*C34)</f>
        <v>502336042543.31146</v>
      </c>
      <c r="K34" s="11">
        <f t="shared" ref="K34:K65" si="7">IFERROR(J34/J35-1,"")</f>
        <v>1.3800000000000034E-2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11"/>
      <c r="H35" s="10"/>
      <c r="I35" s="10">
        <f t="shared" ref="I35:I66" si="8">IF(H35&lt;&gt;"",H35,I34/(1+IF(G34="",0,G34)))</f>
        <v>4921</v>
      </c>
      <c r="J35" s="10">
        <f t="shared" si="6"/>
        <v>495498167827.2948</v>
      </c>
      <c r="K35" s="11">
        <f t="shared" si="7"/>
        <v>1.5300000000000091E-2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11"/>
      <c r="H36" s="10"/>
      <c r="I36" s="10">
        <f t="shared" si="8"/>
        <v>4921</v>
      </c>
      <c r="J36" s="10">
        <f t="shared" si="6"/>
        <v>488031289104.00354</v>
      </c>
      <c r="K36" s="11">
        <f t="shared" si="7"/>
        <v>1.8100000000000005E-2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11"/>
      <c r="H37" s="10"/>
      <c r="I37" s="10">
        <f t="shared" si="8"/>
        <v>4921</v>
      </c>
      <c r="J37" s="10">
        <f t="shared" si="6"/>
        <v>479354964251.05939</v>
      </c>
      <c r="K37" s="11">
        <f t="shared" si="7"/>
        <v>1.859999999999995E-2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11"/>
      <c r="H38" s="10"/>
      <c r="I38" s="10">
        <f t="shared" si="8"/>
        <v>4921</v>
      </c>
      <c r="J38" s="10">
        <f t="shared" si="6"/>
        <v>470601771304.79028</v>
      </c>
      <c r="K38" s="11">
        <f t="shared" si="7"/>
        <v>1.980000000000004E-2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11"/>
      <c r="H39" s="10"/>
      <c r="I39" s="10">
        <f t="shared" si="8"/>
        <v>4921</v>
      </c>
      <c r="J39" s="10">
        <f t="shared" si="6"/>
        <v>461464768880.94751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11"/>
      <c r="H40" s="10"/>
      <c r="I40" s="10">
        <f t="shared" si="8"/>
        <v>4921</v>
      </c>
      <c r="J40" s="10">
        <f t="shared" si="6"/>
        <v>451929065596.85394</v>
      </c>
      <c r="K40" s="11">
        <f t="shared" si="7"/>
        <v>2.1500000000000075E-2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11"/>
      <c r="H41" s="10"/>
      <c r="I41" s="10">
        <f t="shared" si="8"/>
        <v>4921</v>
      </c>
      <c r="J41" s="10">
        <f t="shared" si="6"/>
        <v>442417097990.06744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11"/>
      <c r="H42" s="10"/>
      <c r="I42" s="10">
        <f t="shared" si="8"/>
        <v>4921</v>
      </c>
      <c r="J42" s="10">
        <f t="shared" si="6"/>
        <v>433105333323.6098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11"/>
      <c r="H43" s="10"/>
      <c r="I43" s="10">
        <f t="shared" si="8"/>
        <v>4921</v>
      </c>
      <c r="J43" s="10">
        <f t="shared" si="6"/>
        <v>424031068458.59583</v>
      </c>
      <c r="K43" s="11">
        <f t="shared" si="7"/>
        <v>2.1199999999999886E-2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11"/>
      <c r="H44" s="10"/>
      <c r="I44" s="10">
        <f t="shared" si="8"/>
        <v>4921</v>
      </c>
      <c r="J44" s="10">
        <f t="shared" si="6"/>
        <v>415228229982.95721</v>
      </c>
      <c r="K44" s="11">
        <f t="shared" si="7"/>
        <v>2.1099999999999897E-2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11"/>
      <c r="H45" s="10"/>
      <c r="I45" s="10">
        <f t="shared" si="8"/>
        <v>4921</v>
      </c>
      <c r="J45" s="10">
        <f t="shared" si="6"/>
        <v>406647958067.72815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11"/>
      <c r="H46" s="10"/>
      <c r="I46" s="10">
        <f t="shared" si="8"/>
        <v>4921</v>
      </c>
      <c r="J46" s="10">
        <f t="shared" si="6"/>
        <v>398362027887.66473</v>
      </c>
      <c r="K46" s="11">
        <f t="shared" si="7"/>
        <v>2.0899999999999919E-2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11"/>
      <c r="H47" s="10"/>
      <c r="I47" s="10">
        <f t="shared" si="8"/>
        <v>4921</v>
      </c>
      <c r="J47" s="10">
        <f t="shared" si="6"/>
        <v>390206707696.80157</v>
      </c>
      <c r="K47" s="11">
        <f t="shared" si="7"/>
        <v>2.1700000000000053E-2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11"/>
      <c r="H48" s="10"/>
      <c r="I48" s="10">
        <f t="shared" si="8"/>
        <v>4921</v>
      </c>
      <c r="J48" s="10">
        <f t="shared" si="6"/>
        <v>381919064007.8316</v>
      </c>
      <c r="K48" s="11">
        <f t="shared" si="7"/>
        <v>2.2700000000000164E-2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11"/>
      <c r="H49" s="10"/>
      <c r="I49" s="10">
        <f t="shared" si="8"/>
        <v>4921</v>
      </c>
      <c r="J49" s="10">
        <f t="shared" si="6"/>
        <v>373441932148.07037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11"/>
      <c r="H50" s="10"/>
      <c r="I50" s="10">
        <f t="shared" si="8"/>
        <v>4921</v>
      </c>
      <c r="J50" s="10">
        <f t="shared" si="6"/>
        <v>365010196606.46118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11"/>
      <c r="H51" s="10"/>
      <c r="I51" s="10">
        <f t="shared" si="8"/>
        <v>4921</v>
      </c>
      <c r="J51" s="10">
        <f t="shared" si="6"/>
        <v>356733968536.41632</v>
      </c>
      <c r="K51" s="11">
        <f t="shared" si="7"/>
        <v>2.3200000000000109E-2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11"/>
      <c r="H52" s="10"/>
      <c r="I52" s="10">
        <f t="shared" si="8"/>
        <v>4921</v>
      </c>
      <c r="J52" s="10">
        <f t="shared" si="6"/>
        <v>348645395363.97211</v>
      </c>
      <c r="K52" s="11">
        <f t="shared" si="7"/>
        <v>2.330000000000032E-2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11"/>
      <c r="H53" s="10"/>
      <c r="I53" s="10">
        <f t="shared" si="8"/>
        <v>4921</v>
      </c>
      <c r="J53" s="10">
        <f t="shared" si="6"/>
        <v>340706924033.98029</v>
      </c>
      <c r="K53" s="11">
        <f t="shared" si="7"/>
        <v>2.3499999999999854E-2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11"/>
      <c r="H54" s="10"/>
      <c r="I54" s="10">
        <f t="shared" si="8"/>
        <v>4921</v>
      </c>
      <c r="J54" s="10">
        <f t="shared" si="6"/>
        <v>332884146589.13562</v>
      </c>
      <c r="K54" s="11">
        <f t="shared" si="7"/>
        <v>2.3500000000000298E-2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11"/>
      <c r="H55" s="10"/>
      <c r="I55" s="10">
        <f t="shared" si="8"/>
        <v>4921</v>
      </c>
      <c r="J55" s="10">
        <f t="shared" si="6"/>
        <v>325240983477.41626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11"/>
      <c r="H56" s="10"/>
      <c r="I56" s="10">
        <f t="shared" si="8"/>
        <v>4921</v>
      </c>
      <c r="J56" s="10">
        <f t="shared" si="6"/>
        <v>317928625100.11365</v>
      </c>
      <c r="K56" s="11">
        <f t="shared" si="7"/>
        <v>2.2499999999999964E-2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11"/>
      <c r="H57" s="10"/>
      <c r="I57" s="10">
        <f t="shared" si="8"/>
        <v>4921</v>
      </c>
      <c r="J57" s="10">
        <f t="shared" si="6"/>
        <v>310932640684.70776</v>
      </c>
      <c r="K57" s="11">
        <f t="shared" si="7"/>
        <v>2.220000000000022E-2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11"/>
      <c r="H58" s="10"/>
      <c r="I58" s="10">
        <f t="shared" si="8"/>
        <v>4921</v>
      </c>
      <c r="J58" s="10">
        <f t="shared" si="6"/>
        <v>304179848057.82404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11"/>
      <c r="H59" s="10"/>
      <c r="I59" s="10">
        <f t="shared" si="8"/>
        <v>4921</v>
      </c>
      <c r="J59" s="10">
        <f t="shared" si="6"/>
        <v>297631945262.05872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11"/>
      <c r="H60" s="10"/>
      <c r="I60" s="10">
        <f t="shared" si="8"/>
        <v>4921</v>
      </c>
      <c r="J60" s="10">
        <f t="shared" si="6"/>
        <v>291224995364.04962</v>
      </c>
      <c r="K60" s="11">
        <f t="shared" si="7"/>
        <v>2.1500000000000075E-2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11"/>
      <c r="H61" s="10"/>
      <c r="I61" s="10">
        <f t="shared" si="8"/>
        <v>4921</v>
      </c>
      <c r="J61" s="10">
        <f t="shared" si="6"/>
        <v>285095443332.40295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11"/>
      <c r="H62" s="10"/>
      <c r="I62" s="10">
        <f t="shared" si="8"/>
        <v>4921</v>
      </c>
      <c r="J62" s="10">
        <f t="shared" si="6"/>
        <v>279231580149.26837</v>
      </c>
      <c r="K62" s="11">
        <f t="shared" si="7"/>
        <v>2.0499999999999963E-2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11"/>
      <c r="H63" s="10"/>
      <c r="I63" s="10">
        <f t="shared" si="8"/>
        <v>4921</v>
      </c>
      <c r="J63" s="10">
        <f t="shared" si="6"/>
        <v>273622322537.25464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11"/>
      <c r="H64" s="10"/>
      <c r="I64" s="10">
        <f t="shared" si="8"/>
        <v>4921</v>
      </c>
      <c r="J64" s="10">
        <f t="shared" si="6"/>
        <v>268257178958.09277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11"/>
      <c r="H65" s="10"/>
      <c r="I65" s="10">
        <f t="shared" si="8"/>
        <v>4921</v>
      </c>
      <c r="J65" s="10">
        <f t="shared" si="6"/>
        <v>262997234272.63998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11"/>
      <c r="H66" s="10"/>
      <c r="I66" s="10">
        <f t="shared" si="8"/>
        <v>4921</v>
      </c>
      <c r="J66" s="10">
        <f t="shared" ref="J66:J67" si="9">IF(I66="","",I66*C66)</f>
        <v>258093458560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4921</v>
      </c>
      <c r="J67" s="10">
        <f t="shared" si="9"/>
        <v>253529920000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5">
        <v>29913650</v>
      </c>
      <c r="G2" s="11"/>
      <c r="H2" s="10"/>
      <c r="I2" s="10">
        <f>IF(H2&lt;&gt;"",H2,25000)</f>
        <v>25000</v>
      </c>
      <c r="J2" s="10">
        <f t="shared" ref="J2:J33" si="3">IF(I2="","",I2*C2)</f>
        <v>747886550600.83704</v>
      </c>
      <c r="K2" s="11">
        <f t="shared" ref="K2:K33" si="4">IFERROR(J2/J3-1,"")</f>
        <v>1.7000000000000348E-3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11"/>
      <c r="H3" s="10"/>
      <c r="I3" s="10">
        <f t="shared" ref="I3:I34" si="5">IF(H3&lt;&gt;"",H3,I2/(1+IF(G2="",0,G2)))</f>
        <v>25000</v>
      </c>
      <c r="J3" s="10">
        <f t="shared" si="3"/>
        <v>746617301188.81604</v>
      </c>
      <c r="K3" s="11">
        <f t="shared" si="4"/>
        <v>8.9999999999990088E-4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11"/>
      <c r="H4" s="10"/>
      <c r="I4" s="10">
        <f t="shared" si="5"/>
        <v>25000</v>
      </c>
      <c r="J4" s="10">
        <f t="shared" si="3"/>
        <v>745945949833.96558</v>
      </c>
      <c r="K4" s="11">
        <f t="shared" si="4"/>
        <v>2.6999999999999247E-3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11"/>
      <c r="H5" s="10"/>
      <c r="I5" s="10">
        <f t="shared" si="5"/>
        <v>25000</v>
      </c>
      <c r="J5" s="10">
        <f t="shared" si="3"/>
        <v>743937319072.46997</v>
      </c>
      <c r="K5" s="11">
        <f t="shared" si="4"/>
        <v>1.9000000000000128E-3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11"/>
      <c r="H6" s="10"/>
      <c r="I6" s="10">
        <f t="shared" si="5"/>
        <v>25000</v>
      </c>
      <c r="J6" s="10">
        <f t="shared" si="3"/>
        <v>742526518686.96472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11"/>
      <c r="H7" s="10"/>
      <c r="I7" s="10">
        <f t="shared" si="5"/>
        <v>25000</v>
      </c>
      <c r="J7" s="10">
        <f t="shared" si="3"/>
        <v>741636554821.1792</v>
      </c>
      <c r="K7" s="11">
        <f t="shared" si="4"/>
        <v>-1.5000000000000568E-3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11"/>
      <c r="H8" s="10"/>
      <c r="I8" s="10">
        <f t="shared" si="5"/>
        <v>25000</v>
      </c>
      <c r="J8" s="10">
        <f t="shared" si="3"/>
        <v>742750680842.44287</v>
      </c>
      <c r="K8" s="11">
        <f t="shared" si="4"/>
        <v>-2.4999999999999467E-3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11"/>
      <c r="H9" s="10"/>
      <c r="I9" s="10">
        <f t="shared" si="5"/>
        <v>25000</v>
      </c>
      <c r="J9" s="10">
        <f t="shared" si="3"/>
        <v>744612211370.87</v>
      </c>
      <c r="K9" s="11">
        <f t="shared" si="4"/>
        <v>-1.9000000000000128E-3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11"/>
      <c r="H10" s="10"/>
      <c r="I10" s="10">
        <f t="shared" si="5"/>
        <v>25000</v>
      </c>
      <c r="J10" s="10">
        <f t="shared" si="3"/>
        <v>746029667739.5752</v>
      </c>
      <c r="K10" s="11">
        <f t="shared" si="4"/>
        <v>-1.2999999999999678E-3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11"/>
      <c r="H11" s="10"/>
      <c r="I11" s="10">
        <f t="shared" si="5"/>
        <v>25000</v>
      </c>
      <c r="J11" s="10">
        <f t="shared" si="3"/>
        <v>747000768738.93579</v>
      </c>
      <c r="K11" s="11">
        <f t="shared" si="4"/>
        <v>-1.0999999999999899E-3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11"/>
      <c r="H12" s="10"/>
      <c r="I12" s="10">
        <f t="shared" si="5"/>
        <v>25000</v>
      </c>
      <c r="J12" s="10">
        <f t="shared" si="3"/>
        <v>747823374450.83167</v>
      </c>
      <c r="K12" s="11">
        <f t="shared" si="4"/>
        <v>-6.0000000000004494E-4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11"/>
      <c r="H13" s="10"/>
      <c r="I13" s="10">
        <f t="shared" si="5"/>
        <v>25000</v>
      </c>
      <c r="J13" s="10">
        <f t="shared" si="3"/>
        <v>748272337853.54382</v>
      </c>
      <c r="K13" s="11">
        <f t="shared" si="4"/>
        <v>-1.9999999999986695E-4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11"/>
      <c r="H14" s="10"/>
      <c r="I14" s="10">
        <f t="shared" si="5"/>
        <v>25000</v>
      </c>
      <c r="J14" s="10">
        <f t="shared" si="3"/>
        <v>748422022257.99536</v>
      </c>
      <c r="K14" s="11">
        <f t="shared" si="4"/>
        <v>5.9999999999993392E-4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11"/>
      <c r="H15" s="10"/>
      <c r="I15" s="10">
        <f t="shared" si="5"/>
        <v>25000</v>
      </c>
      <c r="J15" s="10">
        <f t="shared" si="3"/>
        <v>747973238315.00647</v>
      </c>
      <c r="K15" s="11">
        <f t="shared" si="4"/>
        <v>1.7000000000000348E-3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11"/>
      <c r="H16" s="10"/>
      <c r="I16" s="10">
        <f t="shared" si="5"/>
        <v>25000</v>
      </c>
      <c r="J16" s="10">
        <f t="shared" si="3"/>
        <v>746703841783.97363</v>
      </c>
      <c r="K16" s="11">
        <f t="shared" si="4"/>
        <v>1.7000000000000348E-3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11"/>
      <c r="H17" s="10"/>
      <c r="I17" s="10">
        <f t="shared" si="5"/>
        <v>25000</v>
      </c>
      <c r="J17" s="10">
        <f t="shared" si="3"/>
        <v>745436599564.71362</v>
      </c>
      <c r="K17" s="11">
        <f t="shared" si="4"/>
        <v>1.4000000000000679E-3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11"/>
      <c r="H18" s="10"/>
      <c r="I18" s="10">
        <f t="shared" si="5"/>
        <v>25000</v>
      </c>
      <c r="J18" s="10">
        <f t="shared" si="3"/>
        <v>744394447338.4397</v>
      </c>
      <c r="K18" s="11">
        <f t="shared" si="4"/>
        <v>5.9999999999993392E-4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11"/>
      <c r="H19" s="10"/>
      <c r="I19" s="10">
        <f t="shared" si="5"/>
        <v>25000</v>
      </c>
      <c r="J19" s="10">
        <f t="shared" si="3"/>
        <v>743948078491.34497</v>
      </c>
      <c r="K19" s="11">
        <f t="shared" si="4"/>
        <v>1.9999999999997797E-4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11"/>
      <c r="H20" s="10"/>
      <c r="I20" s="10">
        <f t="shared" si="5"/>
        <v>25000</v>
      </c>
      <c r="J20" s="10">
        <f t="shared" si="3"/>
        <v>743799318627.61951</v>
      </c>
      <c r="K20" s="11">
        <f t="shared" si="4"/>
        <v>1.5000000000000568E-3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11"/>
      <c r="H21" s="10"/>
      <c r="I21" s="10">
        <f t="shared" si="5"/>
        <v>25000</v>
      </c>
      <c r="J21" s="10">
        <f t="shared" si="3"/>
        <v>742685290691.58203</v>
      </c>
      <c r="K21" s="11">
        <f t="shared" si="4"/>
        <v>1.2000000000000899E-3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11"/>
      <c r="H22" s="10"/>
      <c r="I22" s="10">
        <f t="shared" si="5"/>
        <v>25000</v>
      </c>
      <c r="J22" s="10">
        <f t="shared" si="3"/>
        <v>741795136527.74866</v>
      </c>
      <c r="K22" s="11">
        <f t="shared" si="4"/>
        <v>4.9999999999994493E-4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11"/>
      <c r="H23" s="10"/>
      <c r="I23" s="10">
        <f t="shared" si="5"/>
        <v>25000</v>
      </c>
      <c r="J23" s="10">
        <f t="shared" si="3"/>
        <v>741424424315.59094</v>
      </c>
      <c r="K23" s="11">
        <f t="shared" si="4"/>
        <v>-1.9000000000001238E-3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11"/>
      <c r="H24" s="10"/>
      <c r="I24" s="10">
        <f t="shared" si="5"/>
        <v>25000</v>
      </c>
      <c r="J24" s="10">
        <f t="shared" si="3"/>
        <v>742835812359.07324</v>
      </c>
      <c r="K24" s="11">
        <f t="shared" si="4"/>
        <v>-3.1999999999998696E-3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11"/>
      <c r="H25" s="10"/>
      <c r="I25" s="10">
        <f t="shared" si="5"/>
        <v>25000</v>
      </c>
      <c r="J25" s="10">
        <f t="shared" si="3"/>
        <v>745220518016.72668</v>
      </c>
      <c r="K25" s="11">
        <f t="shared" si="4"/>
        <v>-1.7000000000000348E-3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11"/>
      <c r="H26" s="10"/>
      <c r="I26" s="10">
        <f t="shared" si="5"/>
        <v>25000</v>
      </c>
      <c r="J26" s="10">
        <f t="shared" si="3"/>
        <v>746489550252.1554</v>
      </c>
      <c r="K26" s="11">
        <f t="shared" si="4"/>
        <v>-1.4999999999998348E-3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11"/>
      <c r="H27" s="10"/>
      <c r="I27" s="10">
        <f t="shared" si="5"/>
        <v>25000</v>
      </c>
      <c r="J27" s="10">
        <f t="shared" si="3"/>
        <v>747610966702.20862</v>
      </c>
      <c r="K27" s="11">
        <f t="shared" si="4"/>
        <v>-2.9999999999996696E-4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11"/>
      <c r="H28" s="10"/>
      <c r="I28" s="10">
        <f t="shared" si="5"/>
        <v>25000</v>
      </c>
      <c r="J28" s="10">
        <f t="shared" si="3"/>
        <v>747835317297.39783</v>
      </c>
      <c r="K28" s="11">
        <f t="shared" si="4"/>
        <v>4.9999999999994493E-4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11"/>
      <c r="H29" s="10"/>
      <c r="I29" s="10">
        <f t="shared" si="5"/>
        <v>25000</v>
      </c>
      <c r="J29" s="10">
        <f t="shared" si="3"/>
        <v>747461586504.14575</v>
      </c>
      <c r="K29" s="11">
        <f t="shared" si="4"/>
        <v>-2.1999999999999797E-3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11"/>
      <c r="H30" s="10"/>
      <c r="I30" s="10">
        <f t="shared" si="5"/>
        <v>25000</v>
      </c>
      <c r="J30" s="10">
        <f t="shared" si="3"/>
        <v>749109627685.05286</v>
      </c>
      <c r="K30" s="11">
        <f t="shared" si="4"/>
        <v>1.5000000000000568E-3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11"/>
      <c r="H31" s="10"/>
      <c r="I31" s="10">
        <f t="shared" si="5"/>
        <v>25000</v>
      </c>
      <c r="J31" s="10">
        <f t="shared" si="3"/>
        <v>747987646215.72925</v>
      </c>
      <c r="K31" s="11">
        <f t="shared" si="4"/>
        <v>4.9999999999994493E-4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11"/>
      <c r="H32" s="10"/>
      <c r="I32" s="10">
        <f t="shared" si="5"/>
        <v>25000</v>
      </c>
      <c r="J32" s="10">
        <f t="shared" si="3"/>
        <v>747613839296.08118</v>
      </c>
      <c r="K32" s="11">
        <f t="shared" si="4"/>
        <v>-2.2000000000000908E-3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11"/>
      <c r="H33" s="10"/>
      <c r="I33" s="10">
        <f t="shared" si="5"/>
        <v>25000</v>
      </c>
      <c r="J33" s="10">
        <f t="shared" si="3"/>
        <v>749262216171.65894</v>
      </c>
      <c r="K33" s="11">
        <f t="shared" si="4"/>
        <v>-3.4999999999998366E-3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11"/>
      <c r="H34" s="10"/>
      <c r="I34" s="10">
        <f t="shared" si="5"/>
        <v>25000</v>
      </c>
      <c r="J34" s="10">
        <f t="shared" ref="J34:J65" si="6">IF(I34="","",I34*C34)</f>
        <v>751893844627.85632</v>
      </c>
      <c r="K34" s="11">
        <f t="shared" ref="K34:K65" si="7">IFERROR(J34/J35-1,"")</f>
        <v>-2.6000000000001577E-3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11"/>
      <c r="H35" s="10"/>
      <c r="I35" s="10">
        <f t="shared" ref="I35:I66" si="8">IF(H35&lt;&gt;"",H35,I34/(1+IF(G34="",0,G34)))</f>
        <v>25000</v>
      </c>
      <c r="J35" s="10">
        <f t="shared" si="6"/>
        <v>753853864676.01404</v>
      </c>
      <c r="K35" s="11">
        <f t="shared" si="7"/>
        <v>-1.0000000000000009E-3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11"/>
      <c r="H36" s="10"/>
      <c r="I36" s="10">
        <f t="shared" si="8"/>
        <v>25000</v>
      </c>
      <c r="J36" s="10">
        <f t="shared" si="6"/>
        <v>754608473149.16321</v>
      </c>
      <c r="K36" s="11">
        <f t="shared" si="7"/>
        <v>1.5000000000000568E-3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11"/>
      <c r="H37" s="10"/>
      <c r="I37" s="10">
        <f t="shared" si="8"/>
        <v>25000</v>
      </c>
      <c r="J37" s="10">
        <f t="shared" si="6"/>
        <v>753478255765.51489</v>
      </c>
      <c r="K37" s="11">
        <f t="shared" si="7"/>
        <v>2.0999999999999908E-3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11"/>
      <c r="H38" s="10"/>
      <c r="I38" s="10">
        <f t="shared" si="8"/>
        <v>25000</v>
      </c>
      <c r="J38" s="10">
        <f t="shared" si="6"/>
        <v>751899267304.17615</v>
      </c>
      <c r="K38" s="11">
        <f t="shared" si="7"/>
        <v>3.9999999999995595E-4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11"/>
      <c r="H39" s="10"/>
      <c r="I39" s="10">
        <f t="shared" si="8"/>
        <v>25000</v>
      </c>
      <c r="J39" s="10">
        <f t="shared" si="6"/>
        <v>751598627853.03503</v>
      </c>
      <c r="K39" s="11">
        <f t="shared" si="7"/>
        <v>-9.000000000000119E-4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11"/>
      <c r="H40" s="10"/>
      <c r="I40" s="10">
        <f t="shared" si="8"/>
        <v>25000</v>
      </c>
      <c r="J40" s="10">
        <f t="shared" si="6"/>
        <v>752275675961.40027</v>
      </c>
      <c r="K40" s="11">
        <f t="shared" si="7"/>
        <v>-2.2999999999999687E-3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11"/>
      <c r="H41" s="10"/>
      <c r="I41" s="10">
        <f t="shared" si="8"/>
        <v>25000</v>
      </c>
      <c r="J41" s="10">
        <f t="shared" si="6"/>
        <v>754009898728.47571</v>
      </c>
      <c r="K41" s="11">
        <f t="shared" si="7"/>
        <v>-4.2999999999999705E-3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11"/>
      <c r="H42" s="10"/>
      <c r="I42" s="10">
        <f t="shared" si="8"/>
        <v>25000</v>
      </c>
      <c r="J42" s="10">
        <f t="shared" si="6"/>
        <v>757266143143.99487</v>
      </c>
      <c r="K42" s="11">
        <f t="shared" si="7"/>
        <v>-3.7000000000000366E-3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11"/>
      <c r="H43" s="10"/>
      <c r="I43" s="10">
        <f t="shared" si="8"/>
        <v>25000</v>
      </c>
      <c r="J43" s="10">
        <f t="shared" si="6"/>
        <v>760078433347.38025</v>
      </c>
      <c r="K43" s="11">
        <f t="shared" si="7"/>
        <v>3.9999999999995595E-4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11"/>
      <c r="H44" s="10"/>
      <c r="I44" s="10">
        <f t="shared" si="8"/>
        <v>25000</v>
      </c>
      <c r="J44" s="10">
        <f t="shared" si="6"/>
        <v>759774523537.96509</v>
      </c>
      <c r="K44" s="11">
        <f t="shared" si="7"/>
        <v>3.1000000000001027E-3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11"/>
      <c r="H45" s="10"/>
      <c r="I45" s="10">
        <f t="shared" si="8"/>
        <v>25000</v>
      </c>
      <c r="J45" s="10">
        <f t="shared" si="6"/>
        <v>757426501383.67566</v>
      </c>
      <c r="K45" s="11">
        <f t="shared" si="7"/>
        <v>1.8000000000000238E-3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11"/>
      <c r="H46" s="10"/>
      <c r="I46" s="10">
        <f t="shared" si="8"/>
        <v>25000</v>
      </c>
      <c r="J46" s="10">
        <f t="shared" si="6"/>
        <v>756065583333.67505</v>
      </c>
      <c r="K46" s="11">
        <f t="shared" si="7"/>
        <v>1.8000000000000238E-3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11"/>
      <c r="H47" s="10"/>
      <c r="I47" s="10">
        <f t="shared" si="8"/>
        <v>25000</v>
      </c>
      <c r="J47" s="10">
        <f t="shared" si="6"/>
        <v>754707110534.71252</v>
      </c>
      <c r="K47" s="11">
        <f t="shared" si="7"/>
        <v>2.1999999999999797E-3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11"/>
      <c r="H48" s="10"/>
      <c r="I48" s="10">
        <f t="shared" si="8"/>
        <v>25000</v>
      </c>
      <c r="J48" s="10">
        <f t="shared" si="6"/>
        <v>753050399655.47046</v>
      </c>
      <c r="K48" s="11">
        <f t="shared" si="7"/>
        <v>3.2000000000000917E-3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11"/>
      <c r="H49" s="10"/>
      <c r="I49" s="10">
        <f t="shared" si="8"/>
        <v>25000</v>
      </c>
      <c r="J49" s="10">
        <f t="shared" si="6"/>
        <v>750648325015.42102</v>
      </c>
      <c r="K49" s="11">
        <f t="shared" si="7"/>
        <v>3.6000000000000476E-3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11"/>
      <c r="H50" s="10"/>
      <c r="I50" s="10">
        <f t="shared" si="8"/>
        <v>25000</v>
      </c>
      <c r="J50" s="10">
        <f t="shared" si="6"/>
        <v>747955684551.03723</v>
      </c>
      <c r="K50" s="11">
        <f t="shared" si="7"/>
        <v>3.8000000000000256E-3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11"/>
      <c r="H51" s="10"/>
      <c r="I51" s="10">
        <f t="shared" si="8"/>
        <v>25000</v>
      </c>
      <c r="J51" s="10">
        <f t="shared" si="6"/>
        <v>745124212543.37244</v>
      </c>
      <c r="K51" s="11">
        <f t="shared" si="7"/>
        <v>4.0000000000000036E-3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11"/>
      <c r="H52" s="10"/>
      <c r="I52" s="10">
        <f t="shared" si="8"/>
        <v>25000</v>
      </c>
      <c r="J52" s="10">
        <f t="shared" si="6"/>
        <v>742155590182.64185</v>
      </c>
      <c r="K52" s="11">
        <f t="shared" si="7"/>
        <v>4.3999999999997375E-3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11"/>
      <c r="H53" s="10"/>
      <c r="I53" s="10">
        <f t="shared" si="8"/>
        <v>25000</v>
      </c>
      <c r="J53" s="10">
        <f t="shared" si="6"/>
        <v>738904410775.23096</v>
      </c>
      <c r="K53" s="11">
        <f t="shared" si="7"/>
        <v>4.5999999999999375E-3</v>
      </c>
      <c r="L53" t="s">
        <v>116</v>
      </c>
      <c r="M53" t="s">
        <v>117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11"/>
      <c r="H54" s="10"/>
      <c r="I54" s="10">
        <f t="shared" si="8"/>
        <v>25000</v>
      </c>
      <c r="J54" s="10">
        <f t="shared" si="6"/>
        <v>735521014110.32349</v>
      </c>
      <c r="K54" s="11">
        <f t="shared" si="7"/>
        <v>4.6999999999999265E-3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11"/>
      <c r="H55" s="10"/>
      <c r="I55" s="10">
        <f t="shared" si="8"/>
        <v>25000</v>
      </c>
      <c r="J55" s="10">
        <f t="shared" si="6"/>
        <v>732080236996.44031</v>
      </c>
      <c r="K55" s="11">
        <f t="shared" si="7"/>
        <v>4.7999999999999154E-3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11"/>
      <c r="H56" s="10"/>
      <c r="I56" s="10">
        <f t="shared" si="8"/>
        <v>25000</v>
      </c>
      <c r="J56" s="10">
        <f t="shared" si="6"/>
        <v>728583038412.0625</v>
      </c>
      <c r="K56" s="11">
        <f t="shared" si="7"/>
        <v>5.4000000000000714E-3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11"/>
      <c r="H57" s="10"/>
      <c r="I57" s="10">
        <f t="shared" si="8"/>
        <v>25000</v>
      </c>
      <c r="J57" s="10">
        <f t="shared" si="6"/>
        <v>724669821376.62866</v>
      </c>
      <c r="K57" s="11">
        <f t="shared" si="7"/>
        <v>4.0000000000002256E-3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11"/>
      <c r="H58" s="10"/>
      <c r="I58" s="10">
        <f t="shared" si="8"/>
        <v>25000</v>
      </c>
      <c r="J58" s="10">
        <f t="shared" si="6"/>
        <v>721782690614.17188</v>
      </c>
      <c r="K58" s="11">
        <f t="shared" si="7"/>
        <v>4.0000000000000036E-3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11"/>
      <c r="H59" s="10"/>
      <c r="I59" s="10">
        <f t="shared" si="8"/>
        <v>25000</v>
      </c>
      <c r="J59" s="10">
        <f t="shared" si="6"/>
        <v>718907062364.71301</v>
      </c>
      <c r="K59" s="11">
        <f t="shared" si="7"/>
        <v>3.4000000000000696E-3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11"/>
      <c r="H60" s="10"/>
      <c r="I60" s="10">
        <f t="shared" si="8"/>
        <v>25000</v>
      </c>
      <c r="J60" s="10">
        <f t="shared" si="6"/>
        <v>716471060758.13525</v>
      </c>
      <c r="K60" s="11">
        <f t="shared" si="7"/>
        <v>3.9999999999995595E-4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11"/>
      <c r="H61" s="10"/>
      <c r="I61" s="10">
        <f t="shared" si="8"/>
        <v>25000</v>
      </c>
      <c r="J61" s="10">
        <f t="shared" si="6"/>
        <v>716184586923.36597</v>
      </c>
      <c r="K61" s="11">
        <f t="shared" si="7"/>
        <v>-2.9999999999996696E-4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11"/>
      <c r="H62" s="10"/>
      <c r="I62" s="10">
        <f t="shared" si="8"/>
        <v>25000</v>
      </c>
      <c r="J62" s="10">
        <f t="shared" si="6"/>
        <v>716399506775.39856</v>
      </c>
      <c r="K62" s="11">
        <f t="shared" si="7"/>
        <v>2.0000000000000018E-3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11"/>
      <c r="H63" s="10"/>
      <c r="I63" s="10">
        <f t="shared" si="8"/>
        <v>25000</v>
      </c>
      <c r="J63" s="10">
        <f t="shared" si="6"/>
        <v>714969567640.11829</v>
      </c>
      <c r="K63" s="11">
        <f t="shared" si="7"/>
        <v>3.4000000000000696E-3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11"/>
      <c r="H64" s="10"/>
      <c r="I64" s="10">
        <f t="shared" si="8"/>
        <v>25000</v>
      </c>
      <c r="J64" s="10">
        <f t="shared" si="6"/>
        <v>712546908152.40002</v>
      </c>
      <c r="K64" s="11">
        <f t="shared" si="7"/>
        <v>5.6000000000000494E-3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11"/>
      <c r="H65" s="10"/>
      <c r="I65" s="10">
        <f t="shared" si="8"/>
        <v>25000</v>
      </c>
      <c r="J65" s="10">
        <f t="shared" si="6"/>
        <v>708578866500</v>
      </c>
      <c r="K65" s="11">
        <f t="shared" si="7"/>
        <v>5.5000000000000604E-3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11"/>
      <c r="H66" s="10"/>
      <c r="I66" s="10">
        <f t="shared" si="8"/>
        <v>25000</v>
      </c>
      <c r="J66" s="10">
        <f t="shared" ref="J66:J67" si="9">IF(I66="","",I66*C66)</f>
        <v>704703000000</v>
      </c>
      <c r="K66" s="11">
        <f t="shared" ref="K66" si="10">IFERROR(J66/J67-1,"")</f>
        <v>6.0000000000000053E-3</v>
      </c>
    </row>
    <row r="67" spans="1:11" ht="22.5" customHeight="1">
      <c r="A67" s="3">
        <f t="shared" si="0"/>
        <v>1950</v>
      </c>
      <c r="B67" s="3">
        <v>1700</v>
      </c>
      <c r="C67" s="24">
        <v>28020000</v>
      </c>
      <c r="D67" s="11">
        <v>5.0000000000000001E-3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25000</v>
      </c>
      <c r="J67" s="10">
        <f t="shared" si="9"/>
        <v>700500000000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5">
        <v>29421790</v>
      </c>
      <c r="G2" s="11"/>
      <c r="H2" s="10"/>
      <c r="I2" s="10">
        <f>IF(H2&lt;&gt;"",H2,1198)</f>
        <v>1198</v>
      </c>
      <c r="J2" s="10">
        <f t="shared" ref="J2:J33" si="3">IF(I2="","",I2*C2)</f>
        <v>35244922094.73349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11"/>
      <c r="H3" s="10"/>
      <c r="I3" s="10">
        <f t="shared" ref="I3:I34" si="5">IF(H3&lt;&gt;"",H3,I2/(1+IF(G2="",0,G2)))</f>
        <v>1198</v>
      </c>
      <c r="J3" s="10">
        <f t="shared" si="3"/>
        <v>34371876433.326981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11"/>
      <c r="H4" s="10"/>
      <c r="I4" s="10">
        <f t="shared" si="5"/>
        <v>1198</v>
      </c>
      <c r="J4" s="10">
        <f t="shared" si="3"/>
        <v>33487798551.565651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11"/>
      <c r="H5" s="10"/>
      <c r="I5" s="10">
        <f t="shared" si="5"/>
        <v>1198</v>
      </c>
      <c r="J5" s="10">
        <f t="shared" si="3"/>
        <v>32604224079.024101</v>
      </c>
      <c r="K5" s="11">
        <f t="shared" si="4"/>
        <v>2.7700000000000058E-2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11"/>
      <c r="H6" s="10"/>
      <c r="I6" s="10">
        <f t="shared" si="5"/>
        <v>1198</v>
      </c>
      <c r="J6" s="10">
        <f t="shared" si="3"/>
        <v>31725429676.971977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11"/>
      <c r="H7" s="10"/>
      <c r="I7" s="10">
        <f t="shared" si="5"/>
        <v>1198</v>
      </c>
      <c r="J7" s="10">
        <f t="shared" si="3"/>
        <v>30861312915.342388</v>
      </c>
      <c r="K7" s="11">
        <f t="shared" si="4"/>
        <v>2.8000000000000025E-2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11"/>
      <c r="H8" s="10"/>
      <c r="I8" s="10">
        <f t="shared" si="5"/>
        <v>1198</v>
      </c>
      <c r="J8" s="10">
        <f t="shared" si="3"/>
        <v>30020732407.920609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11"/>
      <c r="H9" s="10"/>
      <c r="I9" s="10">
        <f t="shared" si="5"/>
        <v>1198</v>
      </c>
      <c r="J9" s="10">
        <f t="shared" si="3"/>
        <v>29205888129.11821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11"/>
      <c r="H10" s="10"/>
      <c r="I10" s="10">
        <f t="shared" si="5"/>
        <v>1198</v>
      </c>
      <c r="J10" s="10">
        <f t="shared" si="3"/>
        <v>28415925402.917114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11"/>
      <c r="H11" s="10"/>
      <c r="I11" s="10">
        <f t="shared" si="5"/>
        <v>1198</v>
      </c>
      <c r="J11" s="10">
        <f t="shared" si="3"/>
        <v>27650019852.989311</v>
      </c>
      <c r="K11" s="11">
        <f t="shared" si="4"/>
        <v>2.7600000000000291E-2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11"/>
      <c r="H12" s="10"/>
      <c r="I12" s="10">
        <f t="shared" si="5"/>
        <v>1198</v>
      </c>
      <c r="J12" s="10">
        <f t="shared" si="3"/>
        <v>26907376267.992706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11"/>
      <c r="H13" s="10"/>
      <c r="I13" s="10">
        <f t="shared" si="5"/>
        <v>1198</v>
      </c>
      <c r="J13" s="10">
        <f t="shared" si="3"/>
        <v>26182131232.842957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11"/>
      <c r="H14" s="10"/>
      <c r="I14" s="10">
        <f t="shared" si="5"/>
        <v>1198</v>
      </c>
      <c r="J14" s="10">
        <f t="shared" si="3"/>
        <v>25476434010.745308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11"/>
      <c r="H15" s="10"/>
      <c r="I15" s="10">
        <f t="shared" si="5"/>
        <v>1198</v>
      </c>
      <c r="J15" s="10">
        <f t="shared" si="3"/>
        <v>24792170115.555962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11"/>
      <c r="H16" s="10"/>
      <c r="I16" s="10">
        <f t="shared" si="5"/>
        <v>1198</v>
      </c>
      <c r="J16" s="10">
        <f t="shared" si="3"/>
        <v>24130981229.857853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11"/>
      <c r="H17" s="10"/>
      <c r="I17" s="10">
        <f t="shared" si="5"/>
        <v>1198</v>
      </c>
      <c r="J17" s="10">
        <f t="shared" si="3"/>
        <v>23491998860.84293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11"/>
      <c r="H18" s="10"/>
      <c r="I18" s="10">
        <f t="shared" si="5"/>
        <v>1198</v>
      </c>
      <c r="J18" s="10">
        <f t="shared" si="3"/>
        <v>22881074180.23077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11"/>
      <c r="H19" s="10"/>
      <c r="I19" s="10">
        <f t="shared" si="5"/>
        <v>1198</v>
      </c>
      <c r="J19" s="10">
        <f t="shared" si="3"/>
        <v>22292550838.104805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11"/>
      <c r="H20" s="10"/>
      <c r="I20" s="10">
        <f t="shared" si="5"/>
        <v>1198</v>
      </c>
      <c r="J20" s="10">
        <f t="shared" si="3"/>
        <v>21725514899.234779</v>
      </c>
      <c r="K20" s="11">
        <f t="shared" si="4"/>
        <v>2.6000000000000245E-2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11"/>
      <c r="H21" s="10"/>
      <c r="I21" s="10">
        <f t="shared" si="5"/>
        <v>1198</v>
      </c>
      <c r="J21" s="10">
        <f t="shared" si="3"/>
        <v>21174965788.727852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11"/>
      <c r="H22" s="10"/>
      <c r="I22" s="10">
        <f t="shared" si="5"/>
        <v>1198</v>
      </c>
      <c r="J22" s="10">
        <f t="shared" si="3"/>
        <v>20636356874.308403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11"/>
      <c r="H23" s="10"/>
      <c r="I23" s="10">
        <f t="shared" si="5"/>
        <v>1198</v>
      </c>
      <c r="J23" s="10">
        <f t="shared" si="3"/>
        <v>20105569830.775921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11"/>
      <c r="H24" s="10"/>
      <c r="I24" s="10">
        <f t="shared" si="5"/>
        <v>1198</v>
      </c>
      <c r="J24" s="10">
        <f t="shared" si="3"/>
        <v>19588435143.000702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11"/>
      <c r="H25" s="10"/>
      <c r="I25" s="10">
        <f t="shared" si="5"/>
        <v>1198</v>
      </c>
      <c r="J25" s="10">
        <f t="shared" si="3"/>
        <v>19082742467.609062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11"/>
      <c r="H26" s="10"/>
      <c r="I26" s="10">
        <f t="shared" si="5"/>
        <v>1198</v>
      </c>
      <c r="J26" s="10">
        <f t="shared" si="3"/>
        <v>18593727436.04118</v>
      </c>
      <c r="K26" s="11">
        <f t="shared" si="4"/>
        <v>2.6399999999999979E-2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11"/>
      <c r="H27" s="10"/>
      <c r="I27" s="10">
        <f t="shared" si="5"/>
        <v>1198</v>
      </c>
      <c r="J27" s="10">
        <f t="shared" si="3"/>
        <v>18115478795.831234</v>
      </c>
      <c r="K27" s="11">
        <f t="shared" si="4"/>
        <v>2.6999999999999913E-2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11"/>
      <c r="H28" s="10"/>
      <c r="I28" s="10">
        <f t="shared" si="5"/>
        <v>1198</v>
      </c>
      <c r="J28" s="10">
        <f t="shared" si="3"/>
        <v>17639219859.621456</v>
      </c>
      <c r="K28" s="11">
        <f t="shared" si="4"/>
        <v>2.6899999999999702E-2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11"/>
      <c r="H29" s="10"/>
      <c r="I29" s="10">
        <f t="shared" si="5"/>
        <v>1198</v>
      </c>
      <c r="J29" s="10">
        <f t="shared" si="3"/>
        <v>17177154406.097439</v>
      </c>
      <c r="K29" s="11">
        <f t="shared" si="4"/>
        <v>2.6699999999999946E-2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11"/>
      <c r="H30" s="10"/>
      <c r="I30" s="10">
        <f t="shared" si="5"/>
        <v>1198</v>
      </c>
      <c r="J30" s="10">
        <f t="shared" si="3"/>
        <v>16730451354.921049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11"/>
      <c r="H31" s="10"/>
      <c r="I31" s="10">
        <f t="shared" si="5"/>
        <v>1198</v>
      </c>
      <c r="J31" s="10">
        <f t="shared" si="3"/>
        <v>16296952420.534824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11"/>
      <c r="H32" s="10"/>
      <c r="I32" s="10">
        <f t="shared" si="5"/>
        <v>1198</v>
      </c>
      <c r="J32" s="10">
        <f t="shared" si="3"/>
        <v>15865413181.984838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11"/>
      <c r="H33" s="10"/>
      <c r="I33" s="10">
        <f t="shared" si="5"/>
        <v>1198</v>
      </c>
      <c r="J33" s="10">
        <f t="shared" si="3"/>
        <v>15428778743.542583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11"/>
      <c r="H34" s="10"/>
      <c r="I34" s="10">
        <f t="shared" si="5"/>
        <v>1198</v>
      </c>
      <c r="J34" s="10">
        <f t="shared" ref="J34:J65" si="6">IF(I34="","",I34*C34)</f>
        <v>15043661021.394875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11"/>
      <c r="H35" s="10"/>
      <c r="I35" s="10">
        <f t="shared" ref="I35:I66" si="8">IF(H35&lt;&gt;"",H35,I34/(1+IF(G34="",0,G34)))</f>
        <v>1198</v>
      </c>
      <c r="J35" s="10">
        <f t="shared" si="6"/>
        <v>14663866869.47546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11"/>
      <c r="H36" s="10"/>
      <c r="I36" s="10">
        <f t="shared" si="8"/>
        <v>1198</v>
      </c>
      <c r="J36" s="10">
        <f t="shared" si="6"/>
        <v>14238146295.247559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11"/>
      <c r="H37" s="10"/>
      <c r="I37" s="10">
        <f t="shared" si="8"/>
        <v>1198</v>
      </c>
      <c r="J37" s="10">
        <f t="shared" si="6"/>
        <v>13814054812.503695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11"/>
      <c r="H38" s="10"/>
      <c r="I38" s="10">
        <f t="shared" si="8"/>
        <v>1198</v>
      </c>
      <c r="J38" s="10">
        <f t="shared" si="6"/>
        <v>13396096598.626549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11"/>
      <c r="H39" s="10"/>
      <c r="I39" s="10">
        <f t="shared" si="8"/>
        <v>1198</v>
      </c>
      <c r="J39" s="10">
        <f t="shared" si="6"/>
        <v>12995825182.990444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11"/>
      <c r="H40" s="10"/>
      <c r="I40" s="10">
        <f t="shared" si="8"/>
        <v>1198</v>
      </c>
      <c r="J40" s="10">
        <f t="shared" si="6"/>
        <v>12609960394.906311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11"/>
      <c r="H41" s="10"/>
      <c r="I41" s="10">
        <f t="shared" si="8"/>
        <v>1198</v>
      </c>
      <c r="J41" s="10">
        <f t="shared" si="6"/>
        <v>12245057676.156837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11"/>
      <c r="H42" s="10"/>
      <c r="I42" s="10">
        <f t="shared" si="8"/>
        <v>1198</v>
      </c>
      <c r="J42" s="10">
        <f t="shared" si="6"/>
        <v>11903429256.495419</v>
      </c>
      <c r="K42" s="11">
        <f t="shared" si="7"/>
        <v>2.7699999999999836E-2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11"/>
      <c r="H43" s="10"/>
      <c r="I43" s="10">
        <f t="shared" si="8"/>
        <v>1198</v>
      </c>
      <c r="J43" s="10">
        <f t="shared" si="6"/>
        <v>11582591472.701586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11"/>
      <c r="H44" s="10"/>
      <c r="I44" s="10">
        <f t="shared" si="8"/>
        <v>1198</v>
      </c>
      <c r="J44" s="10">
        <f t="shared" si="6"/>
        <v>11286875338.824385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11"/>
      <c r="H45" s="10"/>
      <c r="I45" s="10">
        <f t="shared" si="8"/>
        <v>1198</v>
      </c>
      <c r="J45" s="10">
        <f t="shared" si="6"/>
        <v>11012660102.277672</v>
      </c>
      <c r="K45" s="11">
        <f t="shared" si="7"/>
        <v>2.4000000000000243E-2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11"/>
      <c r="H46" s="10"/>
      <c r="I46" s="10">
        <f t="shared" si="8"/>
        <v>1198</v>
      </c>
      <c r="J46" s="10">
        <f t="shared" si="6"/>
        <v>10754550881.130537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11"/>
      <c r="H47" s="10"/>
      <c r="I47" s="10">
        <f t="shared" si="8"/>
        <v>1198</v>
      </c>
      <c r="J47" s="10">
        <f t="shared" si="6"/>
        <v>10508648506.088076</v>
      </c>
      <c r="K47" s="11">
        <f t="shared" si="7"/>
        <v>2.2799999999999931E-2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11"/>
      <c r="H48" s="10"/>
      <c r="I48" s="10">
        <f t="shared" si="8"/>
        <v>1198</v>
      </c>
      <c r="J48" s="10">
        <f t="shared" si="6"/>
        <v>10274392360.273832</v>
      </c>
      <c r="K48" s="11">
        <f t="shared" si="7"/>
        <v>2.2199999999999998E-2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11"/>
      <c r="H49" s="10"/>
      <c r="I49" s="10">
        <f t="shared" si="8"/>
        <v>1198</v>
      </c>
      <c r="J49" s="10">
        <f t="shared" si="6"/>
        <v>10051254510.148535</v>
      </c>
      <c r="K49" s="11">
        <f t="shared" si="7"/>
        <v>2.1600000000000064E-2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11"/>
      <c r="H50" s="10"/>
      <c r="I50" s="10">
        <f t="shared" si="8"/>
        <v>1198</v>
      </c>
      <c r="J50" s="10">
        <f t="shared" si="6"/>
        <v>9838737774.2252693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11"/>
      <c r="H51" s="10"/>
      <c r="I51" s="10">
        <f t="shared" si="8"/>
        <v>1198</v>
      </c>
      <c r="J51" s="10">
        <f t="shared" si="6"/>
        <v>9632600131.4130287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11"/>
      <c r="H52" s="10"/>
      <c r="I52" s="10">
        <f t="shared" si="8"/>
        <v>1198</v>
      </c>
      <c r="J52" s="10">
        <f t="shared" si="6"/>
        <v>9427089578.5995579</v>
      </c>
      <c r="K52" s="11">
        <f t="shared" si="7"/>
        <v>2.1700000000000053E-2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11"/>
      <c r="H53" s="10"/>
      <c r="I53" s="10">
        <f t="shared" si="8"/>
        <v>1198</v>
      </c>
      <c r="J53" s="10">
        <f t="shared" si="6"/>
        <v>9226866573.944952</v>
      </c>
      <c r="K53" s="11">
        <f t="shared" si="7"/>
        <v>2.1400000000000086E-2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11"/>
      <c r="H54" s="10"/>
      <c r="I54" s="10">
        <f t="shared" si="8"/>
        <v>1198</v>
      </c>
      <c r="J54" s="10">
        <f t="shared" si="6"/>
        <v>9033548633.1945877</v>
      </c>
      <c r="K54" s="11">
        <f t="shared" si="7"/>
        <v>2.1200000000000108E-2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11"/>
      <c r="H55" s="10"/>
      <c r="I55" s="10">
        <f t="shared" si="8"/>
        <v>1198</v>
      </c>
      <c r="J55" s="10">
        <f t="shared" si="6"/>
        <v>8846013154.3229408</v>
      </c>
      <c r="K55" s="11">
        <f t="shared" si="7"/>
        <v>2.0999999999999686E-2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11"/>
      <c r="H56" s="10"/>
      <c r="I56" s="10">
        <f t="shared" si="8"/>
        <v>1198</v>
      </c>
      <c r="J56" s="10">
        <f t="shared" si="6"/>
        <v>8664067731.951952</v>
      </c>
      <c r="K56" s="11">
        <f t="shared" si="7"/>
        <v>2.0599999999999952E-2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11"/>
      <c r="H57" s="10"/>
      <c r="I57" s="10">
        <f t="shared" si="8"/>
        <v>1198</v>
      </c>
      <c r="J57" s="10">
        <f t="shared" si="6"/>
        <v>8489190409.5159245</v>
      </c>
      <c r="K57" s="11">
        <f t="shared" si="7"/>
        <v>2.0499999999999963E-2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11"/>
      <c r="H58" s="10"/>
      <c r="I58" s="10">
        <f t="shared" si="8"/>
        <v>1198</v>
      </c>
      <c r="J58" s="10">
        <f t="shared" si="6"/>
        <v>8318657922.1126165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11"/>
      <c r="H59" s="10"/>
      <c r="I59" s="10">
        <f t="shared" si="8"/>
        <v>1198</v>
      </c>
      <c r="J59" s="10">
        <f t="shared" si="6"/>
        <v>8155546982.4633493</v>
      </c>
      <c r="K59" s="11">
        <f t="shared" si="7"/>
        <v>2.0000000000000018E-2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11"/>
      <c r="H60" s="10"/>
      <c r="I60" s="10">
        <f t="shared" si="8"/>
        <v>1198</v>
      </c>
      <c r="J60" s="10">
        <f t="shared" si="6"/>
        <v>7995634296.5326948</v>
      </c>
      <c r="K60" s="11">
        <f t="shared" si="7"/>
        <v>2.0000000000000018E-2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11"/>
      <c r="H61" s="10"/>
      <c r="I61" s="10">
        <f t="shared" si="8"/>
        <v>1198</v>
      </c>
      <c r="J61" s="10">
        <f t="shared" si="6"/>
        <v>7838857153.4634266</v>
      </c>
      <c r="K61" s="11">
        <f t="shared" si="7"/>
        <v>1.9500000000000073E-2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11"/>
      <c r="H62" s="10"/>
      <c r="I62" s="10">
        <f t="shared" si="8"/>
        <v>1198</v>
      </c>
      <c r="J62" s="10">
        <f t="shared" si="6"/>
        <v>7688923151.9994373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11"/>
      <c r="H63" s="10"/>
      <c r="I63" s="10">
        <f t="shared" si="8"/>
        <v>1198</v>
      </c>
      <c r="J63" s="10">
        <f t="shared" si="6"/>
        <v>7545557558.390028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11"/>
      <c r="H64" s="10"/>
      <c r="I64" s="10">
        <f t="shared" si="8"/>
        <v>1198</v>
      </c>
      <c r="J64" s="10">
        <f t="shared" si="6"/>
        <v>7408500302.7884417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11"/>
      <c r="H65" s="10"/>
      <c r="I65" s="10">
        <f t="shared" si="8"/>
        <v>1198</v>
      </c>
      <c r="J65" s="10">
        <f t="shared" si="6"/>
        <v>7273932550.6022997</v>
      </c>
      <c r="K65" s="11">
        <f t="shared" si="7"/>
        <v>1.7999999999999794E-2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11"/>
      <c r="H66" s="10"/>
      <c r="I66" s="10">
        <f t="shared" si="8"/>
        <v>1198</v>
      </c>
      <c r="J66" s="10">
        <f t="shared" ref="J66:J67" si="9">IF(I66="","",I66*C66)</f>
        <v>7145316847.3500004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1198</v>
      </c>
      <c r="J67" s="10">
        <f t="shared" si="9"/>
        <v>7022424420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5">
        <v>5393380</v>
      </c>
      <c r="G2" s="11"/>
      <c r="H2" s="10"/>
      <c r="I2" s="10">
        <f>IF(H2&lt;&gt;"",H2,13770)</f>
        <v>13770</v>
      </c>
      <c r="J2" s="10">
        <f t="shared" ref="J2:J33" si="3">IF(I2="","",I2*C2)</f>
        <v>74268083550.241867</v>
      </c>
      <c r="K2" s="11">
        <f t="shared" ref="K2:K33" si="4">IFERROR(J2/J3-1,"")</f>
        <v>1.0000000000000231E-2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11"/>
      <c r="H3" s="10"/>
      <c r="I3" s="10">
        <f t="shared" ref="I3:I34" si="5">IF(H3&lt;&gt;"",H3,I2/(1+IF(G2="",0,G2)))</f>
        <v>13770</v>
      </c>
      <c r="J3" s="10">
        <f t="shared" si="3"/>
        <v>73532755990.33847</v>
      </c>
      <c r="K3" s="11">
        <f t="shared" si="4"/>
        <v>1.130000000000031E-2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11"/>
      <c r="H4" s="10"/>
      <c r="I4" s="10">
        <f t="shared" si="5"/>
        <v>13770</v>
      </c>
      <c r="J4" s="10">
        <f t="shared" si="3"/>
        <v>72711120330.602646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11"/>
      <c r="H5" s="10"/>
      <c r="I5" s="10">
        <f t="shared" si="5"/>
        <v>13770</v>
      </c>
      <c r="J5" s="10">
        <f t="shared" si="3"/>
        <v>71841834137.538437</v>
      </c>
      <c r="K5" s="11">
        <f t="shared" si="4"/>
        <v>1.3100000000000112E-2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11"/>
      <c r="H6" s="10"/>
      <c r="I6" s="10">
        <f t="shared" si="5"/>
        <v>13770</v>
      </c>
      <c r="J6" s="10">
        <f t="shared" si="3"/>
        <v>70912875468.895889</v>
      </c>
      <c r="K6" s="11">
        <f t="shared" si="4"/>
        <v>1.2999999999999901E-2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11"/>
      <c r="H7" s="10"/>
      <c r="I7" s="10">
        <f t="shared" si="5"/>
        <v>13770</v>
      </c>
      <c r="J7" s="10">
        <f t="shared" si="3"/>
        <v>70002838567.518158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11"/>
      <c r="H8" s="10"/>
      <c r="I8" s="10">
        <f t="shared" si="5"/>
        <v>13770</v>
      </c>
      <c r="J8" s="10">
        <f t="shared" si="3"/>
        <v>69138605992.610519</v>
      </c>
      <c r="K8" s="11">
        <f t="shared" si="4"/>
        <v>1.2599999999999945E-2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11"/>
      <c r="H9" s="10"/>
      <c r="I9" s="10">
        <f t="shared" si="5"/>
        <v>13770</v>
      </c>
      <c r="J9" s="10">
        <f t="shared" si="3"/>
        <v>68278299419.91954</v>
      </c>
      <c r="K9" s="11">
        <f t="shared" si="4"/>
        <v>1.2499999999999956E-2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11"/>
      <c r="H10" s="10"/>
      <c r="I10" s="10">
        <f t="shared" si="5"/>
        <v>13770</v>
      </c>
      <c r="J10" s="10">
        <f t="shared" si="3"/>
        <v>67435357451.772385</v>
      </c>
      <c r="K10" s="11">
        <f t="shared" si="4"/>
        <v>1.0299999999999976E-2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11"/>
      <c r="H11" s="10"/>
      <c r="I11" s="10">
        <f t="shared" si="5"/>
        <v>13770</v>
      </c>
      <c r="J11" s="10">
        <f t="shared" si="3"/>
        <v>66747854549.908325</v>
      </c>
      <c r="K11" s="11">
        <f t="shared" si="4"/>
        <v>8.0999999999999961E-3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11"/>
      <c r="H12" s="10"/>
      <c r="I12" s="10">
        <f t="shared" si="5"/>
        <v>13770</v>
      </c>
      <c r="J12" s="10">
        <f t="shared" si="3"/>
        <v>66211541067.263489</v>
      </c>
      <c r="K12" s="11">
        <f t="shared" si="4"/>
        <v>6.7999999999999172E-3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11"/>
      <c r="H13" s="10"/>
      <c r="I13" s="10">
        <f t="shared" si="5"/>
        <v>13770</v>
      </c>
      <c r="J13" s="10">
        <f t="shared" si="3"/>
        <v>65764343531.250984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11"/>
      <c r="H14" s="10"/>
      <c r="I14" s="10">
        <f t="shared" si="5"/>
        <v>13770</v>
      </c>
      <c r="J14" s="10">
        <f t="shared" si="3"/>
        <v>65378609733.821434</v>
      </c>
      <c r="K14" s="11">
        <f t="shared" si="4"/>
        <v>5.9000000000000163E-3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11"/>
      <c r="H15" s="10"/>
      <c r="I15" s="10">
        <f t="shared" si="5"/>
        <v>13770</v>
      </c>
      <c r="J15" s="10">
        <f t="shared" si="3"/>
        <v>64995138417.160194</v>
      </c>
      <c r="K15" s="11">
        <f t="shared" si="4"/>
        <v>5.4000000000000714E-3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11"/>
      <c r="H16" s="10"/>
      <c r="I16" s="10">
        <f t="shared" si="5"/>
        <v>13770</v>
      </c>
      <c r="J16" s="10">
        <f t="shared" si="3"/>
        <v>64646049748.518188</v>
      </c>
      <c r="K16" s="11">
        <f t="shared" si="4"/>
        <v>5.1000000000001044E-3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11"/>
      <c r="H17" s="10"/>
      <c r="I17" s="10">
        <f t="shared" si="5"/>
        <v>13770</v>
      </c>
      <c r="J17" s="10">
        <f t="shared" si="3"/>
        <v>64318027806.703987</v>
      </c>
      <c r="K17" s="11">
        <f t="shared" si="4"/>
        <v>6.5000000000001723E-3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11"/>
      <c r="H18" s="10"/>
      <c r="I18" s="10">
        <f t="shared" si="5"/>
        <v>13770</v>
      </c>
      <c r="J18" s="10">
        <f t="shared" si="3"/>
        <v>63902660513.367096</v>
      </c>
      <c r="K18" s="11">
        <f t="shared" si="4"/>
        <v>6.7999999999999172E-3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11"/>
      <c r="H19" s="10"/>
      <c r="I19" s="10">
        <f t="shared" si="5"/>
        <v>13770</v>
      </c>
      <c r="J19" s="10">
        <f t="shared" si="3"/>
        <v>63471057323.566849</v>
      </c>
      <c r="K19" s="11">
        <f t="shared" si="4"/>
        <v>6.0000000000000053E-3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11"/>
      <c r="H20" s="10"/>
      <c r="I20" s="10">
        <f t="shared" si="5"/>
        <v>13770</v>
      </c>
      <c r="J20" s="10">
        <f t="shared" si="3"/>
        <v>63092502309.708595</v>
      </c>
      <c r="K20" s="11">
        <f t="shared" si="4"/>
        <v>5.4000000000002935E-3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11"/>
      <c r="H21" s="10"/>
      <c r="I21" s="10">
        <f t="shared" si="5"/>
        <v>13770</v>
      </c>
      <c r="J21" s="10">
        <f t="shared" si="3"/>
        <v>62753632693.165489</v>
      </c>
      <c r="K21" s="11">
        <f t="shared" si="4"/>
        <v>5.0999999999998824E-3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11"/>
      <c r="H22" s="10"/>
      <c r="I22" s="10">
        <f t="shared" si="5"/>
        <v>13770</v>
      </c>
      <c r="J22" s="10">
        <f t="shared" si="3"/>
        <v>62435213106.323242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11"/>
      <c r="H23" s="10"/>
      <c r="I23" s="10">
        <f t="shared" si="5"/>
        <v>13770</v>
      </c>
      <c r="J23" s="10">
        <f t="shared" si="3"/>
        <v>62112229512.856377</v>
      </c>
      <c r="K23" s="11">
        <f t="shared" si="4"/>
        <v>5.7000000000000384E-3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11"/>
      <c r="H24" s="10"/>
      <c r="I24" s="10">
        <f t="shared" si="5"/>
        <v>13770</v>
      </c>
      <c r="J24" s="10">
        <f t="shared" si="3"/>
        <v>61760196393.413918</v>
      </c>
      <c r="K24" s="11">
        <f t="shared" si="4"/>
        <v>6.0000000000000053E-3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11"/>
      <c r="H25" s="10"/>
      <c r="I25" s="10">
        <f t="shared" si="5"/>
        <v>13770</v>
      </c>
      <c r="J25" s="10">
        <f t="shared" si="3"/>
        <v>61391845321.485008</v>
      </c>
      <c r="K25" s="11">
        <f t="shared" si="4"/>
        <v>5.8000000000000274E-3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11"/>
      <c r="H26" s="10"/>
      <c r="I26" s="10">
        <f t="shared" si="5"/>
        <v>13770</v>
      </c>
      <c r="J26" s="10">
        <f t="shared" si="3"/>
        <v>61037825931.084717</v>
      </c>
      <c r="K26" s="11">
        <f t="shared" si="4"/>
        <v>4.8000000000001375E-3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11"/>
      <c r="H27" s="10"/>
      <c r="I27" s="10">
        <f t="shared" si="5"/>
        <v>13770</v>
      </c>
      <c r="J27" s="10">
        <f t="shared" si="3"/>
        <v>60746243960.076347</v>
      </c>
      <c r="K27" s="11">
        <f t="shared" si="4"/>
        <v>3.4000000000000696E-3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11"/>
      <c r="H28" s="10"/>
      <c r="I28" s="10">
        <f t="shared" si="5"/>
        <v>13770</v>
      </c>
      <c r="J28" s="10">
        <f t="shared" si="3"/>
        <v>60540406577.71212</v>
      </c>
      <c r="K28" s="11">
        <f t="shared" si="4"/>
        <v>4.0999999999999925E-3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11"/>
      <c r="H29" s="10"/>
      <c r="I29" s="10">
        <f t="shared" si="5"/>
        <v>13770</v>
      </c>
      <c r="J29" s="10">
        <f t="shared" si="3"/>
        <v>60293204439.510124</v>
      </c>
      <c r="K29" s="11">
        <f t="shared" si="4"/>
        <v>5.4000000000000714E-3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11"/>
      <c r="H30" s="10"/>
      <c r="I30" s="10">
        <f t="shared" si="5"/>
        <v>13770</v>
      </c>
      <c r="J30" s="10">
        <f t="shared" si="3"/>
        <v>59969369842.361374</v>
      </c>
      <c r="K30" s="11">
        <f t="shared" si="4"/>
        <v>4.6999999999999265E-3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11"/>
      <c r="H31" s="10"/>
      <c r="I31" s="10">
        <f t="shared" si="5"/>
        <v>13770</v>
      </c>
      <c r="J31" s="10">
        <f t="shared" si="3"/>
        <v>59688832330.408455</v>
      </c>
      <c r="K31" s="11">
        <f t="shared" si="4"/>
        <v>3.6000000000000476E-3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11"/>
      <c r="H32" s="10"/>
      <c r="I32" s="10">
        <f t="shared" si="5"/>
        <v>13770</v>
      </c>
      <c r="J32" s="10">
        <f t="shared" si="3"/>
        <v>59474723326.433289</v>
      </c>
      <c r="K32" s="11">
        <f t="shared" si="4"/>
        <v>2.9999999999998916E-3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11"/>
      <c r="H33" s="10"/>
      <c r="I33" s="10">
        <f t="shared" si="5"/>
        <v>13770</v>
      </c>
      <c r="J33" s="10">
        <f t="shared" si="3"/>
        <v>59296832827.949448</v>
      </c>
      <c r="K33" s="11">
        <f t="shared" si="4"/>
        <v>2.7999999999999137E-3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11"/>
      <c r="H34" s="10"/>
      <c r="I34" s="10">
        <f t="shared" si="5"/>
        <v>13770</v>
      </c>
      <c r="J34" s="10">
        <f t="shared" ref="J34:J65" si="6">IF(I34="","",I34*C34)</f>
        <v>59131265285.151031</v>
      </c>
      <c r="K34" s="11">
        <f t="shared" ref="K34:K65" si="7">IFERROR(J34/J35-1,"")</f>
        <v>3.3000000000000806E-3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11"/>
      <c r="H35" s="10"/>
      <c r="I35" s="10">
        <f t="shared" ref="I35:I66" si="8">IF(H35&lt;&gt;"",H35,I34/(1+IF(G34="",0,G34)))</f>
        <v>13770</v>
      </c>
      <c r="J35" s="10">
        <f t="shared" si="6"/>
        <v>58936773931.178139</v>
      </c>
      <c r="K35" s="11">
        <f t="shared" si="7"/>
        <v>3.7000000000000366E-3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11"/>
      <c r="H36" s="10"/>
      <c r="I36" s="10">
        <f t="shared" si="8"/>
        <v>13770</v>
      </c>
      <c r="J36" s="10">
        <f t="shared" si="6"/>
        <v>58719511737.748466</v>
      </c>
      <c r="K36" s="11">
        <f t="shared" si="7"/>
        <v>3.4000000000002917E-3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11"/>
      <c r="H37" s="10"/>
      <c r="I37" s="10">
        <f t="shared" si="8"/>
        <v>13770</v>
      </c>
      <c r="J37" s="10">
        <f t="shared" si="6"/>
        <v>58520541895.30442</v>
      </c>
      <c r="K37" s="11">
        <f t="shared" si="7"/>
        <v>3.2000000000003137E-3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11"/>
      <c r="H38" s="10"/>
      <c r="I38" s="10">
        <f t="shared" si="8"/>
        <v>13770</v>
      </c>
      <c r="J38" s="10">
        <f t="shared" si="6"/>
        <v>58333873500.104073</v>
      </c>
      <c r="K38" s="11">
        <f t="shared" si="7"/>
        <v>3.4000000000000696E-3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11"/>
      <c r="H39" s="10"/>
      <c r="I39" s="10">
        <f t="shared" si="8"/>
        <v>13770</v>
      </c>
      <c r="J39" s="10">
        <f t="shared" si="6"/>
        <v>58136210384.795769</v>
      </c>
      <c r="K39" s="11">
        <f t="shared" si="7"/>
        <v>3.8000000000000256E-3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11"/>
      <c r="H40" s="10"/>
      <c r="I40" s="10">
        <f t="shared" si="8"/>
        <v>13770</v>
      </c>
      <c r="J40" s="10">
        <f t="shared" si="6"/>
        <v>57916129094.237663</v>
      </c>
      <c r="K40" s="11">
        <f t="shared" si="7"/>
        <v>4.1999999999997595E-3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11"/>
      <c r="H41" s="10"/>
      <c r="I41" s="10">
        <f t="shared" si="8"/>
        <v>13770</v>
      </c>
      <c r="J41" s="10">
        <f t="shared" si="6"/>
        <v>57673898719.615288</v>
      </c>
      <c r="K41" s="11">
        <f t="shared" si="7"/>
        <v>4.6999999999999265E-3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11"/>
      <c r="H42" s="10"/>
      <c r="I42" s="10">
        <f t="shared" si="8"/>
        <v>13770</v>
      </c>
      <c r="J42" s="10">
        <f t="shared" si="6"/>
        <v>57404099452.189995</v>
      </c>
      <c r="K42" s="11">
        <f t="shared" si="7"/>
        <v>5.5000000000000604E-3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11"/>
      <c r="H43" s="10"/>
      <c r="I43" s="10">
        <f t="shared" si="8"/>
        <v>13770</v>
      </c>
      <c r="J43" s="10">
        <f t="shared" si="6"/>
        <v>57090103880.845345</v>
      </c>
      <c r="K43" s="11">
        <f t="shared" si="7"/>
        <v>6.1999999999999833E-3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11"/>
      <c r="H44" s="10"/>
      <c r="I44" s="10">
        <f t="shared" si="8"/>
        <v>13770</v>
      </c>
      <c r="J44" s="10">
        <f t="shared" si="6"/>
        <v>56738326258.045464</v>
      </c>
      <c r="K44" s="11">
        <f t="shared" si="7"/>
        <v>6.9999999999998952E-3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11"/>
      <c r="H45" s="10"/>
      <c r="I45" s="10">
        <f t="shared" si="8"/>
        <v>13770</v>
      </c>
      <c r="J45" s="10">
        <f t="shared" si="6"/>
        <v>56343918826.261635</v>
      </c>
      <c r="K45" s="11">
        <f t="shared" si="7"/>
        <v>7.6000000000000512E-3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11"/>
      <c r="H46" s="10"/>
      <c r="I46" s="10">
        <f t="shared" si="8"/>
        <v>13770</v>
      </c>
      <c r="J46" s="10">
        <f t="shared" si="6"/>
        <v>55918934920.863075</v>
      </c>
      <c r="K46" s="11">
        <f t="shared" si="7"/>
        <v>6.9999999999998952E-3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11"/>
      <c r="H47" s="10"/>
      <c r="I47" s="10">
        <f t="shared" si="8"/>
        <v>13770</v>
      </c>
      <c r="J47" s="10">
        <f t="shared" si="6"/>
        <v>55530223357.361549</v>
      </c>
      <c r="K47" s="11">
        <f t="shared" si="7"/>
        <v>7.3000000000000842E-3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11"/>
      <c r="H48" s="10"/>
      <c r="I48" s="10">
        <f t="shared" si="8"/>
        <v>13770</v>
      </c>
      <c r="J48" s="10">
        <f t="shared" si="6"/>
        <v>55127790486.807846</v>
      </c>
      <c r="K48" s="11">
        <f t="shared" si="7"/>
        <v>8.0999999999999961E-3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11"/>
      <c r="H49" s="10"/>
      <c r="I49" s="10">
        <f t="shared" si="8"/>
        <v>13770</v>
      </c>
      <c r="J49" s="10">
        <f t="shared" si="6"/>
        <v>54684843256.430756</v>
      </c>
      <c r="K49" s="11">
        <f t="shared" si="7"/>
        <v>8.3999999999999631E-3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11"/>
      <c r="H50" s="10"/>
      <c r="I50" s="10">
        <f t="shared" si="8"/>
        <v>13770</v>
      </c>
      <c r="J50" s="10">
        <f t="shared" si="6"/>
        <v>54229316993.683815</v>
      </c>
      <c r="K50" s="11">
        <f t="shared" si="7"/>
        <v>8.3999999999999631E-3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11"/>
      <c r="H51" s="10"/>
      <c r="I51" s="10">
        <f t="shared" si="8"/>
        <v>13770</v>
      </c>
      <c r="J51" s="10">
        <f t="shared" si="6"/>
        <v>53777585277.354042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11"/>
      <c r="H52" s="10"/>
      <c r="I52" s="10">
        <f t="shared" si="8"/>
        <v>13770</v>
      </c>
      <c r="J52" s="10">
        <f t="shared" si="6"/>
        <v>53350779044.994087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11"/>
      <c r="H53" s="10"/>
      <c r="I53" s="10">
        <f t="shared" si="8"/>
        <v>13770</v>
      </c>
      <c r="J53" s="10">
        <f t="shared" si="6"/>
        <v>52937863708.071136</v>
      </c>
      <c r="K53" s="11">
        <f t="shared" si="7"/>
        <v>7.6000000000000512E-3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11"/>
      <c r="H54" s="10"/>
      <c r="I54" s="10">
        <f t="shared" si="8"/>
        <v>13770</v>
      </c>
      <c r="J54" s="10">
        <f t="shared" si="6"/>
        <v>52538570571.726013</v>
      </c>
      <c r="K54" s="11">
        <f t="shared" si="7"/>
        <v>7.6000000000000512E-3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11"/>
      <c r="H55" s="10"/>
      <c r="I55" s="10">
        <f t="shared" si="8"/>
        <v>13770</v>
      </c>
      <c r="J55" s="10">
        <f t="shared" si="6"/>
        <v>52142289174.003586</v>
      </c>
      <c r="K55" s="11">
        <f t="shared" si="7"/>
        <v>8.0000000000000071E-3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11"/>
      <c r="H56" s="10"/>
      <c r="I56" s="10">
        <f t="shared" si="8"/>
        <v>13770</v>
      </c>
      <c r="J56" s="10">
        <f t="shared" si="6"/>
        <v>51728461482.146416</v>
      </c>
      <c r="K56" s="11">
        <f t="shared" si="7"/>
        <v>7.9000000000000181E-3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11"/>
      <c r="H57" s="10"/>
      <c r="I57" s="10">
        <f t="shared" si="8"/>
        <v>13770</v>
      </c>
      <c r="J57" s="10">
        <f t="shared" si="6"/>
        <v>51323009705.473175</v>
      </c>
      <c r="K57" s="11">
        <f t="shared" si="7"/>
        <v>8.499999999999952E-3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11"/>
      <c r="H58" s="10"/>
      <c r="I58" s="10">
        <f t="shared" si="8"/>
        <v>13770</v>
      </c>
      <c r="J58" s="10">
        <f t="shared" si="6"/>
        <v>50890440957.335823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11"/>
      <c r="H59" s="10"/>
      <c r="I59" s="10">
        <f t="shared" si="8"/>
        <v>13770</v>
      </c>
      <c r="J59" s="10">
        <f t="shared" si="6"/>
        <v>50461518053.877861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11"/>
      <c r="H60" s="10"/>
      <c r="I60" s="10">
        <f t="shared" si="8"/>
        <v>13770</v>
      </c>
      <c r="J60" s="10">
        <f t="shared" si="6"/>
        <v>50036210266.611664</v>
      </c>
      <c r="K60" s="11">
        <f t="shared" si="7"/>
        <v>8.49999999999973E-3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11"/>
      <c r="H61" s="10"/>
      <c r="I61" s="10">
        <f t="shared" si="8"/>
        <v>13770</v>
      </c>
      <c r="J61" s="10">
        <f t="shared" si="6"/>
        <v>49614487126.040329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11"/>
      <c r="H62" s="10"/>
      <c r="I62" s="10">
        <f t="shared" si="8"/>
        <v>13770</v>
      </c>
      <c r="J62" s="10">
        <f t="shared" si="6"/>
        <v>49171939669.019157</v>
      </c>
      <c r="K62" s="11">
        <f t="shared" si="7"/>
        <v>9.5000000000000639E-3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11"/>
      <c r="H63" s="10"/>
      <c r="I63" s="10">
        <f t="shared" si="8"/>
        <v>13770</v>
      </c>
      <c r="J63" s="10">
        <f t="shared" si="6"/>
        <v>48709202247.666328</v>
      </c>
      <c r="K63" s="11">
        <f t="shared" si="7"/>
        <v>9.500000000000286E-3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11"/>
      <c r="H64" s="10"/>
      <c r="I64" s="10">
        <f t="shared" si="8"/>
        <v>13770</v>
      </c>
      <c r="J64" s="10">
        <f t="shared" si="6"/>
        <v>48250819462.770004</v>
      </c>
      <c r="K64" s="11">
        <f t="shared" si="7"/>
        <v>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11"/>
      <c r="H65" s="10"/>
      <c r="I65" s="10">
        <f t="shared" si="8"/>
        <v>13770</v>
      </c>
      <c r="J65" s="10">
        <f t="shared" si="6"/>
        <v>47773088577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11"/>
      <c r="H66" s="10"/>
      <c r="I66" s="10">
        <f t="shared" si="8"/>
        <v>13770</v>
      </c>
      <c r="J66" s="10">
        <f t="shared" ref="J66:J67" si="9">IF(I66="","",I66*C66)</f>
        <v>47300087700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13770</v>
      </c>
      <c r="J67" s="10">
        <f t="shared" si="9"/>
        <v>46831770000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5">
        <v>495291</v>
      </c>
      <c r="G2" s="11"/>
      <c r="H2" s="10"/>
      <c r="I2" s="10">
        <f>IF(H2&lt;&gt;"",H2,2262)</f>
        <v>2262</v>
      </c>
      <c r="J2" s="10">
        <f t="shared" ref="J2:J33" si="3">IF(I2="","",I2*C2)</f>
        <v>1120270852.9796653</v>
      </c>
      <c r="K2" s="11">
        <f t="shared" ref="K2:K33" si="4">IFERROR(J2/J3-1,"")</f>
        <v>4.7999999999999154E-3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11"/>
      <c r="H3" s="10"/>
      <c r="I3" s="10">
        <f t="shared" ref="I3:I34" si="5">IF(H3&lt;&gt;"",H3,I2/(1+IF(G2="",0,G2)))</f>
        <v>2262</v>
      </c>
      <c r="J3" s="10">
        <f t="shared" si="3"/>
        <v>1114919240.6246669</v>
      </c>
      <c r="K3" s="11">
        <f t="shared" si="4"/>
        <v>5.5000000000002824E-3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11"/>
      <c r="H4" s="10"/>
      <c r="I4" s="10">
        <f t="shared" si="5"/>
        <v>2262</v>
      </c>
      <c r="J4" s="10">
        <f t="shared" si="3"/>
        <v>1108820726.6282115</v>
      </c>
      <c r="K4" s="11">
        <f t="shared" si="4"/>
        <v>7.5000000000000622E-3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11"/>
      <c r="H5" s="10"/>
      <c r="I5" s="10">
        <f t="shared" si="5"/>
        <v>2262</v>
      </c>
      <c r="J5" s="10">
        <f t="shared" si="3"/>
        <v>1100566478.0428898</v>
      </c>
      <c r="K5" s="11">
        <f t="shared" si="4"/>
        <v>8.9999999999996749E-3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11"/>
      <c r="H6" s="10"/>
      <c r="I6" s="10">
        <f t="shared" si="5"/>
        <v>2262</v>
      </c>
      <c r="J6" s="10">
        <f t="shared" si="3"/>
        <v>1090749730.468672</v>
      </c>
      <c r="K6" s="11">
        <f t="shared" si="4"/>
        <v>1.0000000000000231E-2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11"/>
      <c r="H7" s="10"/>
      <c r="I7" s="10">
        <f t="shared" si="5"/>
        <v>2262</v>
      </c>
      <c r="J7" s="10">
        <f t="shared" si="3"/>
        <v>1079950228.1868038</v>
      </c>
      <c r="K7" s="11">
        <f t="shared" si="4"/>
        <v>1.0799999999999921E-2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11"/>
      <c r="H8" s="10"/>
      <c r="I8" s="10">
        <f t="shared" si="5"/>
        <v>2262</v>
      </c>
      <c r="J8" s="10">
        <f t="shared" si="3"/>
        <v>1068411385.2263592</v>
      </c>
      <c r="K8" s="11">
        <f t="shared" si="4"/>
        <v>1.0999999999999899E-2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11"/>
      <c r="H9" s="10"/>
      <c r="I9" s="10">
        <f t="shared" si="5"/>
        <v>2262</v>
      </c>
      <c r="J9" s="10">
        <f t="shared" si="3"/>
        <v>1056786731.1833426</v>
      </c>
      <c r="K9" s="11">
        <f t="shared" si="4"/>
        <v>1.0999999999999899E-2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11"/>
      <c r="H10" s="10"/>
      <c r="I10" s="10">
        <f t="shared" si="5"/>
        <v>2262</v>
      </c>
      <c r="J10" s="10">
        <f t="shared" si="3"/>
        <v>1045288557.0557297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11"/>
      <c r="H11" s="10"/>
      <c r="I11" s="10">
        <f t="shared" si="5"/>
        <v>2262</v>
      </c>
      <c r="J11" s="10">
        <f t="shared" si="3"/>
        <v>1034427072.7914199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11"/>
      <c r="H12" s="10"/>
      <c r="I12" s="10">
        <f t="shared" si="5"/>
        <v>2262</v>
      </c>
      <c r="J12" s="10">
        <f t="shared" si="3"/>
        <v>1024185220.5855641</v>
      </c>
      <c r="K12" s="11">
        <f t="shared" si="4"/>
        <v>9.5000000000000639E-3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11"/>
      <c r="H13" s="10"/>
      <c r="I13" s="10">
        <f t="shared" si="5"/>
        <v>2262</v>
      </c>
      <c r="J13" s="10">
        <f t="shared" si="3"/>
        <v>1014547023.8589045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11"/>
      <c r="H14" s="10"/>
      <c r="I14" s="10">
        <f t="shared" si="5"/>
        <v>2262</v>
      </c>
      <c r="J14" s="10">
        <f t="shared" si="3"/>
        <v>1005497545.9453961</v>
      </c>
      <c r="K14" s="11">
        <f t="shared" si="4"/>
        <v>9.9999999999997868E-3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11"/>
      <c r="H15" s="10"/>
      <c r="I15" s="10">
        <f t="shared" si="5"/>
        <v>2262</v>
      </c>
      <c r="J15" s="10">
        <f t="shared" si="3"/>
        <v>995542124.69841206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11"/>
      <c r="H16" s="10"/>
      <c r="I16" s="10">
        <f t="shared" si="5"/>
        <v>2262</v>
      </c>
      <c r="J16" s="10">
        <f t="shared" si="3"/>
        <v>984223553.82937419</v>
      </c>
      <c r="K16" s="11">
        <f t="shared" si="4"/>
        <v>1.2999999999999901E-2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11"/>
      <c r="H17" s="10"/>
      <c r="I17" s="10">
        <f t="shared" si="5"/>
        <v>2262</v>
      </c>
      <c r="J17" s="10">
        <f t="shared" si="3"/>
        <v>971592846.82070518</v>
      </c>
      <c r="K17" s="11">
        <f t="shared" si="4"/>
        <v>1.4399999999999968E-2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11"/>
      <c r="H18" s="10"/>
      <c r="I18" s="10">
        <f t="shared" si="5"/>
        <v>2262</v>
      </c>
      <c r="J18" s="10">
        <f t="shared" si="3"/>
        <v>957800519.34217787</v>
      </c>
      <c r="K18" s="11">
        <f t="shared" si="4"/>
        <v>1.4000000000000012E-2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11"/>
      <c r="H19" s="10"/>
      <c r="I19" s="10">
        <f t="shared" si="5"/>
        <v>2262</v>
      </c>
      <c r="J19" s="10">
        <f t="shared" si="3"/>
        <v>944576449.05540216</v>
      </c>
      <c r="K19" s="11">
        <f t="shared" si="4"/>
        <v>1.4499999999999957E-2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11"/>
      <c r="H20" s="10"/>
      <c r="I20" s="10">
        <f t="shared" si="5"/>
        <v>2262</v>
      </c>
      <c r="J20" s="10">
        <f t="shared" si="3"/>
        <v>931075849.24140179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11"/>
      <c r="H21" s="10"/>
      <c r="I21" s="10">
        <f t="shared" si="5"/>
        <v>2262</v>
      </c>
      <c r="J21" s="10">
        <f t="shared" si="3"/>
        <v>916864450.26233554</v>
      </c>
      <c r="K21" s="11">
        <f t="shared" si="4"/>
        <v>1.6499999999999959E-2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11"/>
      <c r="H22" s="10"/>
      <c r="I22" s="10">
        <f t="shared" si="5"/>
        <v>2262</v>
      </c>
      <c r="J22" s="10">
        <f t="shared" si="3"/>
        <v>901981751.36481607</v>
      </c>
      <c r="K22" s="11">
        <f t="shared" si="4"/>
        <v>1.7099999999999893E-2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11"/>
      <c r="H23" s="10"/>
      <c r="I23" s="10">
        <f t="shared" si="5"/>
        <v>2262</v>
      </c>
      <c r="J23" s="10">
        <f t="shared" si="3"/>
        <v>886817177.62738788</v>
      </c>
      <c r="K23" s="11">
        <f t="shared" si="4"/>
        <v>1.7099999999999893E-2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11"/>
      <c r="H24" s="10"/>
      <c r="I24" s="10">
        <f t="shared" si="5"/>
        <v>2262</v>
      </c>
      <c r="J24" s="10">
        <f t="shared" si="3"/>
        <v>871907558.37910533</v>
      </c>
      <c r="K24" s="11">
        <f t="shared" si="4"/>
        <v>1.7099999999999893E-2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11"/>
      <c r="H25" s="10"/>
      <c r="I25" s="10">
        <f t="shared" si="5"/>
        <v>2262</v>
      </c>
      <c r="J25" s="10">
        <f t="shared" si="3"/>
        <v>857248607.19605291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11"/>
      <c r="H26" s="10"/>
      <c r="I26" s="10">
        <f t="shared" si="5"/>
        <v>2262</v>
      </c>
      <c r="J26" s="10">
        <f t="shared" si="3"/>
        <v>842918984.46022916</v>
      </c>
      <c r="K26" s="11">
        <f t="shared" si="4"/>
        <v>1.6899999999999915E-2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11"/>
      <c r="H27" s="10"/>
      <c r="I27" s="10">
        <f t="shared" si="5"/>
        <v>2262</v>
      </c>
      <c r="J27" s="10">
        <f t="shared" si="3"/>
        <v>828910398.72183025</v>
      </c>
      <c r="K27" s="11">
        <f t="shared" si="4"/>
        <v>1.6799999999999926E-2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11"/>
      <c r="H28" s="10"/>
      <c r="I28" s="10">
        <f t="shared" si="5"/>
        <v>2262</v>
      </c>
      <c r="J28" s="10">
        <f t="shared" si="3"/>
        <v>815214790.24570251</v>
      </c>
      <c r="K28" s="11">
        <f t="shared" si="4"/>
        <v>1.6799999999999926E-2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11"/>
      <c r="H29" s="10"/>
      <c r="I29" s="10">
        <f t="shared" si="5"/>
        <v>2262</v>
      </c>
      <c r="J29" s="10">
        <f t="shared" si="3"/>
        <v>801745466.41001427</v>
      </c>
      <c r="K29" s="11">
        <f t="shared" si="4"/>
        <v>1.6699999999999937E-2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11"/>
      <c r="H30" s="10"/>
      <c r="I30" s="10">
        <f t="shared" si="5"/>
        <v>2262</v>
      </c>
      <c r="J30" s="10">
        <f t="shared" si="3"/>
        <v>788576243.14941907</v>
      </c>
      <c r="K30" s="11">
        <f t="shared" si="4"/>
        <v>1.6599999999999948E-2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11"/>
      <c r="H31" s="10"/>
      <c r="I31" s="10">
        <f t="shared" si="5"/>
        <v>2262</v>
      </c>
      <c r="J31" s="10">
        <f t="shared" si="3"/>
        <v>775699629.30298948</v>
      </c>
      <c r="K31" s="11">
        <f t="shared" si="4"/>
        <v>1.6500000000000181E-2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11"/>
      <c r="H32" s="10"/>
      <c r="I32" s="10">
        <f t="shared" si="5"/>
        <v>2262</v>
      </c>
      <c r="J32" s="10">
        <f t="shared" si="3"/>
        <v>763108341.66550851</v>
      </c>
      <c r="K32" s="11">
        <f t="shared" si="4"/>
        <v>1.639999999999997E-2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11"/>
      <c r="H33" s="10"/>
      <c r="I33" s="10">
        <f t="shared" si="5"/>
        <v>2262</v>
      </c>
      <c r="J33" s="10">
        <f t="shared" si="3"/>
        <v>750795298.76575029</v>
      </c>
      <c r="K33" s="11">
        <f t="shared" si="4"/>
        <v>1.6299999999999981E-2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11"/>
      <c r="H34" s="10"/>
      <c r="I34" s="10">
        <f t="shared" si="5"/>
        <v>2262</v>
      </c>
      <c r="J34" s="10">
        <f t="shared" ref="J34:J65" si="6">IF(I34="","",I34*C34)</f>
        <v>738753614.84379649</v>
      </c>
      <c r="K34" s="11">
        <f t="shared" ref="K34:K65" si="7">IFERROR(J34/J35-1,"")</f>
        <v>1.6199999999999992E-2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11"/>
      <c r="H35" s="10"/>
      <c r="I35" s="10">
        <f t="shared" ref="I35:I66" si="8">IF(H35&lt;&gt;"",H35,I34/(1+IF(G34="",0,G34)))</f>
        <v>2262</v>
      </c>
      <c r="J35" s="10">
        <f t="shared" si="6"/>
        <v>726976594.02066183</v>
      </c>
      <c r="K35" s="11">
        <f t="shared" si="7"/>
        <v>1.6000000000000236E-2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11"/>
      <c r="H36" s="10"/>
      <c r="I36" s="10">
        <f t="shared" si="8"/>
        <v>2262</v>
      </c>
      <c r="J36" s="10">
        <f t="shared" si="6"/>
        <v>715528143.7211237</v>
      </c>
      <c r="K36" s="11">
        <f t="shared" si="7"/>
        <v>1.5900000000000025E-2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11"/>
      <c r="H37" s="10"/>
      <c r="I37" s="10">
        <f t="shared" si="8"/>
        <v>2262</v>
      </c>
      <c r="J37" s="10">
        <f t="shared" si="6"/>
        <v>704329307.72824466</v>
      </c>
      <c r="K37" s="11">
        <f t="shared" si="7"/>
        <v>1.5500000000000291E-2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11"/>
      <c r="H38" s="10"/>
      <c r="I38" s="10">
        <f t="shared" si="8"/>
        <v>2262</v>
      </c>
      <c r="J38" s="10">
        <f t="shared" si="6"/>
        <v>693578835.77375138</v>
      </c>
      <c r="K38" s="11">
        <f t="shared" si="7"/>
        <v>1.5500000000000069E-2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11"/>
      <c r="H39" s="10"/>
      <c r="I39" s="10">
        <f t="shared" si="8"/>
        <v>2262</v>
      </c>
      <c r="J39" s="10">
        <f t="shared" si="6"/>
        <v>682992452.75603282</v>
      </c>
      <c r="K39" s="11">
        <f t="shared" si="7"/>
        <v>1.5999999999999792E-2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11"/>
      <c r="H40" s="10"/>
      <c r="I40" s="10">
        <f t="shared" si="8"/>
        <v>2262</v>
      </c>
      <c r="J40" s="10">
        <f t="shared" si="6"/>
        <v>672236666.09845757</v>
      </c>
      <c r="K40" s="11">
        <f t="shared" si="7"/>
        <v>1.6999999999999904E-2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11"/>
      <c r="H41" s="10"/>
      <c r="I41" s="10">
        <f t="shared" si="8"/>
        <v>2262</v>
      </c>
      <c r="J41" s="10">
        <f t="shared" si="6"/>
        <v>660999671.67989933</v>
      </c>
      <c r="K41" s="11">
        <f t="shared" si="7"/>
        <v>1.739999999999986E-2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11"/>
      <c r="H42" s="10"/>
      <c r="I42" s="10">
        <f t="shared" si="8"/>
        <v>2262</v>
      </c>
      <c r="J42" s="10">
        <f t="shared" si="6"/>
        <v>649694979.04452467</v>
      </c>
      <c r="K42" s="11">
        <f t="shared" si="7"/>
        <v>1.6999999999999904E-2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11"/>
      <c r="H43" s="10"/>
      <c r="I43" s="10">
        <f t="shared" si="8"/>
        <v>2262</v>
      </c>
      <c r="J43" s="10">
        <f t="shared" si="6"/>
        <v>638834787.65439987</v>
      </c>
      <c r="K43" s="11">
        <f t="shared" si="7"/>
        <v>1.6499999999999959E-2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11"/>
      <c r="H44" s="10"/>
      <c r="I44" s="10">
        <f t="shared" si="8"/>
        <v>2262</v>
      </c>
      <c r="J44" s="10">
        <f t="shared" si="6"/>
        <v>628465113.28519416</v>
      </c>
      <c r="K44" s="11">
        <f t="shared" si="7"/>
        <v>1.6999999999999904E-2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11"/>
      <c r="H45" s="10"/>
      <c r="I45" s="10">
        <f t="shared" si="8"/>
        <v>2262</v>
      </c>
      <c r="J45" s="10">
        <f t="shared" si="6"/>
        <v>617959796.74060392</v>
      </c>
      <c r="K45" s="11">
        <f t="shared" si="7"/>
        <v>1.6999999999999904E-2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11"/>
      <c r="H46" s="10"/>
      <c r="I46" s="10">
        <f t="shared" si="8"/>
        <v>2262</v>
      </c>
      <c r="J46" s="10">
        <f t="shared" si="6"/>
        <v>607630085.29066277</v>
      </c>
      <c r="K46" s="11">
        <f t="shared" si="7"/>
        <v>1.8000000000000238E-2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11"/>
      <c r="H47" s="10"/>
      <c r="I47" s="10">
        <f t="shared" si="8"/>
        <v>2262</v>
      </c>
      <c r="J47" s="10">
        <f t="shared" si="6"/>
        <v>596886134.8631264</v>
      </c>
      <c r="K47" s="11">
        <f t="shared" si="7"/>
        <v>2.0000000000000018E-2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11"/>
      <c r="H48" s="10"/>
      <c r="I48" s="10">
        <f t="shared" si="8"/>
        <v>2262</v>
      </c>
      <c r="J48" s="10">
        <f t="shared" si="6"/>
        <v>585182485.15992785</v>
      </c>
      <c r="K48" s="11">
        <f t="shared" si="7"/>
        <v>2.200000000000002E-2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11"/>
      <c r="H49" s="10"/>
      <c r="I49" s="10">
        <f t="shared" si="8"/>
        <v>2262</v>
      </c>
      <c r="J49" s="10">
        <f t="shared" si="6"/>
        <v>572585601.9177376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11"/>
      <c r="H50" s="10"/>
      <c r="I50" s="10">
        <f t="shared" si="8"/>
        <v>2262</v>
      </c>
      <c r="J50" s="10">
        <f t="shared" si="6"/>
        <v>559165626.87279058</v>
      </c>
      <c r="K50" s="11">
        <f t="shared" si="7"/>
        <v>2.4999999999999911E-2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11"/>
      <c r="H51" s="10"/>
      <c r="I51" s="10">
        <f t="shared" si="8"/>
        <v>2262</v>
      </c>
      <c r="J51" s="10">
        <f t="shared" si="6"/>
        <v>545527440.85150301</v>
      </c>
      <c r="K51" s="11">
        <f t="shared" si="7"/>
        <v>2.6499999999999968E-2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11"/>
      <c r="H52" s="10"/>
      <c r="I52" s="10">
        <f t="shared" si="8"/>
        <v>2262</v>
      </c>
      <c r="J52" s="10">
        <f t="shared" si="6"/>
        <v>531444170.33755773</v>
      </c>
      <c r="K52" s="11">
        <f t="shared" si="7"/>
        <v>2.9500000000000082E-2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11"/>
      <c r="H53" s="10"/>
      <c r="I53" s="10">
        <f t="shared" si="8"/>
        <v>2262</v>
      </c>
      <c r="J53" s="10">
        <f t="shared" si="6"/>
        <v>516215804.11613184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11"/>
      <c r="H54" s="10"/>
      <c r="I54" s="10">
        <f t="shared" si="8"/>
        <v>2262</v>
      </c>
      <c r="J54" s="10">
        <f t="shared" si="6"/>
        <v>501423801.9583602</v>
      </c>
      <c r="K54" s="11">
        <f t="shared" si="7"/>
        <v>2.9400000000000093E-2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11"/>
      <c r="H55" s="10"/>
      <c r="I55" s="10">
        <f t="shared" si="8"/>
        <v>2262</v>
      </c>
      <c r="J55" s="10">
        <f t="shared" si="6"/>
        <v>487102974.5078299</v>
      </c>
      <c r="K55" s="11">
        <f t="shared" si="7"/>
        <v>3.2899999999999929E-2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11"/>
      <c r="H56" s="10"/>
      <c r="I56" s="10">
        <f t="shared" si="8"/>
        <v>2262</v>
      </c>
      <c r="J56" s="10">
        <f t="shared" si="6"/>
        <v>471587737.92993504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11"/>
      <c r="H57" s="10"/>
      <c r="I57" s="10">
        <f t="shared" si="8"/>
        <v>2262</v>
      </c>
      <c r="J57" s="10">
        <f t="shared" si="6"/>
        <v>455376340.2181682</v>
      </c>
      <c r="K57" s="11">
        <f t="shared" si="7"/>
        <v>3.5199999999999898E-2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11"/>
      <c r="H58" s="10"/>
      <c r="I58" s="10">
        <f t="shared" si="8"/>
        <v>2262</v>
      </c>
      <c r="J58" s="10">
        <f t="shared" si="6"/>
        <v>439892136.99591213</v>
      </c>
      <c r="K58" s="11">
        <f t="shared" si="7"/>
        <v>3.5099999999999909E-2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11"/>
      <c r="H59" s="10"/>
      <c r="I59" s="10">
        <f t="shared" si="8"/>
        <v>2262</v>
      </c>
      <c r="J59" s="10">
        <f t="shared" si="6"/>
        <v>424975497.04947561</v>
      </c>
      <c r="K59" s="11">
        <f t="shared" si="7"/>
        <v>3.6899999999999933E-2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11"/>
      <c r="H60" s="10"/>
      <c r="I60" s="10">
        <f t="shared" si="8"/>
        <v>2262</v>
      </c>
      <c r="J60" s="10">
        <f t="shared" si="6"/>
        <v>409851959.73524511</v>
      </c>
      <c r="K60" s="11">
        <f t="shared" si="7"/>
        <v>3.6399999999999988E-2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11"/>
      <c r="H61" s="10"/>
      <c r="I61" s="10">
        <f t="shared" si="8"/>
        <v>2262</v>
      </c>
      <c r="J61" s="10">
        <f t="shared" si="6"/>
        <v>395457313.52300763</v>
      </c>
      <c r="K61" s="11">
        <f t="shared" si="7"/>
        <v>3.6599999999999966E-2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11"/>
      <c r="H62" s="10"/>
      <c r="I62" s="10">
        <f t="shared" si="8"/>
        <v>2262</v>
      </c>
      <c r="J62" s="10">
        <f t="shared" si="6"/>
        <v>381494610.76886708</v>
      </c>
      <c r="K62" s="11">
        <f t="shared" si="7"/>
        <v>4.0100000000000025E-2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11"/>
      <c r="H63" s="10"/>
      <c r="I63" s="10">
        <f t="shared" si="8"/>
        <v>2262</v>
      </c>
      <c r="J63" s="10">
        <f t="shared" si="6"/>
        <v>366786473.19379586</v>
      </c>
      <c r="K63" s="11">
        <f t="shared" si="7"/>
        <v>3.620000000000001E-2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11"/>
      <c r="H64" s="10"/>
      <c r="I64" s="10">
        <f t="shared" si="8"/>
        <v>2262</v>
      </c>
      <c r="J64" s="10">
        <f t="shared" si="6"/>
        <v>353972662.80042064</v>
      </c>
      <c r="K64" s="11">
        <f t="shared" si="7"/>
        <v>3.7900000000000045E-2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11"/>
      <c r="H65" s="10"/>
      <c r="I65" s="10">
        <f t="shared" si="8"/>
        <v>2262</v>
      </c>
      <c r="J65" s="10">
        <f t="shared" si="6"/>
        <v>341046982.17595202</v>
      </c>
      <c r="K65" s="11">
        <f t="shared" si="7"/>
        <v>3.5700000000000065E-2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11"/>
      <c r="H66" s="10"/>
      <c r="I66" s="10">
        <f t="shared" si="8"/>
        <v>2262</v>
      </c>
      <c r="J66" s="10">
        <f t="shared" ref="J66:J67" si="9">IF(I66="","",I66*C66)</f>
        <v>329291283.36000001</v>
      </c>
      <c r="K66" s="11">
        <f t="shared" ref="K66" si="10">IFERROR(J66/J67-1,"")</f>
        <v>3.7600000000000078E-2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2262</v>
      </c>
      <c r="J67" s="10">
        <f t="shared" si="9"/>
        <v>317358600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5">
        <v>90861040</v>
      </c>
      <c r="G2" s="11"/>
      <c r="H2" s="10"/>
      <c r="I2" s="10">
        <f>IF(H2&lt;&gt;"",H2,23214)</f>
        <v>23214</v>
      </c>
      <c r="J2" s="10">
        <f t="shared" ref="J2:J33" si="3">IF(I2="","",I2*C2)</f>
        <v>2107645501833.1987</v>
      </c>
      <c r="K2" s="11">
        <f t="shared" ref="K2:K33" si="4">IFERROR(J2/J3-1,"")</f>
        <v>1.1200000000000099E-2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11"/>
      <c r="H3" s="10"/>
      <c r="I3" s="10">
        <f t="shared" ref="I3:I34" si="5">IF(H3&lt;&gt;"",H3,I2/(1+IF(G2="",0,G2)))</f>
        <v>23214</v>
      </c>
      <c r="J3" s="10">
        <f t="shared" si="3"/>
        <v>2084301326971.1218</v>
      </c>
      <c r="K3" s="11">
        <f t="shared" si="4"/>
        <v>7.7999999999998071E-3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11"/>
      <c r="H4" s="10"/>
      <c r="I4" s="10">
        <f t="shared" si="5"/>
        <v>23214</v>
      </c>
      <c r="J4" s="10">
        <f t="shared" si="3"/>
        <v>2068169604059.4583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11"/>
      <c r="H5" s="10"/>
      <c r="I5" s="10">
        <f t="shared" si="5"/>
        <v>23214</v>
      </c>
      <c r="J5" s="10">
        <f t="shared" si="3"/>
        <v>2056038974112.1963</v>
      </c>
      <c r="K5" s="11">
        <f t="shared" si="4"/>
        <v>4.5999999999999375E-3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11"/>
      <c r="H6" s="10"/>
      <c r="I6" s="10">
        <f t="shared" si="5"/>
        <v>23214</v>
      </c>
      <c r="J6" s="10">
        <f t="shared" si="3"/>
        <v>2046624501405.7302</v>
      </c>
      <c r="K6" s="11">
        <f t="shared" si="4"/>
        <v>3.4000000000002917E-3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11"/>
      <c r="H7" s="10"/>
      <c r="I7" s="10">
        <f t="shared" si="5"/>
        <v>23214</v>
      </c>
      <c r="J7" s="10">
        <f t="shared" si="3"/>
        <v>2039689556912.2283</v>
      </c>
      <c r="K7" s="11">
        <f t="shared" si="4"/>
        <v>2.3999999999999577E-3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11"/>
      <c r="H8" s="10"/>
      <c r="I8" s="10">
        <f t="shared" si="5"/>
        <v>23214</v>
      </c>
      <c r="J8" s="10">
        <f t="shared" si="3"/>
        <v>2034806022458.3284</v>
      </c>
      <c r="K8" s="11">
        <f t="shared" si="4"/>
        <v>2.5999999999999357E-3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11"/>
      <c r="H9" s="10"/>
      <c r="I9" s="10">
        <f t="shared" si="5"/>
        <v>23214</v>
      </c>
      <c r="J9" s="10">
        <f t="shared" si="3"/>
        <v>2029529246417.6426</v>
      </c>
      <c r="K9" s="11">
        <f t="shared" si="4"/>
        <v>3.1000000000001027E-3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11"/>
      <c r="H10" s="10"/>
      <c r="I10" s="10">
        <f t="shared" si="5"/>
        <v>23214</v>
      </c>
      <c r="J10" s="10">
        <f t="shared" si="3"/>
        <v>2023257149254.9519</v>
      </c>
      <c r="K10" s="11">
        <f t="shared" si="4"/>
        <v>3.2000000000000917E-3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11"/>
      <c r="H11" s="10"/>
      <c r="I11" s="10">
        <f t="shared" si="5"/>
        <v>23214</v>
      </c>
      <c r="J11" s="10">
        <f t="shared" si="3"/>
        <v>2016803378443.9312</v>
      </c>
      <c r="K11" s="11">
        <f t="shared" si="4"/>
        <v>4.8999999999999044E-3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11"/>
      <c r="H12" s="10"/>
      <c r="I12" s="10">
        <f t="shared" si="5"/>
        <v>23214</v>
      </c>
      <c r="J12" s="10">
        <f t="shared" si="3"/>
        <v>2006969229220.7495</v>
      </c>
      <c r="K12" s="11">
        <f t="shared" si="4"/>
        <v>6.7999999999999172E-3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11"/>
      <c r="H13" s="10"/>
      <c r="I13" s="10">
        <f t="shared" si="5"/>
        <v>23214</v>
      </c>
      <c r="J13" s="10">
        <f t="shared" si="3"/>
        <v>1993414013926.0527</v>
      </c>
      <c r="K13" s="11">
        <f t="shared" si="4"/>
        <v>6.1999999999999833E-3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11"/>
      <c r="H14" s="10"/>
      <c r="I14" s="10">
        <f t="shared" si="5"/>
        <v>23214</v>
      </c>
      <c r="J14" s="10">
        <f t="shared" si="3"/>
        <v>1981131001715.4172</v>
      </c>
      <c r="K14" s="11">
        <f t="shared" si="4"/>
        <v>4.8999999999999044E-3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11"/>
      <c r="H15" s="10"/>
      <c r="I15" s="10">
        <f t="shared" si="5"/>
        <v>23214</v>
      </c>
      <c r="J15" s="10">
        <f t="shared" si="3"/>
        <v>1971470794820.7957</v>
      </c>
      <c r="K15" s="11">
        <f t="shared" si="4"/>
        <v>4.8999999999999044E-3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11"/>
      <c r="H16" s="10"/>
      <c r="I16" s="10">
        <f t="shared" si="5"/>
        <v>23214</v>
      </c>
      <c r="J16" s="10">
        <f t="shared" si="3"/>
        <v>1961857692129.3618</v>
      </c>
      <c r="K16" s="11">
        <f t="shared" si="4"/>
        <v>3.8000000000000256E-3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11"/>
      <c r="H17" s="10"/>
      <c r="I17" s="10">
        <f t="shared" si="5"/>
        <v>23214</v>
      </c>
      <c r="J17" s="10">
        <f t="shared" si="3"/>
        <v>1954430854880.8147</v>
      </c>
      <c r="K17" s="11">
        <f t="shared" si="4"/>
        <v>2.3999999999999577E-3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11"/>
      <c r="H18" s="10"/>
      <c r="I18" s="10">
        <f t="shared" si="5"/>
        <v>23214</v>
      </c>
      <c r="J18" s="10">
        <f t="shared" si="3"/>
        <v>1949751451397.4609</v>
      </c>
      <c r="K18" s="11">
        <f t="shared" si="4"/>
        <v>1.9000000000000128E-3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11"/>
      <c r="H19" s="10"/>
      <c r="I19" s="10">
        <f t="shared" si="5"/>
        <v>23214</v>
      </c>
      <c r="J19" s="10">
        <f t="shared" si="3"/>
        <v>1946053948894.5613</v>
      </c>
      <c r="K19" s="11">
        <f t="shared" si="4"/>
        <v>1.1000000000001009E-3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11"/>
      <c r="H20" s="10"/>
      <c r="I20" s="10">
        <f t="shared" si="5"/>
        <v>23214</v>
      </c>
      <c r="J20" s="10">
        <f t="shared" si="3"/>
        <v>1943915641688.7034</v>
      </c>
      <c r="K20" s="11">
        <f t="shared" si="4"/>
        <v>1.1000000000001009E-3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11"/>
      <c r="H21" s="10"/>
      <c r="I21" s="10">
        <f t="shared" si="5"/>
        <v>23214</v>
      </c>
      <c r="J21" s="10">
        <f t="shared" si="3"/>
        <v>1941779684036.2634</v>
      </c>
      <c r="K21" s="11">
        <f t="shared" si="4"/>
        <v>1.4000000000000679E-3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11"/>
      <c r="H22" s="10"/>
      <c r="I22" s="10">
        <f t="shared" si="5"/>
        <v>23214</v>
      </c>
      <c r="J22" s="10">
        <f t="shared" si="3"/>
        <v>1939064993045.999</v>
      </c>
      <c r="K22" s="11">
        <f t="shared" si="4"/>
        <v>1.5000000000000568E-3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11"/>
      <c r="H23" s="10"/>
      <c r="I23" s="10">
        <f t="shared" si="5"/>
        <v>23214</v>
      </c>
      <c r="J23" s="10">
        <f t="shared" si="3"/>
        <v>1936160751918.1218</v>
      </c>
      <c r="K23" s="11">
        <f t="shared" si="4"/>
        <v>3.8000000000000256E-3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11"/>
      <c r="H24" s="10"/>
      <c r="I24" s="10">
        <f t="shared" si="5"/>
        <v>23214</v>
      </c>
      <c r="J24" s="10">
        <f t="shared" si="3"/>
        <v>1928831193383.2654</v>
      </c>
      <c r="K24" s="11">
        <f t="shared" si="4"/>
        <v>8.1999999999999851E-3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11"/>
      <c r="H25" s="10"/>
      <c r="I25" s="10">
        <f t="shared" si="5"/>
        <v>23214</v>
      </c>
      <c r="J25" s="10">
        <f t="shared" si="3"/>
        <v>1913143417360.906</v>
      </c>
      <c r="K25" s="11">
        <f t="shared" si="4"/>
        <v>1.0999999999999899E-2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11"/>
      <c r="H26" s="10"/>
      <c r="I26" s="10">
        <f t="shared" si="5"/>
        <v>23214</v>
      </c>
      <c r="J26" s="10">
        <f t="shared" si="3"/>
        <v>1892327811435.1199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11"/>
      <c r="H27" s="10"/>
      <c r="I27" s="10">
        <f t="shared" si="5"/>
        <v>23214</v>
      </c>
      <c r="J27" s="10">
        <f t="shared" si="3"/>
        <v>1873591892510.0198</v>
      </c>
      <c r="K27" s="11">
        <f t="shared" si="4"/>
        <v>7.6000000000000512E-3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11"/>
      <c r="H28" s="10"/>
      <c r="I28" s="10">
        <f t="shared" si="5"/>
        <v>23214</v>
      </c>
      <c r="J28" s="10">
        <f t="shared" si="3"/>
        <v>1859459996536.3435</v>
      </c>
      <c r="K28" s="11">
        <f t="shared" si="4"/>
        <v>4.5000000000001705E-3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11"/>
      <c r="H29" s="10"/>
      <c r="I29" s="10">
        <f t="shared" si="5"/>
        <v>23214</v>
      </c>
      <c r="J29" s="10">
        <f t="shared" si="3"/>
        <v>1851129911932.6465</v>
      </c>
      <c r="K29" s="11">
        <f t="shared" si="4"/>
        <v>1.4000000000000679E-3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11"/>
      <c r="H30" s="10"/>
      <c r="I30" s="10">
        <f t="shared" si="5"/>
        <v>23214</v>
      </c>
      <c r="J30" s="10">
        <f t="shared" si="3"/>
        <v>1848541953198.1689</v>
      </c>
      <c r="K30" s="11">
        <f t="shared" si="4"/>
        <v>5.9999999999993392E-4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11"/>
      <c r="H31" s="10"/>
      <c r="I31" s="10">
        <f t="shared" si="5"/>
        <v>23214</v>
      </c>
      <c r="J31" s="10">
        <f t="shared" si="3"/>
        <v>1847433493102.3079</v>
      </c>
      <c r="K31" s="11">
        <f t="shared" si="4"/>
        <v>6.0000000000015596E-4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11"/>
      <c r="H32" s="10"/>
      <c r="I32" s="10">
        <f t="shared" si="5"/>
        <v>23214</v>
      </c>
      <c r="J32" s="10">
        <f t="shared" si="3"/>
        <v>1846325697683.6975</v>
      </c>
      <c r="K32" s="11">
        <f t="shared" si="4"/>
        <v>4.9999999999994493E-4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11"/>
      <c r="H33" s="10"/>
      <c r="I33" s="10">
        <f t="shared" si="5"/>
        <v>23214</v>
      </c>
      <c r="J33" s="10">
        <f t="shared" si="3"/>
        <v>1845402996185.6047</v>
      </c>
      <c r="K33" s="11">
        <f t="shared" si="4"/>
        <v>-9.9999999999988987E-5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11"/>
      <c r="H34" s="10"/>
      <c r="I34" s="10">
        <f t="shared" si="5"/>
        <v>23214</v>
      </c>
      <c r="J34" s="10">
        <f t="shared" ref="J34:J65" si="6">IF(I34="","",I34*C34)</f>
        <v>1845587554941.0989</v>
      </c>
      <c r="K34" s="11">
        <f t="shared" ref="K34:K65" si="7">IFERROR(J34/J35-1,"")</f>
        <v>-1.6000000000000458E-3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11"/>
      <c r="H35" s="10"/>
      <c r="I35" s="10">
        <f t="shared" ref="I35:I66" si="8">IF(H35&lt;&gt;"",H35,I34/(1+IF(G34="",0,G34)))</f>
        <v>23214</v>
      </c>
      <c r="J35" s="10">
        <f t="shared" si="6"/>
        <v>1848545227304.7866</v>
      </c>
      <c r="K35" s="11">
        <f t="shared" si="7"/>
        <v>6.9999999999992291E-4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11"/>
      <c r="H36" s="10"/>
      <c r="I36" s="10">
        <f t="shared" si="8"/>
        <v>23214</v>
      </c>
      <c r="J36" s="10">
        <f t="shared" si="6"/>
        <v>1847252150799.2273</v>
      </c>
      <c r="K36" s="11">
        <f t="shared" si="7"/>
        <v>2.5999999999999357E-3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11"/>
      <c r="H37" s="10"/>
      <c r="I37" s="10">
        <f t="shared" si="8"/>
        <v>23214</v>
      </c>
      <c r="J37" s="10">
        <f t="shared" si="6"/>
        <v>1842461750248.5813</v>
      </c>
      <c r="K37" s="11">
        <f t="shared" si="7"/>
        <v>0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11"/>
      <c r="H38" s="10"/>
      <c r="I38" s="10">
        <f t="shared" si="8"/>
        <v>23214</v>
      </c>
      <c r="J38" s="10">
        <f t="shared" si="6"/>
        <v>1842461750248.5813</v>
      </c>
      <c r="K38" s="11">
        <f t="shared" si="7"/>
        <v>-1.7000000000000348E-3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11"/>
      <c r="H39" s="10"/>
      <c r="I39" s="10">
        <f t="shared" si="8"/>
        <v>23214</v>
      </c>
      <c r="J39" s="10">
        <f t="shared" si="6"/>
        <v>1845599269005.8914</v>
      </c>
      <c r="K39" s="11">
        <f t="shared" si="7"/>
        <v>-8.0000000000013394E-4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11"/>
      <c r="H40" s="10"/>
      <c r="I40" s="10">
        <f t="shared" si="8"/>
        <v>23214</v>
      </c>
      <c r="J40" s="10">
        <f t="shared" si="6"/>
        <v>1847076930550.3318</v>
      </c>
      <c r="K40" s="11">
        <f t="shared" si="7"/>
        <v>3.9999999999995595E-4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11"/>
      <c r="H41" s="10"/>
      <c r="I41" s="10">
        <f t="shared" si="8"/>
        <v>23214</v>
      </c>
      <c r="J41" s="10">
        <f t="shared" si="6"/>
        <v>1846338395192.2549</v>
      </c>
      <c r="K41" s="11">
        <f t="shared" si="7"/>
        <v>-1.8000000000000238E-3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11"/>
      <c r="H42" s="10"/>
      <c r="I42" s="10">
        <f t="shared" si="8"/>
        <v>23214</v>
      </c>
      <c r="J42" s="10">
        <f t="shared" si="6"/>
        <v>1849667797227.2639</v>
      </c>
      <c r="K42" s="11">
        <f t="shared" si="7"/>
        <v>-2.7000000000001467E-3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11"/>
      <c r="H43" s="10"/>
      <c r="I43" s="10">
        <f t="shared" si="8"/>
        <v>23214</v>
      </c>
      <c r="J43" s="10">
        <f t="shared" si="6"/>
        <v>1854675420863.5959</v>
      </c>
      <c r="K43" s="11">
        <f t="shared" si="7"/>
        <v>1.7000000000002569E-3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11"/>
      <c r="H44" s="10"/>
      <c r="I44" s="10">
        <f t="shared" si="8"/>
        <v>23214</v>
      </c>
      <c r="J44" s="10">
        <f t="shared" si="6"/>
        <v>1851527823563.5376</v>
      </c>
      <c r="K44" s="11">
        <f t="shared" si="7"/>
        <v>5.5000000000000604E-3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11"/>
      <c r="H45" s="10"/>
      <c r="I45" s="10">
        <f t="shared" si="8"/>
        <v>23214</v>
      </c>
      <c r="J45" s="10">
        <f t="shared" si="6"/>
        <v>1841400122887.6555</v>
      </c>
      <c r="K45" s="11">
        <f t="shared" si="7"/>
        <v>5.8000000000002494E-3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11"/>
      <c r="H46" s="10"/>
      <c r="I46" s="10">
        <f t="shared" si="8"/>
        <v>23214</v>
      </c>
      <c r="J46" s="10">
        <f t="shared" si="6"/>
        <v>1830781589667.5833</v>
      </c>
      <c r="K46" s="11">
        <f t="shared" si="7"/>
        <v>4.4999999999997264E-3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11"/>
      <c r="H47" s="10"/>
      <c r="I47" s="10">
        <f t="shared" si="8"/>
        <v>23214</v>
      </c>
      <c r="J47" s="10">
        <f t="shared" si="6"/>
        <v>1822579979758.6697</v>
      </c>
      <c r="K47" s="11">
        <f t="shared" si="7"/>
        <v>3.5000000000000586E-3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11"/>
      <c r="H48" s="10"/>
      <c r="I48" s="10">
        <f t="shared" si="8"/>
        <v>23214</v>
      </c>
      <c r="J48" s="10">
        <f t="shared" si="6"/>
        <v>1816223198563.6965</v>
      </c>
      <c r="K48" s="11">
        <f t="shared" si="7"/>
        <v>3.5000000000000586E-3</v>
      </c>
      <c r="L48" t="s">
        <v>118</v>
      </c>
      <c r="M48" t="s">
        <v>119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11"/>
      <c r="H49" s="10"/>
      <c r="I49" s="10">
        <f t="shared" si="8"/>
        <v>23214</v>
      </c>
      <c r="J49" s="10">
        <f t="shared" si="6"/>
        <v>1809888588503.9326</v>
      </c>
      <c r="K49" s="11">
        <f t="shared" si="7"/>
        <v>5.2000000000000934E-3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11"/>
      <c r="H50" s="10"/>
      <c r="I50" s="10">
        <f t="shared" si="8"/>
        <v>23214</v>
      </c>
      <c r="J50" s="10">
        <f t="shared" si="6"/>
        <v>1800525854062.8059</v>
      </c>
      <c r="K50" s="11">
        <f t="shared" si="7"/>
        <v>7.5000000000000622E-3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11"/>
      <c r="H51" s="10"/>
      <c r="I51" s="10">
        <f t="shared" si="8"/>
        <v>23214</v>
      </c>
      <c r="J51" s="10">
        <f t="shared" si="6"/>
        <v>1787122435794.3481</v>
      </c>
      <c r="K51" s="11">
        <f t="shared" si="7"/>
        <v>6.9999999999998952E-3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11"/>
      <c r="H52" s="10"/>
      <c r="I52" s="10">
        <f t="shared" si="8"/>
        <v>23214</v>
      </c>
      <c r="J52" s="10">
        <f t="shared" si="6"/>
        <v>1774699539021.2</v>
      </c>
      <c r="K52" s="11">
        <f t="shared" si="7"/>
        <v>6.5000000000001723E-3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11"/>
      <c r="H53" s="10"/>
      <c r="I53" s="10">
        <f t="shared" si="8"/>
        <v>23214</v>
      </c>
      <c r="J53" s="10">
        <f t="shared" si="6"/>
        <v>1763238488843.7156</v>
      </c>
      <c r="K53" s="11">
        <f t="shared" si="7"/>
        <v>6.6999999999999282E-3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11"/>
      <c r="H54" s="10"/>
      <c r="I54" s="10">
        <f t="shared" si="8"/>
        <v>23214</v>
      </c>
      <c r="J54" s="10">
        <f t="shared" si="6"/>
        <v>1751503415956.8052</v>
      </c>
      <c r="K54" s="11">
        <f t="shared" si="7"/>
        <v>6.3999999999999613E-3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11"/>
      <c r="H55" s="10"/>
      <c r="I55" s="10">
        <f t="shared" si="8"/>
        <v>23214</v>
      </c>
      <c r="J55" s="10">
        <f t="shared" si="6"/>
        <v>1740365079448.3359</v>
      </c>
      <c r="K55" s="11">
        <f t="shared" si="7"/>
        <v>6.0999999999999943E-3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11"/>
      <c r="H56" s="10"/>
      <c r="I56" s="10">
        <f t="shared" si="8"/>
        <v>23214</v>
      </c>
      <c r="J56" s="10">
        <f t="shared" si="6"/>
        <v>1729813218813.5732</v>
      </c>
      <c r="K56" s="11">
        <f t="shared" si="7"/>
        <v>5.5000000000000604E-3</v>
      </c>
      <c r="L56" t="s">
        <v>120</v>
      </c>
      <c r="M56" t="s">
        <v>121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11"/>
      <c r="H57" s="10"/>
      <c r="I57" s="10">
        <f t="shared" si="8"/>
        <v>23214</v>
      </c>
      <c r="J57" s="10">
        <f t="shared" si="6"/>
        <v>1720351286736.5222</v>
      </c>
      <c r="K57" s="11">
        <f t="shared" si="7"/>
        <v>5.0000000000001155E-3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11"/>
      <c r="H58" s="10"/>
      <c r="I58" s="10">
        <f t="shared" si="8"/>
        <v>23214</v>
      </c>
      <c r="J58" s="10">
        <f t="shared" si="6"/>
        <v>1711792325110.9673</v>
      </c>
      <c r="K58" s="11">
        <f t="shared" si="7"/>
        <v>4.0000000000000036E-3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11"/>
      <c r="H59" s="10"/>
      <c r="I59" s="10">
        <f t="shared" si="8"/>
        <v>23214</v>
      </c>
      <c r="J59" s="10">
        <f t="shared" si="6"/>
        <v>1704972435369.4893</v>
      </c>
      <c r="K59" s="11">
        <f t="shared" si="7"/>
        <v>3.9999999999997815E-3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11"/>
      <c r="H60" s="10"/>
      <c r="I60" s="10">
        <f t="shared" si="8"/>
        <v>23214</v>
      </c>
      <c r="J60" s="10">
        <f t="shared" si="6"/>
        <v>1698179716503.4756</v>
      </c>
      <c r="K60" s="11">
        <f t="shared" si="7"/>
        <v>2.9999999999998916E-3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11"/>
      <c r="H61" s="10"/>
      <c r="I61" s="10">
        <f t="shared" si="8"/>
        <v>23214</v>
      </c>
      <c r="J61" s="10">
        <f t="shared" si="6"/>
        <v>1693100415257.7026</v>
      </c>
      <c r="K61" s="11">
        <f t="shared" si="7"/>
        <v>2.9999999999998916E-3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11"/>
      <c r="H62" s="10"/>
      <c r="I62" s="10">
        <f t="shared" si="8"/>
        <v>23214</v>
      </c>
      <c r="J62" s="10">
        <f t="shared" si="6"/>
        <v>1688036306338.6868</v>
      </c>
      <c r="K62" s="11">
        <f t="shared" si="7"/>
        <v>2.0000000000000018E-3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11"/>
      <c r="H63" s="10"/>
      <c r="I63" s="10">
        <f t="shared" si="8"/>
        <v>23214</v>
      </c>
      <c r="J63" s="10">
        <f t="shared" si="6"/>
        <v>1684666972393.8989</v>
      </c>
      <c r="K63" s="11">
        <f t="shared" si="7"/>
        <v>2.0000000000000018E-3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11"/>
      <c r="H64" s="10"/>
      <c r="I64" s="10">
        <f t="shared" si="8"/>
        <v>23214</v>
      </c>
      <c r="J64" s="10">
        <f t="shared" si="6"/>
        <v>1681304363666.5657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11"/>
      <c r="H65" s="10"/>
      <c r="I65" s="10">
        <f t="shared" si="8"/>
        <v>23214</v>
      </c>
      <c r="J65" s="10">
        <f t="shared" si="6"/>
        <v>1677948466733.0994</v>
      </c>
      <c r="K65" s="11">
        <f t="shared" si="7"/>
        <v>2.9999999999996696E-3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11"/>
      <c r="H66" s="10"/>
      <c r="I66" s="10">
        <f t="shared" si="8"/>
        <v>23214</v>
      </c>
      <c r="J66" s="10">
        <f t="shared" ref="J66:J67" si="9">IF(I66="","",I66*C66)</f>
        <v>1672929677699.9998</v>
      </c>
      <c r="K66" s="11">
        <f t="shared" ref="K66" si="10">IFERROR(J66/J67-1,"")</f>
        <v>2.9999999999998916E-3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23214</v>
      </c>
      <c r="J67" s="10">
        <f t="shared" si="9"/>
        <v>1667925900000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5">
        <v>51690</v>
      </c>
      <c r="G2" s="11"/>
      <c r="H2" s="10"/>
      <c r="I2" s="10">
        <f>IF(H2&lt;&gt;"",H2,4881)</f>
        <v>4881</v>
      </c>
      <c r="J2" s="10">
        <f t="shared" ref="J2:J33" si="3">IF(I2="","",I2*C2)</f>
        <v>252222322.69938144</v>
      </c>
      <c r="K2" s="11">
        <f t="shared" ref="K2:K33" si="4">IFERROR(J2/J3-1,"")</f>
        <v>-8.0000000000000071E-3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11"/>
      <c r="H3" s="10"/>
      <c r="I3" s="10">
        <f t="shared" ref="I3:I34" si="5">IF(H3&lt;&gt;"",H3,I2/(1+IF(G2="",0,G2)))</f>
        <v>4881</v>
      </c>
      <c r="J3" s="10">
        <f t="shared" si="3"/>
        <v>254256373.68889257</v>
      </c>
      <c r="K3" s="11">
        <f t="shared" si="4"/>
        <v>-5.2999999999999714E-3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11"/>
      <c r="H4" s="10"/>
      <c r="I4" s="10">
        <f t="shared" si="5"/>
        <v>4881</v>
      </c>
      <c r="J4" s="10">
        <f t="shared" si="3"/>
        <v>255611112.58559623</v>
      </c>
      <c r="K4" s="11">
        <f t="shared" si="4"/>
        <v>-3.1999999999998696E-3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11"/>
      <c r="H5" s="10"/>
      <c r="I5" s="10">
        <f t="shared" si="5"/>
        <v>4881</v>
      </c>
      <c r="J5" s="10">
        <f t="shared" si="3"/>
        <v>256431694.00641674</v>
      </c>
      <c r="K5" s="11">
        <f t="shared" si="4"/>
        <v>-7.0000000000003393E-4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11"/>
      <c r="H6" s="10"/>
      <c r="I6" s="10">
        <f t="shared" si="5"/>
        <v>4881</v>
      </c>
      <c r="J6" s="10">
        <f t="shared" si="3"/>
        <v>256611321.93176898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11"/>
      <c r="H7" s="10"/>
      <c r="I7" s="10">
        <f t="shared" si="5"/>
        <v>4881</v>
      </c>
      <c r="J7" s="10">
        <f t="shared" si="3"/>
        <v>256303757.42286152</v>
      </c>
      <c r="K7" s="11">
        <f t="shared" si="4"/>
        <v>0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11"/>
      <c r="H8" s="10"/>
      <c r="I8" s="10">
        <f t="shared" si="5"/>
        <v>4881</v>
      </c>
      <c r="J8" s="10">
        <f t="shared" si="3"/>
        <v>256303757.42286152</v>
      </c>
      <c r="K8" s="11">
        <f t="shared" si="4"/>
        <v>-9.000000000000119E-4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11"/>
      <c r="H9" s="10"/>
      <c r="I9" s="10">
        <f t="shared" si="5"/>
        <v>4881</v>
      </c>
      <c r="J9" s="10">
        <f t="shared" si="3"/>
        <v>256534638.59759936</v>
      </c>
      <c r="K9" s="11">
        <f t="shared" si="4"/>
        <v>8.9999999999990088E-4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11"/>
      <c r="H10" s="10"/>
      <c r="I10" s="10">
        <f t="shared" si="5"/>
        <v>4881</v>
      </c>
      <c r="J10" s="10">
        <f t="shared" si="3"/>
        <v>256303965.02907321</v>
      </c>
      <c r="K10" s="11">
        <f t="shared" si="4"/>
        <v>2.3999999999999577E-3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11"/>
      <c r="H11" s="10"/>
      <c r="I11" s="10">
        <f t="shared" si="5"/>
        <v>4881</v>
      </c>
      <c r="J11" s="10">
        <f t="shared" si="3"/>
        <v>255690308.28917918</v>
      </c>
      <c r="K11" s="11">
        <f t="shared" si="4"/>
        <v>2.8999999999999027E-3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11"/>
      <c r="H12" s="10"/>
      <c r="I12" s="10">
        <f t="shared" si="5"/>
        <v>4881</v>
      </c>
      <c r="J12" s="10">
        <f t="shared" si="3"/>
        <v>254950950.53263456</v>
      </c>
      <c r="K12" s="11">
        <f t="shared" si="4"/>
        <v>-7.0999999999999952E-3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11"/>
      <c r="H13" s="10"/>
      <c r="I13" s="10">
        <f t="shared" si="5"/>
        <v>4881</v>
      </c>
      <c r="J13" s="10">
        <f t="shared" si="3"/>
        <v>256774046.26108828</v>
      </c>
      <c r="K13" s="11">
        <f t="shared" si="4"/>
        <v>-6.4999999999999503E-3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11"/>
      <c r="H14" s="10"/>
      <c r="I14" s="10">
        <f t="shared" si="5"/>
        <v>4881</v>
      </c>
      <c r="J14" s="10">
        <f t="shared" si="3"/>
        <v>258453997.24316886</v>
      </c>
      <c r="K14" s="11">
        <f t="shared" si="4"/>
        <v>-6.0000000000000053E-3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11"/>
      <c r="H15" s="10"/>
      <c r="I15" s="10">
        <f t="shared" si="5"/>
        <v>4881</v>
      </c>
      <c r="J15" s="10">
        <f t="shared" si="3"/>
        <v>260014081.73357028</v>
      </c>
      <c r="K15" s="11">
        <f t="shared" si="4"/>
        <v>-5.2999999999999714E-3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11"/>
      <c r="H16" s="10"/>
      <c r="I16" s="10">
        <f t="shared" si="5"/>
        <v>4881</v>
      </c>
      <c r="J16" s="10">
        <f t="shared" si="3"/>
        <v>261399499.07868731</v>
      </c>
      <c r="K16" s="11">
        <f t="shared" si="4"/>
        <v>-4.6000000000000485E-3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11"/>
      <c r="H17" s="10"/>
      <c r="I17" s="10">
        <f t="shared" si="5"/>
        <v>4881</v>
      </c>
      <c r="J17" s="10">
        <f t="shared" si="3"/>
        <v>262607493.54901278</v>
      </c>
      <c r="K17" s="11">
        <f t="shared" si="4"/>
        <v>-3.7000000000001476E-3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11"/>
      <c r="H18" s="10"/>
      <c r="I18" s="10">
        <f t="shared" si="5"/>
        <v>4881</v>
      </c>
      <c r="J18" s="10">
        <f t="shared" si="3"/>
        <v>263582749.72298786</v>
      </c>
      <c r="K18" s="11">
        <f t="shared" si="4"/>
        <v>-2.8999999999999027E-3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11"/>
      <c r="H19" s="10"/>
      <c r="I19" s="10">
        <f t="shared" si="5"/>
        <v>4881</v>
      </c>
      <c r="J19" s="10">
        <f t="shared" si="3"/>
        <v>264349362.87532628</v>
      </c>
      <c r="K19" s="11">
        <f t="shared" si="4"/>
        <v>5.1000000000001044E-3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11"/>
      <c r="H20" s="10"/>
      <c r="I20" s="10">
        <f t="shared" si="5"/>
        <v>4881</v>
      </c>
      <c r="J20" s="10">
        <f t="shared" si="3"/>
        <v>263008021.96331337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11"/>
      <c r="H21" s="10"/>
      <c r="I21" s="10">
        <f t="shared" si="5"/>
        <v>4881</v>
      </c>
      <c r="J21" s="10">
        <f t="shared" si="3"/>
        <v>260739587.55161434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11"/>
      <c r="H22" s="10"/>
      <c r="I22" s="10">
        <f t="shared" si="5"/>
        <v>4881</v>
      </c>
      <c r="J22" s="10">
        <f t="shared" si="3"/>
        <v>258439476.21331584</v>
      </c>
      <c r="K22" s="11">
        <f t="shared" si="4"/>
        <v>9.200000000000097E-3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11"/>
      <c r="H23" s="10"/>
      <c r="I23" s="10">
        <f t="shared" si="5"/>
        <v>4881</v>
      </c>
      <c r="J23" s="10">
        <f t="shared" si="3"/>
        <v>256083507.94026539</v>
      </c>
      <c r="K23" s="11">
        <f t="shared" si="4"/>
        <v>9.700000000000264E-3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11"/>
      <c r="H24" s="10"/>
      <c r="I24" s="10">
        <f t="shared" si="5"/>
        <v>4881</v>
      </c>
      <c r="J24" s="10">
        <f t="shared" si="3"/>
        <v>253623361.33531281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11"/>
      <c r="H25" s="10"/>
      <c r="I25" s="10">
        <f t="shared" si="5"/>
        <v>4881</v>
      </c>
      <c r="J25" s="10">
        <f t="shared" si="3"/>
        <v>251087378.80933848</v>
      </c>
      <c r="K25" s="11">
        <f t="shared" si="4"/>
        <v>1.069999999999971E-2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11"/>
      <c r="H26" s="10"/>
      <c r="I26" s="10">
        <f t="shared" si="5"/>
        <v>4881</v>
      </c>
      <c r="J26" s="10">
        <f t="shared" si="3"/>
        <v>248429186.51364255</v>
      </c>
      <c r="K26" s="11">
        <f t="shared" si="4"/>
        <v>1.1400000000000077E-2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11"/>
      <c r="H27" s="10"/>
      <c r="I27" s="10">
        <f t="shared" si="5"/>
        <v>4881</v>
      </c>
      <c r="J27" s="10">
        <f t="shared" si="3"/>
        <v>245629015.73427182</v>
      </c>
      <c r="K27" s="11">
        <f t="shared" si="4"/>
        <v>1.4000000000000012E-2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11"/>
      <c r="H28" s="10"/>
      <c r="I28" s="10">
        <f t="shared" si="5"/>
        <v>4881</v>
      </c>
      <c r="J28" s="10">
        <f t="shared" si="3"/>
        <v>242237688.10085979</v>
      </c>
      <c r="K28" s="11">
        <f t="shared" si="4"/>
        <v>1.7200000000000104E-2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11"/>
      <c r="H29" s="10"/>
      <c r="I29" s="10">
        <f t="shared" si="5"/>
        <v>4881</v>
      </c>
      <c r="J29" s="10">
        <f t="shared" si="3"/>
        <v>238141651.69176146</v>
      </c>
      <c r="K29" s="11">
        <f t="shared" si="4"/>
        <v>1.8699999999999717E-2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11"/>
      <c r="H30" s="10"/>
      <c r="I30" s="10">
        <f t="shared" si="5"/>
        <v>4881</v>
      </c>
      <c r="J30" s="10">
        <f t="shared" si="3"/>
        <v>233770149.8888402</v>
      </c>
      <c r="K30" s="11">
        <f t="shared" si="4"/>
        <v>1.9099999999999895E-2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11"/>
      <c r="H31" s="10"/>
      <c r="I31" s="10">
        <f t="shared" si="5"/>
        <v>4881</v>
      </c>
      <c r="J31" s="10">
        <f t="shared" si="3"/>
        <v>229388823.36261427</v>
      </c>
      <c r="K31" s="11">
        <f t="shared" si="4"/>
        <v>1.9500000000000073E-2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11"/>
      <c r="H32" s="10"/>
      <c r="I32" s="10">
        <f t="shared" si="5"/>
        <v>4881</v>
      </c>
      <c r="J32" s="10">
        <f t="shared" si="3"/>
        <v>225001298.05062702</v>
      </c>
      <c r="K32" s="11">
        <f t="shared" si="4"/>
        <v>1.9700000000000051E-2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11"/>
      <c r="H33" s="10"/>
      <c r="I33" s="10">
        <f t="shared" si="5"/>
        <v>4881</v>
      </c>
      <c r="J33" s="10">
        <f t="shared" si="3"/>
        <v>220654406.24755025</v>
      </c>
      <c r="K33" s="11">
        <f t="shared" si="4"/>
        <v>1.9600000000000062E-2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11"/>
      <c r="H34" s="10"/>
      <c r="I34" s="10">
        <f t="shared" si="5"/>
        <v>4881</v>
      </c>
      <c r="J34" s="10">
        <f t="shared" ref="J34:J65" si="6">IF(I34="","",I34*C34)</f>
        <v>216412716.99445885</v>
      </c>
      <c r="K34" s="11">
        <f t="shared" ref="K34:K65" si="7">IFERROR(J34/J35-1,"")</f>
        <v>1.8799999999999706E-2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11"/>
      <c r="H35" s="10"/>
      <c r="I35" s="10">
        <f t="shared" ref="I35:I66" si="8">IF(H35&lt;&gt;"",H35,I34/(1+IF(G34="",0,G34)))</f>
        <v>4881</v>
      </c>
      <c r="J35" s="10">
        <f t="shared" si="6"/>
        <v>212419235.36951208</v>
      </c>
      <c r="K35" s="11">
        <f t="shared" si="7"/>
        <v>1.4100000000000223E-2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11"/>
      <c r="H36" s="10"/>
      <c r="I36" s="10">
        <f t="shared" si="8"/>
        <v>4881</v>
      </c>
      <c r="J36" s="10">
        <f t="shared" si="6"/>
        <v>209465768.04014599</v>
      </c>
      <c r="K36" s="11">
        <f t="shared" si="7"/>
        <v>5.6999999999998163E-3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11"/>
      <c r="H37" s="10"/>
      <c r="I37" s="10">
        <f t="shared" si="8"/>
        <v>4881</v>
      </c>
      <c r="J37" s="10">
        <f t="shared" si="6"/>
        <v>208278580.13338572</v>
      </c>
      <c r="K37" s="11">
        <f t="shared" si="7"/>
        <v>2.1000000000002128E-3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11"/>
      <c r="H38" s="10"/>
      <c r="I38" s="10">
        <f t="shared" si="8"/>
        <v>4881</v>
      </c>
      <c r="J38" s="10">
        <f t="shared" si="6"/>
        <v>207842111.69881818</v>
      </c>
      <c r="K38" s="11">
        <f t="shared" si="7"/>
        <v>2.8999999999999027E-3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11"/>
      <c r="H39" s="10"/>
      <c r="I39" s="10">
        <f t="shared" si="8"/>
        <v>4881</v>
      </c>
      <c r="J39" s="10">
        <f t="shared" si="6"/>
        <v>207241112.47264752</v>
      </c>
      <c r="K39" s="11">
        <f t="shared" si="7"/>
        <v>3.7000000000000366E-3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11"/>
      <c r="H40" s="10"/>
      <c r="I40" s="10">
        <f t="shared" si="8"/>
        <v>4881</v>
      </c>
      <c r="J40" s="10">
        <f t="shared" si="6"/>
        <v>206477147.02864152</v>
      </c>
      <c r="K40" s="11">
        <f t="shared" si="7"/>
        <v>6.0000000000000053E-3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11"/>
      <c r="H41" s="10"/>
      <c r="I41" s="10">
        <f t="shared" si="8"/>
        <v>4881</v>
      </c>
      <c r="J41" s="10">
        <f t="shared" si="6"/>
        <v>205245672.99069732</v>
      </c>
      <c r="K41" s="11">
        <f t="shared" si="7"/>
        <v>8.69999999999993E-3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11"/>
      <c r="H42" s="10"/>
      <c r="I42" s="10">
        <f t="shared" si="8"/>
        <v>4881</v>
      </c>
      <c r="J42" s="10">
        <f t="shared" si="6"/>
        <v>203475436.69148147</v>
      </c>
      <c r="K42" s="11">
        <f t="shared" si="7"/>
        <v>8.899999999999908E-3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11"/>
      <c r="H43" s="10"/>
      <c r="I43" s="10">
        <f t="shared" si="8"/>
        <v>4881</v>
      </c>
      <c r="J43" s="10">
        <f t="shared" si="6"/>
        <v>201680480.41578102</v>
      </c>
      <c r="K43" s="11">
        <f t="shared" si="7"/>
        <v>2.9000000000001247E-3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11"/>
      <c r="H44" s="10"/>
      <c r="I44" s="10">
        <f t="shared" si="8"/>
        <v>4881</v>
      </c>
      <c r="J44" s="10">
        <f t="shared" si="6"/>
        <v>201097298.25085354</v>
      </c>
      <c r="K44" s="11">
        <f t="shared" si="7"/>
        <v>6.9999999999992291E-4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11"/>
      <c r="H45" s="10"/>
      <c r="I45" s="10">
        <f t="shared" si="8"/>
        <v>4881</v>
      </c>
      <c r="J45" s="10">
        <f t="shared" si="6"/>
        <v>200956628.61082599</v>
      </c>
      <c r="K45" s="11">
        <f t="shared" si="7"/>
        <v>1.3000000000000789E-3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11"/>
      <c r="H46" s="10"/>
      <c r="I46" s="10">
        <f t="shared" si="8"/>
        <v>4881</v>
      </c>
      <c r="J46" s="10">
        <f t="shared" si="6"/>
        <v>200695724.16940573</v>
      </c>
      <c r="K46" s="11">
        <f t="shared" si="7"/>
        <v>2.3999999999999577E-3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11"/>
      <c r="H47" s="10"/>
      <c r="I47" s="10">
        <f t="shared" si="8"/>
        <v>4881</v>
      </c>
      <c r="J47" s="10">
        <f t="shared" si="6"/>
        <v>200215207.67099535</v>
      </c>
      <c r="K47" s="11">
        <f t="shared" si="7"/>
        <v>3.6000000000000476E-3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11"/>
      <c r="H48" s="10"/>
      <c r="I48" s="10">
        <f t="shared" si="8"/>
        <v>4881</v>
      </c>
      <c r="J48" s="10">
        <f t="shared" si="6"/>
        <v>199497018.40473831</v>
      </c>
      <c r="K48" s="11">
        <f t="shared" si="7"/>
        <v>4.9999999999998934E-3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11"/>
      <c r="H49" s="10"/>
      <c r="I49" s="10">
        <f t="shared" si="8"/>
        <v>4881</v>
      </c>
      <c r="J49" s="10">
        <f t="shared" si="6"/>
        <v>198504495.92511275</v>
      </c>
      <c r="K49" s="11">
        <f t="shared" si="7"/>
        <v>6.6999999999999282E-3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11"/>
      <c r="H50" s="10"/>
      <c r="I50" s="10">
        <f t="shared" si="8"/>
        <v>4881</v>
      </c>
      <c r="J50" s="10">
        <f t="shared" si="6"/>
        <v>197183367.36377546</v>
      </c>
      <c r="K50" s="11">
        <f t="shared" si="7"/>
        <v>1.089999999999991E-2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11"/>
      <c r="H51" s="10"/>
      <c r="I51" s="10">
        <f t="shared" si="8"/>
        <v>4881</v>
      </c>
      <c r="J51" s="10">
        <f t="shared" si="6"/>
        <v>195057243.41059995</v>
      </c>
      <c r="K51" s="11">
        <f t="shared" si="7"/>
        <v>1.2699999999999934E-2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11"/>
      <c r="H52" s="10"/>
      <c r="I52" s="10">
        <f t="shared" si="8"/>
        <v>4881</v>
      </c>
      <c r="J52" s="10">
        <f t="shared" si="6"/>
        <v>192611082.6608077</v>
      </c>
      <c r="K52" s="11">
        <f t="shared" si="7"/>
        <v>1.2999999999999901E-2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11"/>
      <c r="H53" s="10"/>
      <c r="I53" s="10">
        <f t="shared" si="8"/>
        <v>4881</v>
      </c>
      <c r="J53" s="10">
        <f t="shared" si="6"/>
        <v>190139272.12320605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11"/>
      <c r="H54" s="10"/>
      <c r="I54" s="10">
        <f t="shared" si="8"/>
        <v>4881</v>
      </c>
      <c r="J54" s="10">
        <f t="shared" si="6"/>
        <v>187680655.53568852</v>
      </c>
      <c r="K54" s="11">
        <f t="shared" si="7"/>
        <v>1.4299999999999979E-2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11"/>
      <c r="H55" s="10"/>
      <c r="I55" s="10">
        <f t="shared" si="8"/>
        <v>4881</v>
      </c>
      <c r="J55" s="10">
        <f t="shared" si="6"/>
        <v>185034659.89913094</v>
      </c>
      <c r="K55" s="11">
        <f t="shared" si="7"/>
        <v>1.6499999999999959E-2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11"/>
      <c r="H56" s="10"/>
      <c r="I56" s="10">
        <f t="shared" si="8"/>
        <v>4881</v>
      </c>
      <c r="J56" s="10">
        <f t="shared" si="6"/>
        <v>182031145.99029115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11"/>
      <c r="H57" s="10"/>
      <c r="I57" s="10">
        <f t="shared" si="8"/>
        <v>4881</v>
      </c>
      <c r="J57" s="10">
        <f t="shared" si="6"/>
        <v>178042983.16734269</v>
      </c>
      <c r="K57" s="11">
        <f t="shared" si="7"/>
        <v>2.6899999999999924E-2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11"/>
      <c r="H58" s="10"/>
      <c r="I58" s="10">
        <f t="shared" si="8"/>
        <v>4881</v>
      </c>
      <c r="J58" s="10">
        <f t="shared" si="6"/>
        <v>173379085.76038826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11"/>
      <c r="H59" s="10"/>
      <c r="I59" s="10">
        <f t="shared" si="8"/>
        <v>4881</v>
      </c>
      <c r="J59" s="10">
        <f t="shared" si="6"/>
        <v>168853803.81806412</v>
      </c>
      <c r="K59" s="11">
        <f t="shared" si="7"/>
        <v>2.6599999999999957E-2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11"/>
      <c r="H60" s="10"/>
      <c r="I60" s="10">
        <f t="shared" si="8"/>
        <v>4881</v>
      </c>
      <c r="J60" s="10">
        <f t="shared" si="6"/>
        <v>164478671.16507319</v>
      </c>
      <c r="K60" s="11">
        <f t="shared" si="7"/>
        <v>2.629999999999999E-2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11"/>
      <c r="H61" s="10"/>
      <c r="I61" s="10">
        <f t="shared" si="8"/>
        <v>4881</v>
      </c>
      <c r="J61" s="10">
        <f t="shared" si="6"/>
        <v>160263734.93624982</v>
      </c>
      <c r="K61" s="11">
        <f t="shared" si="7"/>
        <v>2.6199999999999779E-2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11"/>
      <c r="H62" s="10"/>
      <c r="I62" s="10">
        <f t="shared" si="8"/>
        <v>4881</v>
      </c>
      <c r="J62" s="10">
        <f t="shared" si="6"/>
        <v>156172027.80768842</v>
      </c>
      <c r="K62" s="11">
        <f t="shared" si="7"/>
        <v>2.6100000000000012E-2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11"/>
      <c r="H63" s="10"/>
      <c r="I63" s="10">
        <f t="shared" si="8"/>
        <v>4881</v>
      </c>
      <c r="J63" s="10">
        <f t="shared" si="6"/>
        <v>152199617.78353807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11"/>
      <c r="H64" s="10"/>
      <c r="I64" s="10">
        <f t="shared" si="8"/>
        <v>4881</v>
      </c>
      <c r="J64" s="10">
        <f t="shared" si="6"/>
        <v>148227130.68127978</v>
      </c>
      <c r="K64" s="11">
        <f t="shared" si="7"/>
        <v>2.7800000000000047E-2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11"/>
      <c r="H65" s="10"/>
      <c r="I65" s="10">
        <f t="shared" si="8"/>
        <v>4881</v>
      </c>
      <c r="J65" s="10">
        <f t="shared" si="6"/>
        <v>144217873.78992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11"/>
      <c r="H66" s="10"/>
      <c r="I66" s="10">
        <f t="shared" si="8"/>
        <v>4881</v>
      </c>
      <c r="J66" s="10">
        <f t="shared" ref="J66:J67" si="9">IF(I66="","",I66*C66)</f>
        <v>140344369.19999999</v>
      </c>
      <c r="K66" s="11">
        <f t="shared" ref="K66" si="10">IFERROR(J66/J67-1,"")</f>
        <v>2.6899999999999924E-2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4881</v>
      </c>
      <c r="J67" s="10">
        <f t="shared" si="9"/>
        <v>136668000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5">
        <v>4070555</v>
      </c>
      <c r="G2" s="11"/>
      <c r="H2" s="10"/>
      <c r="I2" s="10">
        <f>IF(H2&lt;&gt;"",H2,2111)</f>
        <v>2111</v>
      </c>
      <c r="J2" s="10">
        <f t="shared" ref="J2:J33" si="3">IF(I2="","",I2*C2)</f>
        <v>8594387703.0662174</v>
      </c>
      <c r="K2" s="11">
        <f t="shared" ref="K2:K33" si="4">IFERROR(J2/J3-1,"")</f>
        <v>1.4599999999999946E-2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11"/>
      <c r="H3" s="10"/>
      <c r="I3" s="10">
        <f t="shared" ref="I3:I34" si="5">IF(H3&lt;&gt;"",H3,I2/(1+IF(G2="",0,G2)))</f>
        <v>2111</v>
      </c>
      <c r="J3" s="10">
        <f t="shared" si="3"/>
        <v>8470715260.2663288</v>
      </c>
      <c r="K3" s="11">
        <f t="shared" si="4"/>
        <v>1.4799999999999924E-2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11"/>
      <c r="H4" s="10"/>
      <c r="I4" s="10">
        <f t="shared" si="5"/>
        <v>2111</v>
      </c>
      <c r="J4" s="10">
        <f t="shared" si="3"/>
        <v>8347177040.073246</v>
      </c>
      <c r="K4" s="11">
        <f t="shared" si="4"/>
        <v>1.4999999999999902E-2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11"/>
      <c r="H5" s="10"/>
      <c r="I5" s="10">
        <f t="shared" si="5"/>
        <v>2111</v>
      </c>
      <c r="J5" s="10">
        <f t="shared" si="3"/>
        <v>8223819743.9145288</v>
      </c>
      <c r="K5" s="11">
        <f t="shared" si="4"/>
        <v>1.4999999999999902E-2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11"/>
      <c r="H6" s="10"/>
      <c r="I6" s="10">
        <f t="shared" si="5"/>
        <v>2111</v>
      </c>
      <c r="J6" s="10">
        <f t="shared" si="3"/>
        <v>8102285461.9847584</v>
      </c>
      <c r="K6" s="11">
        <f t="shared" si="4"/>
        <v>1.5200000000000102E-2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11"/>
      <c r="H7" s="10"/>
      <c r="I7" s="10">
        <f t="shared" si="5"/>
        <v>2111</v>
      </c>
      <c r="J7" s="10">
        <f t="shared" si="3"/>
        <v>7980974647.3451118</v>
      </c>
      <c r="K7" s="11">
        <f t="shared" si="4"/>
        <v>1.5600000000000058E-2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11"/>
      <c r="H8" s="10"/>
      <c r="I8" s="10">
        <f t="shared" si="5"/>
        <v>2111</v>
      </c>
      <c r="J8" s="10">
        <f t="shared" si="3"/>
        <v>7858383859.1424885</v>
      </c>
      <c r="K8" s="11">
        <f t="shared" si="4"/>
        <v>1.5800000000000036E-2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11"/>
      <c r="H9" s="10"/>
      <c r="I9" s="10">
        <f t="shared" si="5"/>
        <v>2111</v>
      </c>
      <c r="J9" s="10">
        <f t="shared" si="3"/>
        <v>7736152647.3149128</v>
      </c>
      <c r="K9" s="11">
        <f t="shared" si="4"/>
        <v>1.5200000000000102E-2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11"/>
      <c r="H10" s="10"/>
      <c r="I10" s="10">
        <f t="shared" si="5"/>
        <v>2111</v>
      </c>
      <c r="J10" s="10">
        <f t="shared" si="3"/>
        <v>7620323726.6695356</v>
      </c>
      <c r="K10" s="11">
        <f t="shared" si="4"/>
        <v>1.4799999999999924E-2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11"/>
      <c r="H11" s="10"/>
      <c r="I11" s="10">
        <f t="shared" si="5"/>
        <v>2111</v>
      </c>
      <c r="J11" s="10">
        <f t="shared" si="3"/>
        <v>7509187747.9991493</v>
      </c>
      <c r="K11" s="11">
        <f t="shared" si="4"/>
        <v>1.4799999999999924E-2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11"/>
      <c r="H12" s="10"/>
      <c r="I12" s="10">
        <f t="shared" si="5"/>
        <v>2111</v>
      </c>
      <c r="J12" s="10">
        <f t="shared" si="3"/>
        <v>7399672593.6136675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11"/>
      <c r="H13" s="10"/>
      <c r="I13" s="10">
        <f t="shared" si="5"/>
        <v>2111</v>
      </c>
      <c r="J13" s="10">
        <f t="shared" si="3"/>
        <v>7293191990.5516138</v>
      </c>
      <c r="K13" s="11">
        <f t="shared" si="4"/>
        <v>1.4699999999999935E-2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11"/>
      <c r="H14" s="10"/>
      <c r="I14" s="10">
        <f t="shared" si="5"/>
        <v>2111</v>
      </c>
      <c r="J14" s="10">
        <f t="shared" si="3"/>
        <v>7187535222.7767954</v>
      </c>
      <c r="K14" s="11">
        <f t="shared" si="4"/>
        <v>1.5099999999999891E-2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11"/>
      <c r="H15" s="10"/>
      <c r="I15" s="10">
        <f t="shared" si="5"/>
        <v>2111</v>
      </c>
      <c r="J15" s="10">
        <f t="shared" si="3"/>
        <v>7080617892.5985575</v>
      </c>
      <c r="K15" s="11">
        <f t="shared" si="4"/>
        <v>1.540000000000008E-2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11"/>
      <c r="H16" s="10"/>
      <c r="I16" s="10">
        <f t="shared" si="5"/>
        <v>2111</v>
      </c>
      <c r="J16" s="10">
        <f t="shared" si="3"/>
        <v>6973230148.3145132</v>
      </c>
      <c r="K16" s="11">
        <f t="shared" si="4"/>
        <v>1.5600000000000058E-2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11"/>
      <c r="H17" s="10"/>
      <c r="I17" s="10">
        <f t="shared" si="5"/>
        <v>2111</v>
      </c>
      <c r="J17" s="10">
        <f t="shared" si="3"/>
        <v>6866118696.6468229</v>
      </c>
      <c r="K17" s="11">
        <f t="shared" si="4"/>
        <v>1.5900000000000025E-2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11"/>
      <c r="H18" s="10"/>
      <c r="I18" s="10">
        <f t="shared" si="5"/>
        <v>2111</v>
      </c>
      <c r="J18" s="10">
        <f t="shared" si="3"/>
        <v>6758656065.2099838</v>
      </c>
      <c r="K18" s="11">
        <f t="shared" si="4"/>
        <v>1.7099999999999893E-2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11"/>
      <c r="H19" s="10"/>
      <c r="I19" s="10">
        <f t="shared" si="5"/>
        <v>2111</v>
      </c>
      <c r="J19" s="10">
        <f t="shared" si="3"/>
        <v>6645026118.5822287</v>
      </c>
      <c r="K19" s="11">
        <f t="shared" si="4"/>
        <v>4.1199999999999903E-2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11"/>
      <c r="H20" s="10"/>
      <c r="I20" s="10">
        <f t="shared" si="5"/>
        <v>2111</v>
      </c>
      <c r="J20" s="10">
        <f t="shared" si="3"/>
        <v>6382084247.5818567</v>
      </c>
      <c r="K20" s="11">
        <f t="shared" si="4"/>
        <v>6.8799999999999972E-2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11"/>
      <c r="H21" s="10"/>
      <c r="I21" s="10">
        <f t="shared" si="5"/>
        <v>2111</v>
      </c>
      <c r="J21" s="10">
        <f t="shared" si="3"/>
        <v>5971261459.1896114</v>
      </c>
      <c r="K21" s="11">
        <f t="shared" si="4"/>
        <v>7.5199999999999934E-2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11"/>
      <c r="H22" s="10"/>
      <c r="I22" s="10">
        <f t="shared" si="5"/>
        <v>2111</v>
      </c>
      <c r="J22" s="10">
        <f t="shared" si="3"/>
        <v>5553628589.2760525</v>
      </c>
      <c r="K22" s="11">
        <f t="shared" si="4"/>
        <v>8.0999999999999961E-2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11"/>
      <c r="H23" s="10"/>
      <c r="I23" s="10">
        <f t="shared" si="5"/>
        <v>2111</v>
      </c>
      <c r="J23" s="10">
        <f t="shared" si="3"/>
        <v>5137491756.962121</v>
      </c>
      <c r="K23" s="11">
        <f t="shared" si="4"/>
        <v>6.9799999999999862E-2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11"/>
      <c r="H24" s="10"/>
      <c r="I24" s="10">
        <f t="shared" si="5"/>
        <v>2111</v>
      </c>
      <c r="J24" s="10">
        <f t="shared" si="3"/>
        <v>4802291790.0188084</v>
      </c>
      <c r="K24" s="11">
        <f t="shared" si="4"/>
        <v>6.0199999999999809E-2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11"/>
      <c r="H25" s="10"/>
      <c r="I25" s="10">
        <f t="shared" si="5"/>
        <v>2111</v>
      </c>
      <c r="J25" s="10">
        <f t="shared" si="3"/>
        <v>4529609309.581974</v>
      </c>
      <c r="K25" s="11">
        <f t="shared" si="4"/>
        <v>5.4000000000000048E-2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11"/>
      <c r="H26" s="10"/>
      <c r="I26" s="10">
        <f t="shared" si="5"/>
        <v>2111</v>
      </c>
      <c r="J26" s="10">
        <f t="shared" si="3"/>
        <v>4297542039.4515877</v>
      </c>
      <c r="K26" s="11">
        <f t="shared" si="4"/>
        <v>4.1400000000000103E-2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11"/>
      <c r="H27" s="10"/>
      <c r="I27" s="10">
        <f t="shared" si="5"/>
        <v>2111</v>
      </c>
      <c r="J27" s="10">
        <f t="shared" si="3"/>
        <v>4126696792.2523408</v>
      </c>
      <c r="K27" s="11">
        <f t="shared" si="4"/>
        <v>4.170000000000007E-2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11"/>
      <c r="H28" s="10"/>
      <c r="I28" s="10">
        <f t="shared" si="5"/>
        <v>2111</v>
      </c>
      <c r="J28" s="10">
        <f t="shared" si="3"/>
        <v>3961502152.4933672</v>
      </c>
      <c r="K28" s="11">
        <f t="shared" si="4"/>
        <v>3.7700000000000289E-2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11"/>
      <c r="H29" s="10"/>
      <c r="I29" s="10">
        <f t="shared" si="5"/>
        <v>2111</v>
      </c>
      <c r="J29" s="10">
        <f t="shared" si="3"/>
        <v>3817579408.7822747</v>
      </c>
      <c r="K29" s="11">
        <f t="shared" si="4"/>
        <v>3.8000000000000034E-2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11"/>
      <c r="H30" s="10"/>
      <c r="I30" s="10">
        <f t="shared" si="5"/>
        <v>2111</v>
      </c>
      <c r="J30" s="10">
        <f t="shared" si="3"/>
        <v>3677822166.456912</v>
      </c>
      <c r="K30" s="11">
        <f t="shared" si="4"/>
        <v>4.2399999999999993E-2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11"/>
      <c r="H31" s="10"/>
      <c r="I31" s="10">
        <f t="shared" si="5"/>
        <v>2111</v>
      </c>
      <c r="J31" s="10">
        <f t="shared" si="3"/>
        <v>3528225409.1106215</v>
      </c>
      <c r="K31" s="11">
        <f t="shared" si="4"/>
        <v>3.9199999999999902E-2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11"/>
      <c r="H32" s="10"/>
      <c r="I32" s="10">
        <f t="shared" si="5"/>
        <v>2111</v>
      </c>
      <c r="J32" s="10">
        <f t="shared" si="3"/>
        <v>3395136074.9717302</v>
      </c>
      <c r="K32" s="11">
        <f t="shared" si="4"/>
        <v>3.3400000000000096E-2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11"/>
      <c r="H33" s="10"/>
      <c r="I33" s="10">
        <f t="shared" si="5"/>
        <v>2111</v>
      </c>
      <c r="J33" s="10">
        <f t="shared" si="3"/>
        <v>3285403594.9020028</v>
      </c>
      <c r="K33" s="11">
        <f t="shared" si="4"/>
        <v>3.6399999999999988E-2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11"/>
      <c r="H34" s="10"/>
      <c r="I34" s="10">
        <f t="shared" si="5"/>
        <v>2111</v>
      </c>
      <c r="J34" s="10">
        <f t="shared" ref="J34:J65" si="6">IF(I34="","",I34*C34)</f>
        <v>3170015047.1844878</v>
      </c>
      <c r="K34" s="11">
        <f t="shared" ref="K34:K65" si="7">IFERROR(J34/J35-1,"")</f>
        <v>6.3999999999999613E-3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11"/>
      <c r="H35" s="10"/>
      <c r="I35" s="10">
        <f t="shared" ref="I35:I66" si="8">IF(H35&lt;&gt;"",H35,I34/(1+IF(G34="",0,G34)))</f>
        <v>2111</v>
      </c>
      <c r="J35" s="10">
        <f t="shared" si="6"/>
        <v>3149855968.9829965</v>
      </c>
      <c r="K35" s="11">
        <f t="shared" si="7"/>
        <v>9.8000000000000309E-3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11"/>
      <c r="H36" s="10"/>
      <c r="I36" s="10">
        <f t="shared" si="8"/>
        <v>2111</v>
      </c>
      <c r="J36" s="10">
        <f t="shared" si="6"/>
        <v>3119286956.8062949</v>
      </c>
      <c r="K36" s="11">
        <f t="shared" si="7"/>
        <v>8.0000000000000071E-3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11"/>
      <c r="H37" s="10"/>
      <c r="I37" s="10">
        <f t="shared" si="8"/>
        <v>2111</v>
      </c>
      <c r="J37" s="10">
        <f t="shared" si="6"/>
        <v>3094530711.1173558</v>
      </c>
      <c r="K37" s="11">
        <f t="shared" si="7"/>
        <v>-2.8000000000001357E-3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11"/>
      <c r="H38" s="10"/>
      <c r="I38" s="10">
        <f t="shared" si="8"/>
        <v>2111</v>
      </c>
      <c r="J38" s="10">
        <f t="shared" si="6"/>
        <v>3103219726.3511395</v>
      </c>
      <c r="K38" s="11">
        <f t="shared" si="7"/>
        <v>5.2000000000000934E-3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11"/>
      <c r="H39" s="10"/>
      <c r="I39" s="10">
        <f t="shared" si="8"/>
        <v>2111</v>
      </c>
      <c r="J39" s="10">
        <f t="shared" si="6"/>
        <v>3087166460.7552123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11"/>
      <c r="H40" s="10"/>
      <c r="I40" s="10">
        <f t="shared" si="8"/>
        <v>2111</v>
      </c>
      <c r="J40" s="10">
        <f t="shared" si="6"/>
        <v>3023669403.286202</v>
      </c>
      <c r="K40" s="11">
        <f t="shared" si="7"/>
        <v>2.0999999999999686E-2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11"/>
      <c r="H41" s="10"/>
      <c r="I41" s="10">
        <f t="shared" si="8"/>
        <v>2111</v>
      </c>
      <c r="J41" s="10">
        <f t="shared" si="6"/>
        <v>2961478357.7729702</v>
      </c>
      <c r="K41" s="11">
        <f t="shared" si="7"/>
        <v>2.0999999999999908E-2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11"/>
      <c r="H42" s="10"/>
      <c r="I42" s="10">
        <f t="shared" si="8"/>
        <v>2111</v>
      </c>
      <c r="J42" s="10">
        <f t="shared" si="6"/>
        <v>2900566462.0695109</v>
      </c>
      <c r="K42" s="11">
        <f t="shared" si="7"/>
        <v>2.1600000000000064E-2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11"/>
      <c r="H43" s="10"/>
      <c r="I43" s="10">
        <f t="shared" si="8"/>
        <v>2111</v>
      </c>
      <c r="J43" s="10">
        <f t="shared" si="6"/>
        <v>2839238901.7908287</v>
      </c>
      <c r="K43" s="11">
        <f t="shared" si="7"/>
        <v>-2.3900000000000143E-2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11"/>
      <c r="H44" s="10"/>
      <c r="I44" s="10">
        <f t="shared" si="8"/>
        <v>2111</v>
      </c>
      <c r="J44" s="10">
        <f t="shared" si="6"/>
        <v>2908758223.3283772</v>
      </c>
      <c r="K44" s="11">
        <f t="shared" si="7"/>
        <v>-8.3999999999999964E-2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11"/>
      <c r="H45" s="10"/>
      <c r="I45" s="10">
        <f t="shared" si="8"/>
        <v>2111</v>
      </c>
      <c r="J45" s="10">
        <f t="shared" si="6"/>
        <v>3175500243.8082719</v>
      </c>
      <c r="K45" s="11">
        <f t="shared" si="7"/>
        <v>-7.9099999999999948E-2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11"/>
      <c r="H46" s="10"/>
      <c r="I46" s="10">
        <f t="shared" si="8"/>
        <v>2111</v>
      </c>
      <c r="J46" s="10">
        <f t="shared" si="6"/>
        <v>3448257404.5045843</v>
      </c>
      <c r="K46" s="11">
        <f t="shared" si="7"/>
        <v>-7.0200000000000151E-2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11"/>
      <c r="H47" s="10"/>
      <c r="I47" s="10">
        <f t="shared" si="8"/>
        <v>2111</v>
      </c>
      <c r="J47" s="10">
        <f t="shared" si="6"/>
        <v>3708601209.4048018</v>
      </c>
      <c r="K47" s="11">
        <f t="shared" si="7"/>
        <v>-3.0200000000000005E-2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11"/>
      <c r="H48" s="10"/>
      <c r="I48" s="10">
        <f t="shared" si="8"/>
        <v>2111</v>
      </c>
      <c r="J48" s="10">
        <f t="shared" si="6"/>
        <v>3824088687.7756257</v>
      </c>
      <c r="K48" s="11">
        <f t="shared" si="7"/>
        <v>6.3999999999999613E-3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11"/>
      <c r="H49" s="10"/>
      <c r="I49" s="10">
        <f t="shared" si="8"/>
        <v>2111</v>
      </c>
      <c r="J49" s="10">
        <f t="shared" si="6"/>
        <v>3799770158.7595644</v>
      </c>
      <c r="K49" s="11">
        <f t="shared" si="7"/>
        <v>2.0999999999999908E-2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11"/>
      <c r="H50" s="10"/>
      <c r="I50" s="10">
        <f t="shared" si="8"/>
        <v>2111</v>
      </c>
      <c r="J50" s="10">
        <f t="shared" si="6"/>
        <v>3721616218.1778302</v>
      </c>
      <c r="K50" s="11">
        <f t="shared" si="7"/>
        <v>2.0999999999999908E-2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11"/>
      <c r="H51" s="10"/>
      <c r="I51" s="10">
        <f t="shared" si="8"/>
        <v>2111</v>
      </c>
      <c r="J51" s="10">
        <f t="shared" si="6"/>
        <v>3645069753.357327</v>
      </c>
      <c r="K51" s="11">
        <f t="shared" si="7"/>
        <v>2.0999999999999908E-2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11"/>
      <c r="H52" s="10"/>
      <c r="I52" s="10">
        <f t="shared" si="8"/>
        <v>2111</v>
      </c>
      <c r="J52" s="10">
        <f t="shared" si="6"/>
        <v>3570097701.623239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11"/>
      <c r="H53" s="10"/>
      <c r="I53" s="10">
        <f t="shared" si="8"/>
        <v>2111</v>
      </c>
      <c r="J53" s="10">
        <f t="shared" si="6"/>
        <v>3496667680.3361797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11"/>
      <c r="H54" s="10"/>
      <c r="I54" s="10">
        <f t="shared" si="8"/>
        <v>2111</v>
      </c>
      <c r="J54" s="10">
        <f t="shared" si="6"/>
        <v>3425083436.5130568</v>
      </c>
      <c r="K54" s="11">
        <f t="shared" si="7"/>
        <v>2.1800000000000042E-2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11"/>
      <c r="H55" s="10"/>
      <c r="I55" s="10">
        <f t="shared" si="8"/>
        <v>2111</v>
      </c>
      <c r="J55" s="10">
        <f t="shared" si="6"/>
        <v>3352009626.6520424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11"/>
      <c r="H56" s="10"/>
      <c r="I56" s="10">
        <f t="shared" si="8"/>
        <v>2111</v>
      </c>
      <c r="J56" s="10">
        <f t="shared" si="6"/>
        <v>3278569666.1307144</v>
      </c>
      <c r="K56" s="11">
        <f t="shared" si="7"/>
        <v>2.200000000000002E-2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11"/>
      <c r="H57" s="10"/>
      <c r="I57" s="10">
        <f t="shared" si="8"/>
        <v>2111</v>
      </c>
      <c r="J57" s="10">
        <f t="shared" si="6"/>
        <v>3207993802.4762373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11"/>
      <c r="H58" s="10"/>
      <c r="I58" s="10">
        <f t="shared" si="8"/>
        <v>2111</v>
      </c>
      <c r="J58" s="10">
        <f t="shared" si="6"/>
        <v>3135868819.6248655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11"/>
      <c r="H59" s="10"/>
      <c r="I59" s="10">
        <f t="shared" si="8"/>
        <v>2111</v>
      </c>
      <c r="J59" s="10">
        <f t="shared" si="6"/>
        <v>3062371894.1649079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11"/>
      <c r="H60" s="10"/>
      <c r="I60" s="10">
        <f t="shared" si="8"/>
        <v>2111</v>
      </c>
      <c r="J60" s="10">
        <f t="shared" si="6"/>
        <v>2987679896.7462521</v>
      </c>
      <c r="K60" s="11">
        <f t="shared" si="7"/>
        <v>2.55000000000003E-2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11"/>
      <c r="H61" s="10"/>
      <c r="I61" s="10">
        <f t="shared" si="8"/>
        <v>2111</v>
      </c>
      <c r="J61" s="10">
        <f t="shared" si="6"/>
        <v>2913388490.2450037</v>
      </c>
      <c r="K61" s="11">
        <f t="shared" si="7"/>
        <v>2.6000000000000023E-2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11"/>
      <c r="H62" s="10"/>
      <c r="I62" s="10">
        <f t="shared" si="8"/>
        <v>2111</v>
      </c>
      <c r="J62" s="10">
        <f t="shared" si="6"/>
        <v>2839559932.0126743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11"/>
      <c r="H63" s="10"/>
      <c r="I63" s="10">
        <f t="shared" si="8"/>
        <v>2111</v>
      </c>
      <c r="J63" s="10">
        <f t="shared" si="6"/>
        <v>2767602272.9168367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11"/>
      <c r="H64" s="10"/>
      <c r="I64" s="10">
        <f t="shared" si="8"/>
        <v>2111</v>
      </c>
      <c r="J64" s="10">
        <f t="shared" si="6"/>
        <v>2697468102.2581253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11"/>
      <c r="H65" s="10"/>
      <c r="I65" s="10">
        <f t="shared" si="8"/>
        <v>2111</v>
      </c>
      <c r="J65" s="10">
        <f t="shared" si="6"/>
        <v>2630393078.75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11"/>
      <c r="H66" s="10"/>
      <c r="I66" s="10">
        <f t="shared" si="8"/>
        <v>2111</v>
      </c>
      <c r="J66" s="10">
        <f t="shared" ref="J66:J67" si="9">IF(I66="","",I66*C66)</f>
        <v>2566237150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2111</v>
      </c>
      <c r="J67" s="10">
        <f t="shared" si="9"/>
        <v>2503646000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5">
        <v>90945636</v>
      </c>
      <c r="G2" s="11"/>
      <c r="H2" s="10"/>
      <c r="I2" s="10">
        <f>IF(H2&lt;&gt;"",H2,1817)</f>
        <v>1817</v>
      </c>
      <c r="J2" s="10">
        <f t="shared" ref="J2:J33" si="3">IF(I2="","",I2*C2)</f>
        <v>165244485045.58444</v>
      </c>
      <c r="K2" s="11">
        <f t="shared" ref="K2:K33" si="4">IFERROR(J2/J3-1,"")</f>
        <v>1.1900000000000022E-2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11"/>
      <c r="H3" s="10"/>
      <c r="I3" s="10">
        <f t="shared" ref="I3:I34" si="5">IF(H3&lt;&gt;"",H3,I2/(1+IF(G2="",0,G2)))</f>
        <v>1817</v>
      </c>
      <c r="J3" s="10">
        <f t="shared" si="3"/>
        <v>163301200756.58112</v>
      </c>
      <c r="K3" s="11">
        <f t="shared" si="4"/>
        <v>1.2599999999999945E-2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11"/>
      <c r="H4" s="10"/>
      <c r="I4" s="10">
        <f t="shared" si="5"/>
        <v>1817</v>
      </c>
      <c r="J4" s="10">
        <f t="shared" si="3"/>
        <v>161269208726.62564</v>
      </c>
      <c r="K4" s="11">
        <f t="shared" si="4"/>
        <v>1.330000000000009E-2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11"/>
      <c r="H5" s="10"/>
      <c r="I5" s="10">
        <f t="shared" si="5"/>
        <v>1817</v>
      </c>
      <c r="J5" s="10">
        <f t="shared" si="3"/>
        <v>159152480732.87836</v>
      </c>
      <c r="K5" s="11">
        <f t="shared" si="4"/>
        <v>1.3700000000000045E-2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11"/>
      <c r="H6" s="10"/>
      <c r="I6" s="10">
        <f t="shared" si="5"/>
        <v>1817</v>
      </c>
      <c r="J6" s="10">
        <f t="shared" si="3"/>
        <v>157001559369.51599</v>
      </c>
      <c r="K6" s="11">
        <f t="shared" si="4"/>
        <v>1.419999999999999E-2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11"/>
      <c r="H7" s="10"/>
      <c r="I7" s="10">
        <f t="shared" si="5"/>
        <v>1817</v>
      </c>
      <c r="J7" s="10">
        <f t="shared" si="3"/>
        <v>154803351774.32065</v>
      </c>
      <c r="K7" s="11">
        <f t="shared" si="4"/>
        <v>1.4499999999999957E-2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11"/>
      <c r="H8" s="10"/>
      <c r="I8" s="10">
        <f t="shared" si="5"/>
        <v>1817</v>
      </c>
      <c r="J8" s="10">
        <f t="shared" si="3"/>
        <v>152590785386.22046</v>
      </c>
      <c r="K8" s="11">
        <f t="shared" si="4"/>
        <v>1.4499999999999957E-2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11"/>
      <c r="H9" s="10"/>
      <c r="I9" s="10">
        <f t="shared" si="5"/>
        <v>1817</v>
      </c>
      <c r="J9" s="10">
        <f t="shared" si="3"/>
        <v>150409842667.54111</v>
      </c>
      <c r="K9" s="11">
        <f t="shared" si="4"/>
        <v>1.4399999999999968E-2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11"/>
      <c r="H10" s="10"/>
      <c r="I10" s="10">
        <f t="shared" si="5"/>
        <v>1817</v>
      </c>
      <c r="J10" s="10">
        <f t="shared" si="3"/>
        <v>148274687172.26056</v>
      </c>
      <c r="K10" s="11">
        <f t="shared" si="4"/>
        <v>1.5099999999999891E-2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11"/>
      <c r="H11" s="10"/>
      <c r="I11" s="10">
        <f t="shared" si="5"/>
        <v>1817</v>
      </c>
      <c r="J11" s="10">
        <f t="shared" si="3"/>
        <v>146069044598.81842</v>
      </c>
      <c r="K11" s="11">
        <f t="shared" si="4"/>
        <v>1.5600000000000058E-2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11"/>
      <c r="H12" s="10"/>
      <c r="I12" s="10">
        <f t="shared" si="5"/>
        <v>1817</v>
      </c>
      <c r="J12" s="10">
        <f t="shared" si="3"/>
        <v>143825368844.83893</v>
      </c>
      <c r="K12" s="11">
        <f t="shared" si="4"/>
        <v>1.6299999999999981E-2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11"/>
      <c r="H13" s="10"/>
      <c r="I13" s="10">
        <f t="shared" si="5"/>
        <v>1817</v>
      </c>
      <c r="J13" s="10">
        <f t="shared" si="3"/>
        <v>141518615413.59729</v>
      </c>
      <c r="K13" s="11">
        <f t="shared" si="4"/>
        <v>1.6999999999999904E-2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11"/>
      <c r="H14" s="10"/>
      <c r="I14" s="10">
        <f t="shared" si="5"/>
        <v>1817</v>
      </c>
      <c r="J14" s="10">
        <f t="shared" si="3"/>
        <v>139153014172.66205</v>
      </c>
      <c r="K14" s="11">
        <f t="shared" si="4"/>
        <v>1.7300000000000093E-2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11"/>
      <c r="H15" s="10"/>
      <c r="I15" s="10">
        <f t="shared" si="5"/>
        <v>1817</v>
      </c>
      <c r="J15" s="10">
        <f t="shared" si="3"/>
        <v>136786605890.75203</v>
      </c>
      <c r="K15" s="11">
        <f t="shared" si="4"/>
        <v>1.8100000000000227E-2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11"/>
      <c r="H16" s="10"/>
      <c r="I16" s="10">
        <f t="shared" si="5"/>
        <v>1817</v>
      </c>
      <c r="J16" s="10">
        <f t="shared" si="3"/>
        <v>134354784295.01228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11"/>
      <c r="H17" s="10"/>
      <c r="I17" s="10">
        <f t="shared" si="5"/>
        <v>1817</v>
      </c>
      <c r="J17" s="10">
        <f t="shared" si="3"/>
        <v>131888469907.73759</v>
      </c>
      <c r="K17" s="11">
        <f t="shared" si="4"/>
        <v>1.8799999999999928E-2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11"/>
      <c r="H18" s="10"/>
      <c r="I18" s="10">
        <f t="shared" si="5"/>
        <v>1817</v>
      </c>
      <c r="J18" s="10">
        <f t="shared" si="3"/>
        <v>129454721150.11543</v>
      </c>
      <c r="K18" s="11">
        <f t="shared" si="4"/>
        <v>1.8999999999999906E-2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11"/>
      <c r="H19" s="10"/>
      <c r="I19" s="10">
        <f t="shared" si="5"/>
        <v>1817</v>
      </c>
      <c r="J19" s="10">
        <f t="shared" si="3"/>
        <v>127040943228.76883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11"/>
      <c r="H20" s="10"/>
      <c r="I20" s="10">
        <f t="shared" si="5"/>
        <v>1817</v>
      </c>
      <c r="J20" s="10">
        <f t="shared" si="3"/>
        <v>124623252137.3051</v>
      </c>
      <c r="K20" s="11">
        <f t="shared" si="4"/>
        <v>1.9700000000000051E-2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11"/>
      <c r="H21" s="10"/>
      <c r="I21" s="10">
        <f t="shared" si="5"/>
        <v>1817</v>
      </c>
      <c r="J21" s="10">
        <f t="shared" si="3"/>
        <v>122215604724.23763</v>
      </c>
      <c r="K21" s="11">
        <f t="shared" si="4"/>
        <v>2.0000000000000018E-2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11"/>
      <c r="H22" s="10"/>
      <c r="I22" s="10">
        <f t="shared" si="5"/>
        <v>1817</v>
      </c>
      <c r="J22" s="10">
        <f t="shared" si="3"/>
        <v>119819220317.88002</v>
      </c>
      <c r="K22" s="11">
        <f t="shared" si="4"/>
        <v>2.0100000000000007E-2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11"/>
      <c r="H23" s="10"/>
      <c r="I23" s="10">
        <f t="shared" si="5"/>
        <v>1817</v>
      </c>
      <c r="J23" s="10">
        <f t="shared" si="3"/>
        <v>117458308320.63525</v>
      </c>
      <c r="K23" s="11">
        <f t="shared" si="4"/>
        <v>2.0399999999999974E-2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11"/>
      <c r="H24" s="10"/>
      <c r="I24" s="10">
        <f t="shared" si="5"/>
        <v>1817</v>
      </c>
      <c r="J24" s="10">
        <f t="shared" si="3"/>
        <v>115110063034.72684</v>
      </c>
      <c r="K24" s="11">
        <f t="shared" si="4"/>
        <v>2.0999999999999908E-2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11"/>
      <c r="H25" s="10"/>
      <c r="I25" s="10">
        <f t="shared" si="5"/>
        <v>1817</v>
      </c>
      <c r="J25" s="10">
        <f t="shared" si="3"/>
        <v>112742471140.77066</v>
      </c>
      <c r="K25" s="11">
        <f t="shared" si="4"/>
        <v>2.1300000000000097E-2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11"/>
      <c r="H26" s="10"/>
      <c r="I26" s="10">
        <f t="shared" si="5"/>
        <v>1817</v>
      </c>
      <c r="J26" s="10">
        <f t="shared" si="3"/>
        <v>110391139861.71609</v>
      </c>
      <c r="K26" s="11">
        <f t="shared" si="4"/>
        <v>2.1700000000000053E-2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11"/>
      <c r="H27" s="10"/>
      <c r="I27" s="10">
        <f t="shared" si="5"/>
        <v>1817</v>
      </c>
      <c r="J27" s="10">
        <f t="shared" si="3"/>
        <v>108046530157.30263</v>
      </c>
      <c r="K27" s="11">
        <f t="shared" si="4"/>
        <v>2.2100000000000009E-2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11"/>
      <c r="H28" s="10"/>
      <c r="I28" s="10">
        <f t="shared" si="5"/>
        <v>1817</v>
      </c>
      <c r="J28" s="10">
        <f t="shared" si="3"/>
        <v>105710331823.9924</v>
      </c>
      <c r="K28" s="11">
        <f t="shared" si="4"/>
        <v>2.2299999999999986E-2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11"/>
      <c r="H29" s="10"/>
      <c r="I29" s="10">
        <f t="shared" si="5"/>
        <v>1817</v>
      </c>
      <c r="J29" s="10">
        <f t="shared" si="3"/>
        <v>103404413405.05957</v>
      </c>
      <c r="K29" s="11">
        <f t="shared" si="4"/>
        <v>2.2499999999999964E-2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11"/>
      <c r="H30" s="10"/>
      <c r="I30" s="10">
        <f t="shared" si="5"/>
        <v>1817</v>
      </c>
      <c r="J30" s="10">
        <f t="shared" si="3"/>
        <v>101129010665.09494</v>
      </c>
      <c r="K30" s="11">
        <f t="shared" si="4"/>
        <v>2.2799999999999931E-2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11"/>
      <c r="H31" s="10"/>
      <c r="I31" s="10">
        <f t="shared" si="5"/>
        <v>1817</v>
      </c>
      <c r="J31" s="10">
        <f t="shared" si="3"/>
        <v>98874668229.463181</v>
      </c>
      <c r="K31" s="11">
        <f t="shared" si="4"/>
        <v>2.3099999999999898E-2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11"/>
      <c r="H32" s="10"/>
      <c r="I32" s="10">
        <f t="shared" si="5"/>
        <v>1817</v>
      </c>
      <c r="J32" s="10">
        <f t="shared" si="3"/>
        <v>96642232655.129684</v>
      </c>
      <c r="K32" s="11">
        <f t="shared" si="4"/>
        <v>2.3299999999999876E-2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11"/>
      <c r="H33" s="10"/>
      <c r="I33" s="10">
        <f t="shared" si="5"/>
        <v>1817</v>
      </c>
      <c r="J33" s="10">
        <f t="shared" si="3"/>
        <v>94441740110.553787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11"/>
      <c r="H34" s="10"/>
      <c r="I34" s="10">
        <f t="shared" si="5"/>
        <v>1817</v>
      </c>
      <c r="J34" s="10">
        <f t="shared" ref="J34:J65" si="6">IF(I34="","",I34*C34)</f>
        <v>92273317157.355911</v>
      </c>
      <c r="K34" s="11">
        <f t="shared" ref="K34:K65" si="7">IFERROR(J34/J35-1,"")</f>
        <v>2.3400000000000087E-2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11"/>
      <c r="H35" s="10"/>
      <c r="I35" s="10">
        <f t="shared" ref="I35:I66" si="8">IF(H35&lt;&gt;"",H35,I34/(1+IF(G34="",0,G34)))</f>
        <v>1817</v>
      </c>
      <c r="J35" s="10">
        <f t="shared" si="6"/>
        <v>90163491457.256104</v>
      </c>
      <c r="K35" s="11">
        <f t="shared" si="7"/>
        <v>2.3300000000000098E-2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11"/>
      <c r="H36" s="10"/>
      <c r="I36" s="10">
        <f t="shared" si="8"/>
        <v>1817</v>
      </c>
      <c r="J36" s="10">
        <f t="shared" si="6"/>
        <v>88110516424.563766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11"/>
      <c r="H37" s="10"/>
      <c r="I37" s="10">
        <f t="shared" si="8"/>
        <v>1817</v>
      </c>
      <c r="J37" s="10">
        <f t="shared" si="6"/>
        <v>86087461088.9729</v>
      </c>
      <c r="K37" s="11">
        <f t="shared" si="7"/>
        <v>2.3800000000000043E-2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11"/>
      <c r="H38" s="10"/>
      <c r="I38" s="10">
        <f t="shared" si="8"/>
        <v>1817</v>
      </c>
      <c r="J38" s="10">
        <f t="shared" si="6"/>
        <v>84086209307.45546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11"/>
      <c r="H39" s="10"/>
      <c r="I39" s="10">
        <f t="shared" si="8"/>
        <v>1817</v>
      </c>
      <c r="J39" s="10">
        <f t="shared" si="6"/>
        <v>82171610776.366119</v>
      </c>
      <c r="K39" s="11">
        <f t="shared" si="7"/>
        <v>2.2999999999999687E-2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11"/>
      <c r="H40" s="10"/>
      <c r="I40" s="10">
        <f t="shared" si="8"/>
        <v>1817</v>
      </c>
      <c r="J40" s="10">
        <f t="shared" si="6"/>
        <v>80324155206.614014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11"/>
      <c r="H41" s="10"/>
      <c r="I41" s="10">
        <f t="shared" si="8"/>
        <v>1817</v>
      </c>
      <c r="J41" s="10">
        <f t="shared" si="6"/>
        <v>78472211026.391174</v>
      </c>
      <c r="K41" s="11">
        <f t="shared" si="7"/>
        <v>2.3500000000000076E-2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11"/>
      <c r="H42" s="10"/>
      <c r="I42" s="10">
        <f t="shared" si="8"/>
        <v>1817</v>
      </c>
      <c r="J42" s="10">
        <f t="shared" si="6"/>
        <v>76670455326.224884</v>
      </c>
      <c r="K42" s="11">
        <f t="shared" si="7"/>
        <v>2.3600000000000065E-2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11"/>
      <c r="H43" s="10"/>
      <c r="I43" s="10">
        <f t="shared" si="8"/>
        <v>1817</v>
      </c>
      <c r="J43" s="10">
        <f t="shared" si="6"/>
        <v>74902750416.397888</v>
      </c>
      <c r="K43" s="11">
        <f t="shared" si="7"/>
        <v>2.2999999999999909E-2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11"/>
      <c r="H44" s="10"/>
      <c r="I44" s="10">
        <f t="shared" si="8"/>
        <v>1817</v>
      </c>
      <c r="J44" s="10">
        <f t="shared" si="6"/>
        <v>73218719859.62648</v>
      </c>
      <c r="K44" s="11">
        <f t="shared" si="7"/>
        <v>2.2499999999999964E-2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11"/>
      <c r="H45" s="10"/>
      <c r="I45" s="10">
        <f t="shared" si="8"/>
        <v>1817</v>
      </c>
      <c r="J45" s="10">
        <f t="shared" si="6"/>
        <v>71607549984.964783</v>
      </c>
      <c r="K45" s="11">
        <f t="shared" si="7"/>
        <v>2.2000000000000242E-2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11"/>
      <c r="H46" s="10"/>
      <c r="I46" s="10">
        <f t="shared" si="8"/>
        <v>1817</v>
      </c>
      <c r="J46" s="10">
        <f t="shared" si="6"/>
        <v>70066095875.699387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11"/>
      <c r="H47" s="10"/>
      <c r="I47" s="10">
        <f t="shared" si="8"/>
        <v>1817</v>
      </c>
      <c r="J47" s="10">
        <f t="shared" si="6"/>
        <v>68544409974.270584</v>
      </c>
      <c r="K47" s="11">
        <f t="shared" si="7"/>
        <v>2.2199999999999998E-2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11"/>
      <c r="H48" s="10"/>
      <c r="I48" s="10">
        <f t="shared" si="8"/>
        <v>1817</v>
      </c>
      <c r="J48" s="10">
        <f t="shared" si="6"/>
        <v>67055771839.435127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11"/>
      <c r="H49" s="10"/>
      <c r="I49" s="10">
        <f t="shared" si="8"/>
        <v>1817</v>
      </c>
      <c r="J49" s="10">
        <f t="shared" si="6"/>
        <v>65670132053.114418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11"/>
      <c r="H50" s="10"/>
      <c r="I50" s="10">
        <f t="shared" si="8"/>
        <v>1817</v>
      </c>
      <c r="J50" s="10">
        <f t="shared" si="6"/>
        <v>64287941314.845245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11"/>
      <c r="H51" s="10"/>
      <c r="I51" s="10">
        <f t="shared" si="8"/>
        <v>1817</v>
      </c>
      <c r="J51" s="10">
        <f t="shared" si="6"/>
        <v>62934842207.386436</v>
      </c>
      <c r="K51" s="11">
        <f t="shared" si="7"/>
        <v>2.1400000000000086E-2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11"/>
      <c r="H52" s="10"/>
      <c r="I52" s="10">
        <f t="shared" si="8"/>
        <v>1817</v>
      </c>
      <c r="J52" s="10">
        <f t="shared" si="6"/>
        <v>61616254363.996895</v>
      </c>
      <c r="K52" s="11">
        <f t="shared" si="7"/>
        <v>2.2500000000000187E-2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11"/>
      <c r="H53" s="10"/>
      <c r="I53" s="10">
        <f t="shared" si="8"/>
        <v>1817</v>
      </c>
      <c r="J53" s="10">
        <f t="shared" si="6"/>
        <v>60260395466.011627</v>
      </c>
      <c r="K53" s="11">
        <f t="shared" si="7"/>
        <v>2.3400000000000087E-2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11"/>
      <c r="H54" s="10"/>
      <c r="I54" s="10">
        <f t="shared" si="8"/>
        <v>1817</v>
      </c>
      <c r="J54" s="10">
        <f t="shared" si="6"/>
        <v>58882543937.86557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11"/>
      <c r="H55" s="10"/>
      <c r="I55" s="10">
        <f t="shared" si="8"/>
        <v>1817</v>
      </c>
      <c r="J55" s="10">
        <f t="shared" si="6"/>
        <v>57530575415.598991</v>
      </c>
      <c r="K55" s="11">
        <f t="shared" si="7"/>
        <v>2.3700000000000054E-2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11"/>
      <c r="H56" s="10"/>
      <c r="I56" s="10">
        <f t="shared" si="8"/>
        <v>1817</v>
      </c>
      <c r="J56" s="10">
        <f t="shared" si="6"/>
        <v>56198667007.520744</v>
      </c>
      <c r="K56" s="11">
        <f t="shared" si="7"/>
        <v>2.3999999999999799E-2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11"/>
      <c r="H57" s="10"/>
      <c r="I57" s="10">
        <f t="shared" si="8"/>
        <v>1817</v>
      </c>
      <c r="J57" s="10">
        <f t="shared" si="6"/>
        <v>54881510749.531982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11"/>
      <c r="H58" s="10"/>
      <c r="I58" s="10">
        <f t="shared" si="8"/>
        <v>1817</v>
      </c>
      <c r="J58" s="10">
        <f t="shared" si="6"/>
        <v>53647615590.940361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11"/>
      <c r="H59" s="10"/>
      <c r="I59" s="10">
        <f t="shared" si="8"/>
        <v>1817</v>
      </c>
      <c r="J59" s="10">
        <f t="shared" si="6"/>
        <v>52492774550.822266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11"/>
      <c r="H60" s="10"/>
      <c r="I60" s="10">
        <f t="shared" si="8"/>
        <v>1817</v>
      </c>
      <c r="J60" s="10">
        <f t="shared" si="6"/>
        <v>51413099462.117798</v>
      </c>
      <c r="K60" s="11">
        <f t="shared" si="7"/>
        <v>2.0999999999999908E-2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11"/>
      <c r="H61" s="10"/>
      <c r="I61" s="10">
        <f t="shared" si="8"/>
        <v>1817</v>
      </c>
      <c r="J61" s="10">
        <f t="shared" si="6"/>
        <v>50355631206.775513</v>
      </c>
      <c r="K61" s="11">
        <f t="shared" si="7"/>
        <v>2.0999999999999686E-2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11"/>
      <c r="H62" s="10"/>
      <c r="I62" s="10">
        <f t="shared" si="8"/>
        <v>1817</v>
      </c>
      <c r="J62" s="10">
        <f t="shared" si="6"/>
        <v>49319913033.080826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11"/>
      <c r="H63" s="10"/>
      <c r="I63" s="10">
        <f t="shared" si="8"/>
        <v>1817</v>
      </c>
      <c r="J63" s="10">
        <f t="shared" si="6"/>
        <v>48352855914.785126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11"/>
      <c r="H64" s="10"/>
      <c r="I64" s="10">
        <f t="shared" si="8"/>
        <v>1817</v>
      </c>
      <c r="J64" s="10">
        <f t="shared" si="6"/>
        <v>47404760700.76973</v>
      </c>
      <c r="K64" s="11">
        <f t="shared" si="7"/>
        <v>1.8999999999999906E-2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11"/>
      <c r="H65" s="10"/>
      <c r="I65" s="10">
        <f t="shared" si="8"/>
        <v>1817</v>
      </c>
      <c r="J65" s="10">
        <f t="shared" si="6"/>
        <v>46520864279.459991</v>
      </c>
      <c r="K65" s="11">
        <f t="shared" si="7"/>
        <v>1.8000000000000016E-2</v>
      </c>
      <c r="L65" t="s">
        <v>122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11"/>
      <c r="H66" s="10"/>
      <c r="I66" s="10">
        <f t="shared" si="8"/>
        <v>1817</v>
      </c>
      <c r="J66" s="10">
        <f t="shared" ref="J66:J67" si="9">IF(I66="","",I66*C66)</f>
        <v>45698294969.999992</v>
      </c>
      <c r="K66" s="11">
        <f t="shared" ref="K66" si="10">IFERROR(J66/J67-1,"")</f>
        <v>1.6999999999999904E-2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1817</v>
      </c>
      <c r="J67" s="10">
        <f t="shared" si="9"/>
        <v>44934410000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5">
        <v>260844816</v>
      </c>
      <c r="G2" s="11"/>
      <c r="H2" s="10"/>
      <c r="I2" s="10">
        <f>IF(H2&lt;&gt;"",H2,10754)</f>
        <v>10754</v>
      </c>
      <c r="J2" s="10">
        <f t="shared" ref="J2:J33" si="3">IF(I2="","",I2*C2)</f>
        <v>2805249794767.1274</v>
      </c>
      <c r="K2" s="11">
        <f t="shared" ref="K2:K33" si="4">IFERROR(J2/J3-1,"")</f>
        <v>1.0599999999999721E-2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2775826038756.311</v>
      </c>
      <c r="K3" s="11">
        <f t="shared" si="4"/>
        <v>1.0699999999999932E-2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11"/>
      <c r="H4" s="10"/>
      <c r="I4" s="10">
        <f t="shared" si="5"/>
        <v>10754</v>
      </c>
      <c r="J4" s="10">
        <f t="shared" si="3"/>
        <v>2746439139958.7524</v>
      </c>
      <c r="K4" s="11">
        <f t="shared" si="4"/>
        <v>1.0399999999999965E-2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11"/>
      <c r="H5" s="10"/>
      <c r="I5" s="10">
        <f t="shared" si="5"/>
        <v>10754</v>
      </c>
      <c r="J5" s="10">
        <f t="shared" si="3"/>
        <v>2718170170188.7891</v>
      </c>
      <c r="K5" s="11">
        <f t="shared" si="4"/>
        <v>1.110000000000011E-2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11"/>
      <c r="H6" s="10"/>
      <c r="I6" s="10">
        <f t="shared" si="5"/>
        <v>10754</v>
      </c>
      <c r="J6" s="10">
        <f t="shared" si="3"/>
        <v>2688329710403.312</v>
      </c>
      <c r="K6" s="11">
        <f t="shared" si="4"/>
        <v>1.1300000000000088E-2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11"/>
      <c r="H7" s="10"/>
      <c r="I7" s="10">
        <f t="shared" si="5"/>
        <v>10754</v>
      </c>
      <c r="J7" s="10">
        <f t="shared" si="3"/>
        <v>2658291021856.3354</v>
      </c>
      <c r="K7" s="11">
        <f t="shared" si="4"/>
        <v>1.1400000000000077E-2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11"/>
      <c r="H8" s="10"/>
      <c r="I8" s="10">
        <f t="shared" si="5"/>
        <v>10754</v>
      </c>
      <c r="J8" s="10">
        <f t="shared" si="3"/>
        <v>2628328081724.6738</v>
      </c>
      <c r="K8" s="11">
        <f t="shared" si="4"/>
        <v>1.2299999999999978E-2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11"/>
      <c r="H9" s="10"/>
      <c r="I9" s="10">
        <f t="shared" si="5"/>
        <v>10754</v>
      </c>
      <c r="J9" s="10">
        <f t="shared" si="3"/>
        <v>2596392454533.9067</v>
      </c>
      <c r="K9" s="11">
        <f t="shared" si="4"/>
        <v>1.2399999999999967E-2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11"/>
      <c r="H10" s="10"/>
      <c r="I10" s="10">
        <f t="shared" si="5"/>
        <v>10754</v>
      </c>
      <c r="J10" s="10">
        <f t="shared" si="3"/>
        <v>2564591519689.7539</v>
      </c>
      <c r="K10" s="11">
        <f t="shared" si="4"/>
        <v>1.2399999999999967E-2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11"/>
      <c r="H11" s="10"/>
      <c r="I11" s="10">
        <f t="shared" si="5"/>
        <v>10754</v>
      </c>
      <c r="J11" s="10">
        <f t="shared" si="3"/>
        <v>2533180086615.7192</v>
      </c>
      <c r="K11" s="11">
        <f t="shared" si="4"/>
        <v>1.3600000000000056E-2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11"/>
      <c r="H12" s="10"/>
      <c r="I12" s="10">
        <f t="shared" si="5"/>
        <v>10754</v>
      </c>
      <c r="J12" s="10">
        <f t="shared" si="3"/>
        <v>2499191087821.3486</v>
      </c>
      <c r="K12" s="11">
        <f t="shared" si="4"/>
        <v>1.2599999999999945E-2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11"/>
      <c r="H13" s="10"/>
      <c r="I13" s="10">
        <f t="shared" si="5"/>
        <v>10754</v>
      </c>
      <c r="J13" s="10">
        <f t="shared" si="3"/>
        <v>2468093114577.6699</v>
      </c>
      <c r="K13" s="11">
        <f t="shared" si="4"/>
        <v>1.1700000000000044E-2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11"/>
      <c r="H14" s="10"/>
      <c r="I14" s="10">
        <f t="shared" si="5"/>
        <v>10754</v>
      </c>
      <c r="J14" s="10">
        <f t="shared" si="3"/>
        <v>2439550375187.9707</v>
      </c>
      <c r="K14" s="11">
        <f t="shared" si="4"/>
        <v>1.1300000000000088E-2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11"/>
      <c r="H15" s="10"/>
      <c r="I15" s="10">
        <f t="shared" si="5"/>
        <v>10754</v>
      </c>
      <c r="J15" s="10">
        <f t="shared" si="3"/>
        <v>2412291481447.6123</v>
      </c>
      <c r="K15" s="11">
        <f t="shared" si="4"/>
        <v>1.1099999999999888E-2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11"/>
      <c r="H16" s="10"/>
      <c r="I16" s="10">
        <f t="shared" si="5"/>
        <v>10754</v>
      </c>
      <c r="J16" s="10">
        <f t="shared" si="3"/>
        <v>2385809001530.6226</v>
      </c>
      <c r="K16" s="11">
        <f t="shared" si="4"/>
        <v>1.089999999999991E-2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11"/>
      <c r="H17" s="10"/>
      <c r="I17" s="10">
        <f t="shared" si="5"/>
        <v>10754</v>
      </c>
      <c r="J17" s="10">
        <f t="shared" si="3"/>
        <v>2360084085004.0781</v>
      </c>
      <c r="K17" s="11">
        <f t="shared" si="4"/>
        <v>1.0899999999999688E-2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11"/>
      <c r="H18" s="10"/>
      <c r="I18" s="10">
        <f t="shared" si="5"/>
        <v>10754</v>
      </c>
      <c r="J18" s="10">
        <f t="shared" si="3"/>
        <v>2334636546645.6411</v>
      </c>
      <c r="K18" s="11">
        <f t="shared" si="4"/>
        <v>1.0800000000000143E-2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11"/>
      <c r="H19" s="10"/>
      <c r="I19" s="10">
        <f t="shared" si="5"/>
        <v>10754</v>
      </c>
      <c r="J19" s="10">
        <f t="shared" si="3"/>
        <v>2309691874402.0981</v>
      </c>
      <c r="K19" s="11">
        <f t="shared" si="4"/>
        <v>9.300000000000086E-3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11"/>
      <c r="H20" s="10"/>
      <c r="I20" s="10">
        <f t="shared" si="5"/>
        <v>10754</v>
      </c>
      <c r="J20" s="10">
        <f t="shared" si="3"/>
        <v>2288409664522.043</v>
      </c>
      <c r="K20" s="11">
        <f t="shared" si="4"/>
        <v>8.3999999999999631E-3</v>
      </c>
      <c r="L20" t="s">
        <v>124</v>
      </c>
      <c r="M20" t="s">
        <v>125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11"/>
      <c r="H21" s="10"/>
      <c r="I21" s="10">
        <f t="shared" si="5"/>
        <v>10754</v>
      </c>
      <c r="J21" s="10">
        <f t="shared" si="3"/>
        <v>2269347148474.8545</v>
      </c>
      <c r="K21" s="11">
        <f t="shared" si="4"/>
        <v>6.8999999999999062E-3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11"/>
      <c r="H22" s="10"/>
      <c r="I22" s="10">
        <f t="shared" si="5"/>
        <v>10754</v>
      </c>
      <c r="J22" s="10">
        <f t="shared" si="3"/>
        <v>2253795956375.8613</v>
      </c>
      <c r="K22" s="11">
        <f t="shared" si="4"/>
        <v>5.3000000000000824E-3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11"/>
      <c r="H23" s="10"/>
      <c r="I23" s="10">
        <f t="shared" si="5"/>
        <v>10754</v>
      </c>
      <c r="J23" s="10">
        <f t="shared" si="3"/>
        <v>2241913813166.0811</v>
      </c>
      <c r="K23" s="11">
        <f t="shared" si="4"/>
        <v>2.8999999999999027E-3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11"/>
      <c r="H24" s="10"/>
      <c r="I24" s="10">
        <f t="shared" si="5"/>
        <v>10754</v>
      </c>
      <c r="J24" s="10">
        <f t="shared" si="3"/>
        <v>2235431063083.1401</v>
      </c>
      <c r="K24" s="11">
        <f t="shared" si="4"/>
        <v>-1.6000000000001569E-3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11"/>
      <c r="H25" s="10"/>
      <c r="I25" s="10">
        <f t="shared" si="5"/>
        <v>10754</v>
      </c>
      <c r="J25" s="10">
        <f t="shared" si="3"/>
        <v>2239013484658.5942</v>
      </c>
      <c r="K25" s="11">
        <f t="shared" si="4"/>
        <v>-1.0999999999999899E-3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11"/>
      <c r="H26" s="10"/>
      <c r="I26" s="10">
        <f t="shared" si="5"/>
        <v>10754</v>
      </c>
      <c r="J26" s="10">
        <f t="shared" si="3"/>
        <v>2241479111681.4438</v>
      </c>
      <c r="K26" s="11">
        <f t="shared" si="4"/>
        <v>2.2999999999999687E-3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11"/>
      <c r="H27" s="10"/>
      <c r="I27" s="10">
        <f t="shared" si="5"/>
        <v>10754</v>
      </c>
      <c r="J27" s="10">
        <f t="shared" si="3"/>
        <v>2236335539939.583</v>
      </c>
      <c r="K27" s="11">
        <f t="shared" si="4"/>
        <v>6.0000000000002274E-3</v>
      </c>
      <c r="L27" t="s">
        <v>126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11"/>
      <c r="H28" s="10"/>
      <c r="I28" s="10">
        <f t="shared" si="5"/>
        <v>10754</v>
      </c>
      <c r="J28" s="10">
        <f t="shared" si="3"/>
        <v>2222997554611.9111</v>
      </c>
      <c r="K28" s="11">
        <f t="shared" si="4"/>
        <v>1.110000000000011E-2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11"/>
      <c r="H29" s="10"/>
      <c r="I29" s="10">
        <f t="shared" si="5"/>
        <v>10754</v>
      </c>
      <c r="J29" s="10">
        <f t="shared" si="3"/>
        <v>2198593170420.2463</v>
      </c>
      <c r="K29" s="11">
        <f t="shared" si="4"/>
        <v>1.2000000000000011E-2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11"/>
      <c r="H30" s="10"/>
      <c r="I30" s="10">
        <f t="shared" si="5"/>
        <v>10754</v>
      </c>
      <c r="J30" s="10">
        <f t="shared" si="3"/>
        <v>2172522895672.1802</v>
      </c>
      <c r="K30" s="11">
        <f t="shared" si="4"/>
        <v>1.21E-2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11"/>
      <c r="H31" s="10"/>
      <c r="I31" s="10">
        <f t="shared" si="5"/>
        <v>10754</v>
      </c>
      <c r="J31" s="10">
        <f t="shared" si="3"/>
        <v>2146549644968.0664</v>
      </c>
      <c r="K31" s="11">
        <f t="shared" si="4"/>
        <v>1.3800000000000034E-2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11"/>
      <c r="H32" s="10"/>
      <c r="I32" s="10">
        <f t="shared" si="5"/>
        <v>10754</v>
      </c>
      <c r="J32" s="10">
        <f t="shared" si="3"/>
        <v>2117330484284.9343</v>
      </c>
      <c r="K32" s="11">
        <f t="shared" si="4"/>
        <v>1.2399999999999967E-2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11"/>
      <c r="H33" s="10"/>
      <c r="I33" s="10">
        <f t="shared" si="5"/>
        <v>10754</v>
      </c>
      <c r="J33" s="10">
        <f t="shared" si="3"/>
        <v>2091397159507.0469</v>
      </c>
      <c r="K33" s="11">
        <f t="shared" si="4"/>
        <v>1.21E-2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2066393794592.4778</v>
      </c>
      <c r="K34" s="11">
        <f t="shared" ref="K34:K65" si="7">IFERROR(J34/J35-1,"")</f>
        <v>1.21E-2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2041689353416.1426</v>
      </c>
      <c r="K35" s="11">
        <f t="shared" si="7"/>
        <v>1.1300000000000088E-2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11"/>
      <c r="H36" s="10"/>
      <c r="I36" s="10">
        <f t="shared" si="8"/>
        <v>10754</v>
      </c>
      <c r="J36" s="10">
        <f t="shared" si="6"/>
        <v>2018876054005.876</v>
      </c>
      <c r="K36" s="11">
        <f t="shared" si="7"/>
        <v>1.0699999999999932E-2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11"/>
      <c r="H37" s="10"/>
      <c r="I37" s="10">
        <f t="shared" si="8"/>
        <v>10754</v>
      </c>
      <c r="J37" s="10">
        <f t="shared" si="6"/>
        <v>1997502774320.6453</v>
      </c>
      <c r="K37" s="11">
        <f t="shared" si="7"/>
        <v>1.0299999999999976E-2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11"/>
      <c r="H38" s="10"/>
      <c r="I38" s="10">
        <f t="shared" si="8"/>
        <v>10754</v>
      </c>
      <c r="J38" s="10">
        <f t="shared" si="6"/>
        <v>1977138250342.1216</v>
      </c>
      <c r="K38" s="11">
        <f t="shared" si="7"/>
        <v>1.0000000000000009E-2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11"/>
      <c r="H39" s="10"/>
      <c r="I39" s="10">
        <f t="shared" si="8"/>
        <v>10754</v>
      </c>
      <c r="J39" s="10">
        <f t="shared" si="6"/>
        <v>1957562624101.1104</v>
      </c>
      <c r="K39" s="11">
        <f t="shared" si="7"/>
        <v>1.0199999999999987E-2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11"/>
      <c r="H40" s="10"/>
      <c r="I40" s="10">
        <f t="shared" si="8"/>
        <v>10754</v>
      </c>
      <c r="J40" s="10">
        <f t="shared" si="6"/>
        <v>1937797093744.9124</v>
      </c>
      <c r="K40" s="11">
        <f t="shared" si="7"/>
        <v>9.7000000000000419E-3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11"/>
      <c r="H41" s="10"/>
      <c r="I41" s="10">
        <f t="shared" si="8"/>
        <v>10754</v>
      </c>
      <c r="J41" s="10">
        <f t="shared" si="6"/>
        <v>1919181037679.4219</v>
      </c>
      <c r="K41" s="11">
        <f t="shared" si="7"/>
        <v>9.100000000000108E-3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11"/>
      <c r="H42" s="10"/>
      <c r="I42" s="10">
        <f t="shared" si="8"/>
        <v>10754</v>
      </c>
      <c r="J42" s="10">
        <f t="shared" si="6"/>
        <v>1901873984421.189</v>
      </c>
      <c r="K42" s="11">
        <f t="shared" si="7"/>
        <v>9.300000000000086E-3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11"/>
      <c r="H43" s="10"/>
      <c r="I43" s="10">
        <f t="shared" si="8"/>
        <v>10754</v>
      </c>
      <c r="J43" s="10">
        <f t="shared" si="6"/>
        <v>1884349533757.2463</v>
      </c>
      <c r="K43" s="11">
        <f t="shared" si="7"/>
        <v>9.200000000000097E-3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11"/>
      <c r="H44" s="10"/>
      <c r="I44" s="10">
        <f t="shared" si="8"/>
        <v>10754</v>
      </c>
      <c r="J44" s="10">
        <f t="shared" si="6"/>
        <v>1867171555447.1326</v>
      </c>
      <c r="K44" s="11">
        <f t="shared" si="7"/>
        <v>8.999999999999897E-3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11"/>
      <c r="H45" s="10"/>
      <c r="I45" s="10">
        <f t="shared" si="8"/>
        <v>10754</v>
      </c>
      <c r="J45" s="10">
        <f t="shared" si="6"/>
        <v>1850516903317.2773</v>
      </c>
      <c r="K45" s="11">
        <f t="shared" si="7"/>
        <v>8.3999999999999631E-3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11"/>
      <c r="H46" s="10"/>
      <c r="I46" s="10">
        <f t="shared" si="8"/>
        <v>10754</v>
      </c>
      <c r="J46" s="10">
        <f t="shared" si="6"/>
        <v>1835102046129.7874</v>
      </c>
      <c r="K46" s="11">
        <f t="shared" si="7"/>
        <v>9.5000000000000639E-3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11"/>
      <c r="H47" s="10"/>
      <c r="I47" s="10">
        <f t="shared" si="8"/>
        <v>10754</v>
      </c>
      <c r="J47" s="10">
        <f t="shared" si="6"/>
        <v>1817832636086.9609</v>
      </c>
      <c r="K47" s="11">
        <f t="shared" si="7"/>
        <v>1.330000000000009E-2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11"/>
      <c r="H48" s="10"/>
      <c r="I48" s="10">
        <f t="shared" si="8"/>
        <v>10754</v>
      </c>
      <c r="J48" s="10">
        <f t="shared" si="6"/>
        <v>1793972797875.2202</v>
      </c>
      <c r="K48" s="11">
        <f t="shared" si="7"/>
        <v>1.2199999999999989E-2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11"/>
      <c r="H49" s="10"/>
      <c r="I49" s="10">
        <f t="shared" si="8"/>
        <v>10754</v>
      </c>
      <c r="J49" s="10">
        <f t="shared" si="6"/>
        <v>1772350126333.946</v>
      </c>
      <c r="K49" s="11">
        <f t="shared" si="7"/>
        <v>1.4599999999999946E-2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11"/>
      <c r="H50" s="10"/>
      <c r="I50" s="10">
        <f t="shared" si="8"/>
        <v>10754</v>
      </c>
      <c r="J50" s="10">
        <f t="shared" si="6"/>
        <v>1746846172219.5408</v>
      </c>
      <c r="K50" s="11">
        <f t="shared" si="7"/>
        <v>1.5900000000000025E-2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11"/>
      <c r="H51" s="10"/>
      <c r="I51" s="10">
        <f t="shared" si="8"/>
        <v>10754</v>
      </c>
      <c r="J51" s="10">
        <f t="shared" si="6"/>
        <v>1719506026399.7842</v>
      </c>
      <c r="K51" s="11">
        <f t="shared" si="7"/>
        <v>1.7099999999999893E-2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11"/>
      <c r="H52" s="10"/>
      <c r="I52" s="10">
        <f t="shared" si="8"/>
        <v>10754</v>
      </c>
      <c r="J52" s="10">
        <f t="shared" si="6"/>
        <v>1690596820764.708</v>
      </c>
      <c r="K52" s="11">
        <f t="shared" si="7"/>
        <v>1.8499999999999961E-2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11"/>
      <c r="H53" s="10"/>
      <c r="I53" s="10">
        <f t="shared" si="8"/>
        <v>10754</v>
      </c>
      <c r="J53" s="10">
        <f t="shared" si="6"/>
        <v>1659888876548.5596</v>
      </c>
      <c r="K53" s="11">
        <f t="shared" si="7"/>
        <v>2.0000000000000018E-2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11"/>
      <c r="H54" s="10"/>
      <c r="I54" s="10">
        <f t="shared" si="8"/>
        <v>10754</v>
      </c>
      <c r="J54" s="10">
        <f t="shared" si="6"/>
        <v>1627342035831.9211</v>
      </c>
      <c r="K54" s="11">
        <f t="shared" si="7"/>
        <v>2.1500000000000075E-2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11"/>
      <c r="H55" s="10"/>
      <c r="I55" s="10">
        <f t="shared" si="8"/>
        <v>10754</v>
      </c>
      <c r="J55" s="10">
        <f t="shared" si="6"/>
        <v>1593090588185.9236</v>
      </c>
      <c r="K55" s="11">
        <f t="shared" si="7"/>
        <v>2.2699999999999942E-2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11"/>
      <c r="H56" s="10"/>
      <c r="I56" s="10">
        <f t="shared" si="8"/>
        <v>10754</v>
      </c>
      <c r="J56" s="10">
        <f t="shared" si="6"/>
        <v>1557730114584.8477</v>
      </c>
      <c r="K56" s="11">
        <f t="shared" si="7"/>
        <v>2.3800000000000043E-2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11"/>
      <c r="H57" s="10"/>
      <c r="I57" s="10">
        <f t="shared" si="8"/>
        <v>10754</v>
      </c>
      <c r="J57" s="10">
        <f t="shared" si="6"/>
        <v>1521517986506.0046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11"/>
      <c r="H58" s="10"/>
      <c r="I58" s="10">
        <f t="shared" si="8"/>
        <v>10754</v>
      </c>
      <c r="J58" s="10">
        <f t="shared" si="6"/>
        <v>1484407791713.1755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11"/>
      <c r="H59" s="10"/>
      <c r="I59" s="10">
        <f t="shared" si="8"/>
        <v>10754</v>
      </c>
      <c r="J59" s="10">
        <f t="shared" si="6"/>
        <v>1446791219993.3484</v>
      </c>
      <c r="K59" s="11">
        <f t="shared" si="7"/>
        <v>2.8000000000000025E-2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11"/>
      <c r="H60" s="10"/>
      <c r="I60" s="10">
        <f t="shared" si="8"/>
        <v>10754</v>
      </c>
      <c r="J60" s="10">
        <f t="shared" si="6"/>
        <v>1407384455246.4478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11"/>
      <c r="H61" s="10"/>
      <c r="I61" s="10">
        <f t="shared" si="8"/>
        <v>10754</v>
      </c>
      <c r="J61" s="10">
        <f t="shared" si="6"/>
        <v>1366392674996.5513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11"/>
      <c r="H62" s="10"/>
      <c r="I62" s="10">
        <f t="shared" si="8"/>
        <v>10754</v>
      </c>
      <c r="J62" s="10">
        <f t="shared" si="6"/>
        <v>1324023909880.3792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11"/>
      <c r="H63" s="10"/>
      <c r="I63" s="10">
        <f t="shared" si="8"/>
        <v>10754</v>
      </c>
      <c r="J63" s="10">
        <f t="shared" si="6"/>
        <v>1285460106679.9797</v>
      </c>
      <c r="K63" s="11">
        <f t="shared" si="7"/>
        <v>2.5000000000000133E-2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11"/>
      <c r="H64" s="10"/>
      <c r="I64" s="10">
        <f t="shared" si="8"/>
        <v>10754</v>
      </c>
      <c r="J64" s="10">
        <f t="shared" si="6"/>
        <v>1254107421151.1997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11"/>
      <c r="H65" s="10"/>
      <c r="I65" s="10">
        <f t="shared" si="8"/>
        <v>10754</v>
      </c>
      <c r="J65" s="10">
        <f t="shared" si="6"/>
        <v>1227110979599.9998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11"/>
      <c r="H66" s="10"/>
      <c r="I66" s="10">
        <f t="shared" si="8"/>
        <v>10754</v>
      </c>
      <c r="J66" s="10">
        <f t="shared" ref="J66:J67" si="9">IF(I66="","",I66*C66)</f>
        <v>1203049979999.9998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10754</v>
      </c>
      <c r="J67" s="10">
        <f t="shared" si="9"/>
        <v>1182940000000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5">
        <v>74667447</v>
      </c>
      <c r="G2" s="11"/>
      <c r="H2" s="10"/>
      <c r="I2" s="10">
        <f>IF(H2&lt;&gt;"",H2,35397)</f>
        <v>35397</v>
      </c>
      <c r="J2" s="10">
        <f t="shared" ref="J2:J33" si="3">IF(I2="","",I2*C2)</f>
        <v>2643042105650.2378</v>
      </c>
      <c r="K2" s="11">
        <f t="shared" ref="K2:K33" si="4">IFERROR(J2/J3-1,"")</f>
        <v>1.3000000000000789E-3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11"/>
      <c r="H3" s="10"/>
      <c r="I3" s="10">
        <f t="shared" ref="I3:I34" si="5">IF(H3&lt;&gt;"",H3,I2/(1+IF(G2="",0,G2)))</f>
        <v>35397</v>
      </c>
      <c r="J3" s="10">
        <f t="shared" si="3"/>
        <v>2639610611854.8262</v>
      </c>
      <c r="K3" s="11">
        <f t="shared" si="4"/>
        <v>1.8000000000000238E-3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11"/>
      <c r="H4" s="10"/>
      <c r="I4" s="10">
        <f t="shared" si="5"/>
        <v>35397</v>
      </c>
      <c r="J4" s="10">
        <f t="shared" si="3"/>
        <v>2634867849725.3203</v>
      </c>
      <c r="K4" s="11">
        <f t="shared" si="4"/>
        <v>2.3999999999997357E-3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11"/>
      <c r="H5" s="10"/>
      <c r="I5" s="10">
        <f t="shared" si="5"/>
        <v>35397</v>
      </c>
      <c r="J5" s="10">
        <f t="shared" si="3"/>
        <v>2628559307387.5908</v>
      </c>
      <c r="K5" s="11">
        <f t="shared" si="4"/>
        <v>2.7999999999999137E-3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11"/>
      <c r="H6" s="10"/>
      <c r="I6" s="10">
        <f t="shared" si="5"/>
        <v>35397</v>
      </c>
      <c r="J6" s="10">
        <f t="shared" si="3"/>
        <v>2621219891690.8564</v>
      </c>
      <c r="K6" s="11">
        <f t="shared" si="4"/>
        <v>1.5999999999998238E-3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11"/>
      <c r="H7" s="10"/>
      <c r="I7" s="10">
        <f t="shared" si="5"/>
        <v>35397</v>
      </c>
      <c r="J7" s="10">
        <f t="shared" si="3"/>
        <v>2617032639467.7085</v>
      </c>
      <c r="K7" s="11">
        <f t="shared" si="4"/>
        <v>2.3999999999999577E-3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11"/>
      <c r="H8" s="10"/>
      <c r="I8" s="10">
        <f t="shared" si="5"/>
        <v>35397</v>
      </c>
      <c r="J8" s="10">
        <f t="shared" si="3"/>
        <v>2610766799149.749</v>
      </c>
      <c r="K8" s="11">
        <f t="shared" si="4"/>
        <v>2.6999999999999247E-3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11"/>
      <c r="H9" s="10"/>
      <c r="I9" s="10">
        <f t="shared" si="5"/>
        <v>35397</v>
      </c>
      <c r="J9" s="10">
        <f t="shared" si="3"/>
        <v>2603736710032.6611</v>
      </c>
      <c r="K9" s="11">
        <f t="shared" si="4"/>
        <v>3.6000000000000476E-3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11"/>
      <c r="H10" s="10"/>
      <c r="I10" s="10">
        <f t="shared" si="5"/>
        <v>35397</v>
      </c>
      <c r="J10" s="10">
        <f t="shared" si="3"/>
        <v>2594396881260.1245</v>
      </c>
      <c r="K10" s="11">
        <f t="shared" si="4"/>
        <v>4.5999999999999375E-3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11"/>
      <c r="H11" s="10"/>
      <c r="I11" s="10">
        <f t="shared" si="5"/>
        <v>35397</v>
      </c>
      <c r="J11" s="10">
        <f t="shared" si="3"/>
        <v>2582517301672.4316</v>
      </c>
      <c r="K11" s="11">
        <f t="shared" si="4"/>
        <v>4.6999999999999265E-3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11"/>
      <c r="H12" s="10"/>
      <c r="I12" s="10">
        <f t="shared" si="5"/>
        <v>35397</v>
      </c>
      <c r="J12" s="10">
        <f t="shared" si="3"/>
        <v>2570436251291.3623</v>
      </c>
      <c r="K12" s="11">
        <f t="shared" si="4"/>
        <v>5.8999999999997943E-3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11"/>
      <c r="H13" s="10"/>
      <c r="I13" s="10">
        <f t="shared" si="5"/>
        <v>35397</v>
      </c>
      <c r="J13" s="10">
        <f t="shared" si="3"/>
        <v>2555359629477.4458</v>
      </c>
      <c r="K13" s="11">
        <f t="shared" si="4"/>
        <v>6.2999999999999723E-3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11"/>
      <c r="H14" s="10"/>
      <c r="I14" s="10">
        <f t="shared" si="5"/>
        <v>35397</v>
      </c>
      <c r="J14" s="10">
        <f t="shared" si="3"/>
        <v>2539361651075.6694</v>
      </c>
      <c r="K14" s="11">
        <f t="shared" si="4"/>
        <v>7.2000000000003173E-3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11"/>
      <c r="H15" s="10"/>
      <c r="I15" s="10">
        <f t="shared" si="5"/>
        <v>35397</v>
      </c>
      <c r="J15" s="10">
        <f t="shared" si="3"/>
        <v>2521208946659.7188</v>
      </c>
      <c r="K15" s="11">
        <f t="shared" si="4"/>
        <v>6.8999999999999062E-3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11"/>
      <c r="H16" s="10"/>
      <c r="I16" s="10">
        <f t="shared" si="5"/>
        <v>35397</v>
      </c>
      <c r="J16" s="10">
        <f t="shared" si="3"/>
        <v>2503931817121.5801</v>
      </c>
      <c r="K16" s="11">
        <f t="shared" si="4"/>
        <v>7.9000000000000181E-3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11"/>
      <c r="H17" s="10"/>
      <c r="I17" s="10">
        <f t="shared" si="5"/>
        <v>35397</v>
      </c>
      <c r="J17" s="10">
        <f t="shared" si="3"/>
        <v>2484305801291.3779</v>
      </c>
      <c r="K17" s="11">
        <f t="shared" si="4"/>
        <v>9.8000000000000309E-3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11"/>
      <c r="H18" s="10"/>
      <c r="I18" s="10">
        <f t="shared" si="5"/>
        <v>35397</v>
      </c>
      <c r="J18" s="10">
        <f t="shared" si="3"/>
        <v>2460195881651.1963</v>
      </c>
      <c r="K18" s="11">
        <f t="shared" si="4"/>
        <v>1.2699999999999934E-2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11"/>
      <c r="H19" s="10"/>
      <c r="I19" s="10">
        <f t="shared" si="5"/>
        <v>35397</v>
      </c>
      <c r="J19" s="10">
        <f t="shared" si="3"/>
        <v>2429343222722.6191</v>
      </c>
      <c r="K19" s="11">
        <f t="shared" si="4"/>
        <v>1.0499999999999954E-2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11"/>
      <c r="H20" s="10"/>
      <c r="I20" s="10">
        <f t="shared" si="5"/>
        <v>35397</v>
      </c>
      <c r="J20" s="10">
        <f t="shared" si="3"/>
        <v>2404100170927.8765</v>
      </c>
      <c r="K20" s="11">
        <f t="shared" si="4"/>
        <v>1.2499999999999956E-2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11"/>
      <c r="H21" s="10"/>
      <c r="I21" s="10">
        <f t="shared" si="5"/>
        <v>35397</v>
      </c>
      <c r="J21" s="10">
        <f t="shared" si="3"/>
        <v>2374419921904.0757</v>
      </c>
      <c r="K21" s="11">
        <f t="shared" si="4"/>
        <v>1.0199999999999987E-2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11"/>
      <c r="H22" s="10"/>
      <c r="I22" s="10">
        <f t="shared" si="5"/>
        <v>35397</v>
      </c>
      <c r="J22" s="10">
        <f t="shared" si="3"/>
        <v>2350445379037.8892</v>
      </c>
      <c r="K22" s="11">
        <f t="shared" si="4"/>
        <v>8.599999999999941E-3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11"/>
      <c r="H23" s="10"/>
      <c r="I23" s="10">
        <f t="shared" si="5"/>
        <v>35397</v>
      </c>
      <c r="J23" s="10">
        <f t="shared" si="3"/>
        <v>2330403905451.0107</v>
      </c>
      <c r="K23" s="11">
        <f t="shared" si="4"/>
        <v>1.4000000000000012E-2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11"/>
      <c r="H24" s="10"/>
      <c r="I24" s="10">
        <f t="shared" si="5"/>
        <v>35397</v>
      </c>
      <c r="J24" s="10">
        <f t="shared" si="3"/>
        <v>2298228703600.6021</v>
      </c>
      <c r="K24" s="11">
        <f t="shared" si="4"/>
        <v>1.18999999999998E-2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11"/>
      <c r="H25" s="10"/>
      <c r="I25" s="10">
        <f t="shared" si="5"/>
        <v>35397</v>
      </c>
      <c r="J25" s="10">
        <f t="shared" si="3"/>
        <v>2271201406858.9805</v>
      </c>
      <c r="K25" s="11">
        <f t="shared" si="4"/>
        <v>1.3200000000000101E-2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11"/>
      <c r="H26" s="10"/>
      <c r="I26" s="10">
        <f t="shared" si="5"/>
        <v>35397</v>
      </c>
      <c r="J26" s="10">
        <f t="shared" si="3"/>
        <v>2241612126785.4126</v>
      </c>
      <c r="K26" s="11">
        <f t="shared" si="4"/>
        <v>1.0799999999999921E-2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11"/>
      <c r="H27" s="10"/>
      <c r="I27" s="10">
        <f t="shared" si="5"/>
        <v>35397</v>
      </c>
      <c r="J27" s="10">
        <f t="shared" si="3"/>
        <v>2217661383839.9414</v>
      </c>
      <c r="K27" s="11">
        <f t="shared" si="4"/>
        <v>7.1000000000001062E-3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11"/>
      <c r="H28" s="10"/>
      <c r="I28" s="10">
        <f t="shared" si="5"/>
        <v>35397</v>
      </c>
      <c r="J28" s="10">
        <f t="shared" si="3"/>
        <v>2202026992195.354</v>
      </c>
      <c r="K28" s="11">
        <f t="shared" si="4"/>
        <v>7.7000000000000401E-3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11"/>
      <c r="H29" s="10"/>
      <c r="I29" s="10">
        <f t="shared" si="5"/>
        <v>35397</v>
      </c>
      <c r="J29" s="10">
        <f t="shared" si="3"/>
        <v>2185200944919.4741</v>
      </c>
      <c r="K29" s="11">
        <f t="shared" si="4"/>
        <v>6.8999999999999062E-3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11"/>
      <c r="H30" s="10"/>
      <c r="I30" s="10">
        <f t="shared" si="5"/>
        <v>35397</v>
      </c>
      <c r="J30" s="10">
        <f t="shared" si="3"/>
        <v>2170226382877.6189</v>
      </c>
      <c r="K30" s="11">
        <f t="shared" si="4"/>
        <v>7.5000000000000622E-3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11"/>
      <c r="H31" s="10"/>
      <c r="I31" s="10">
        <f t="shared" si="5"/>
        <v>35397</v>
      </c>
      <c r="J31" s="10">
        <f t="shared" si="3"/>
        <v>2154070851491.4329</v>
      </c>
      <c r="K31" s="11">
        <f t="shared" si="4"/>
        <v>7.6000000000000512E-3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11"/>
      <c r="H32" s="10"/>
      <c r="I32" s="10">
        <f t="shared" si="5"/>
        <v>35397</v>
      </c>
      <c r="J32" s="10">
        <f t="shared" si="3"/>
        <v>2137823393699.3181</v>
      </c>
      <c r="K32" s="11">
        <f t="shared" si="4"/>
        <v>8.1999999999999851E-3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11"/>
      <c r="H33" s="10"/>
      <c r="I33" s="10">
        <f t="shared" si="5"/>
        <v>35397</v>
      </c>
      <c r="J33" s="10">
        <f t="shared" si="3"/>
        <v>2120435819975.519</v>
      </c>
      <c r="K33" s="11">
        <f t="shared" si="4"/>
        <v>1.0499999999999954E-2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11"/>
      <c r="H34" s="10"/>
      <c r="I34" s="10">
        <f t="shared" si="5"/>
        <v>35397</v>
      </c>
      <c r="J34" s="10">
        <f t="shared" ref="J34:J65" si="6">IF(I34="","",I34*C34)</f>
        <v>2098402592751.627</v>
      </c>
      <c r="K34" s="11">
        <f t="shared" ref="K34:K65" si="7">IFERROR(J34/J35-1,"")</f>
        <v>9.200000000000097E-3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11"/>
      <c r="H35" s="10"/>
      <c r="I35" s="10">
        <f t="shared" ref="I35:I66" si="8">IF(H35&lt;&gt;"",H35,I34/(1+IF(G34="",0,G34)))</f>
        <v>35397</v>
      </c>
      <c r="J35" s="10">
        <f t="shared" si="6"/>
        <v>2079273278588.6116</v>
      </c>
      <c r="K35" s="11">
        <f t="shared" si="7"/>
        <v>1.2199999999999989E-2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11"/>
      <c r="H36" s="10"/>
      <c r="I36" s="10">
        <f t="shared" si="8"/>
        <v>35397</v>
      </c>
      <c r="J36" s="10">
        <f t="shared" si="6"/>
        <v>2054211893488.0574</v>
      </c>
      <c r="K36" s="11">
        <f t="shared" si="7"/>
        <v>1.4799999999999702E-2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11"/>
      <c r="H37" s="10"/>
      <c r="I37" s="10">
        <f t="shared" si="8"/>
        <v>35397</v>
      </c>
      <c r="J37" s="10">
        <f t="shared" si="6"/>
        <v>2024252949830.5654</v>
      </c>
      <c r="K37" s="11">
        <f t="shared" si="7"/>
        <v>1.6899999999999915E-2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11"/>
      <c r="H38" s="10"/>
      <c r="I38" s="10">
        <f t="shared" si="8"/>
        <v>35397</v>
      </c>
      <c r="J38" s="10">
        <f t="shared" si="6"/>
        <v>1990611613561.3782</v>
      </c>
      <c r="K38" s="11">
        <f t="shared" si="7"/>
        <v>1.7400000000000082E-2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11"/>
      <c r="H39" s="10"/>
      <c r="I39" s="10">
        <f t="shared" si="8"/>
        <v>35397</v>
      </c>
      <c r="J39" s="10">
        <f t="shared" si="6"/>
        <v>1956567341813.8176</v>
      </c>
      <c r="K39" s="11">
        <f t="shared" si="7"/>
        <v>1.3100000000000112E-2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11"/>
      <c r="H40" s="10"/>
      <c r="I40" s="10">
        <f t="shared" si="8"/>
        <v>35397</v>
      </c>
      <c r="J40" s="10">
        <f t="shared" si="6"/>
        <v>1931267734491.9724</v>
      </c>
      <c r="K40" s="11">
        <f t="shared" si="7"/>
        <v>1.6299999999999981E-2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11"/>
      <c r="H41" s="10"/>
      <c r="I41" s="10">
        <f t="shared" si="8"/>
        <v>35397</v>
      </c>
      <c r="J41" s="10">
        <f t="shared" si="6"/>
        <v>1900292959256.0981</v>
      </c>
      <c r="K41" s="11">
        <f t="shared" si="7"/>
        <v>1.6100000000000003E-2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11"/>
      <c r="H42" s="10"/>
      <c r="I42" s="10">
        <f t="shared" si="8"/>
        <v>35397</v>
      </c>
      <c r="J42" s="10">
        <f t="shared" si="6"/>
        <v>1870183012750.8101</v>
      </c>
      <c r="K42" s="11">
        <f t="shared" si="7"/>
        <v>1.5800000000000036E-2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11"/>
      <c r="H43" s="10"/>
      <c r="I43" s="10">
        <f t="shared" si="8"/>
        <v>35397</v>
      </c>
      <c r="J43" s="10">
        <f t="shared" si="6"/>
        <v>1841093731788.551</v>
      </c>
      <c r="K43" s="11">
        <f t="shared" si="7"/>
        <v>1.5200000000000324E-2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11"/>
      <c r="H44" s="10"/>
      <c r="I44" s="10">
        <f t="shared" si="8"/>
        <v>35397</v>
      </c>
      <c r="J44" s="10">
        <f t="shared" si="6"/>
        <v>1813528104598.6511</v>
      </c>
      <c r="K44" s="11">
        <f t="shared" si="7"/>
        <v>1.4899999999999691E-2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11"/>
      <c r="H45" s="10"/>
      <c r="I45" s="10">
        <f t="shared" si="8"/>
        <v>35397</v>
      </c>
      <c r="J45" s="10">
        <f t="shared" si="6"/>
        <v>1786903246229.8271</v>
      </c>
      <c r="K45" s="11">
        <f t="shared" si="7"/>
        <v>1.5200000000000324E-2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11"/>
      <c r="H46" s="10"/>
      <c r="I46" s="10">
        <f t="shared" si="8"/>
        <v>35397</v>
      </c>
      <c r="J46" s="10">
        <f t="shared" si="6"/>
        <v>1760148981707.8672</v>
      </c>
      <c r="K46" s="11">
        <f t="shared" si="7"/>
        <v>1.5900000000000025E-2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11"/>
      <c r="H47" s="10"/>
      <c r="I47" s="10">
        <f t="shared" si="8"/>
        <v>35397</v>
      </c>
      <c r="J47" s="10">
        <f t="shared" si="6"/>
        <v>1732600631664.4033</v>
      </c>
      <c r="K47" s="11">
        <f t="shared" si="7"/>
        <v>1.6599999999999948E-2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11"/>
      <c r="H48" s="10"/>
      <c r="I48" s="10">
        <f t="shared" si="8"/>
        <v>35397</v>
      </c>
      <c r="J48" s="10">
        <f t="shared" si="6"/>
        <v>1704309100594.5342</v>
      </c>
      <c r="K48" s="11">
        <f t="shared" si="7"/>
        <v>1.7400000000000082E-2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11"/>
      <c r="H49" s="10"/>
      <c r="I49" s="10">
        <f t="shared" si="8"/>
        <v>35397</v>
      </c>
      <c r="J49" s="10">
        <f t="shared" si="6"/>
        <v>1675161294077.584</v>
      </c>
      <c r="K49" s="11">
        <f t="shared" si="7"/>
        <v>1.8299999999999983E-2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11"/>
      <c r="H50" s="10"/>
      <c r="I50" s="10">
        <f t="shared" si="8"/>
        <v>35397</v>
      </c>
      <c r="J50" s="10">
        <f t="shared" si="6"/>
        <v>1645056755452.7979</v>
      </c>
      <c r="K50" s="11">
        <f t="shared" si="7"/>
        <v>1.9500000000000073E-2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11"/>
      <c r="H51" s="10"/>
      <c r="I51" s="10">
        <f t="shared" si="8"/>
        <v>35397</v>
      </c>
      <c r="J51" s="10">
        <f t="shared" si="6"/>
        <v>1613591716971.8467</v>
      </c>
      <c r="K51" s="11">
        <f t="shared" si="7"/>
        <v>2.079999999999993E-2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11"/>
      <c r="H52" s="10"/>
      <c r="I52" s="10">
        <f t="shared" si="8"/>
        <v>35397</v>
      </c>
      <c r="J52" s="10">
        <f t="shared" si="6"/>
        <v>1580712888883.0789</v>
      </c>
      <c r="K52" s="11">
        <f t="shared" si="7"/>
        <v>1.6299999999999981E-2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11"/>
      <c r="H53" s="10"/>
      <c r="I53" s="10">
        <f t="shared" si="8"/>
        <v>35397</v>
      </c>
      <c r="J53" s="10">
        <f t="shared" si="6"/>
        <v>1555360512528.8584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11"/>
      <c r="H54" s="10"/>
      <c r="I54" s="10">
        <f t="shared" si="8"/>
        <v>35397</v>
      </c>
      <c r="J54" s="10">
        <f t="shared" si="6"/>
        <v>1533734851127.9543</v>
      </c>
      <c r="K54" s="11">
        <f t="shared" si="7"/>
        <v>1.6100000000000225E-2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11"/>
      <c r="H55" s="10"/>
      <c r="I55" s="10">
        <f t="shared" si="8"/>
        <v>35397</v>
      </c>
      <c r="J55" s="10">
        <f t="shared" si="6"/>
        <v>1509432980147.5781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11"/>
      <c r="H56" s="10"/>
      <c r="I56" s="10">
        <f t="shared" si="8"/>
        <v>35397</v>
      </c>
      <c r="J56" s="10">
        <f t="shared" si="6"/>
        <v>1482161213813.4114</v>
      </c>
      <c r="K56" s="11">
        <f t="shared" si="7"/>
        <v>5.9999999999993392E-4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11"/>
      <c r="H57" s="10"/>
      <c r="I57" s="10">
        <f t="shared" si="8"/>
        <v>35397</v>
      </c>
      <c r="J57" s="10">
        <f t="shared" si="6"/>
        <v>1481272450343.2056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11"/>
      <c r="H58" s="10"/>
      <c r="I58" s="10">
        <f t="shared" si="8"/>
        <v>35397</v>
      </c>
      <c r="J58" s="10">
        <f t="shared" si="6"/>
        <v>1445143853993.3713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11"/>
      <c r="H59" s="10"/>
      <c r="I59" s="10">
        <f t="shared" si="8"/>
        <v>35397</v>
      </c>
      <c r="J59" s="10">
        <f t="shared" si="6"/>
        <v>1416807699993.5012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11"/>
      <c r="H60" s="10"/>
      <c r="I60" s="10">
        <f t="shared" si="8"/>
        <v>35397</v>
      </c>
      <c r="J60" s="10">
        <f t="shared" si="6"/>
        <v>1387666699308.0327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11"/>
      <c r="H61" s="10"/>
      <c r="I61" s="10">
        <f t="shared" si="8"/>
        <v>35397</v>
      </c>
      <c r="J61" s="10">
        <f t="shared" si="6"/>
        <v>1357795204802.3804</v>
      </c>
      <c r="K61" s="11">
        <f t="shared" si="7"/>
        <v>2.2999999999999687E-2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11"/>
      <c r="H62" s="10"/>
      <c r="I62" s="10">
        <f t="shared" si="8"/>
        <v>35397</v>
      </c>
      <c r="J62" s="10">
        <f t="shared" si="6"/>
        <v>1327268039885.0251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11"/>
      <c r="H63" s="10"/>
      <c r="I63" s="10">
        <f t="shared" si="8"/>
        <v>35397</v>
      </c>
      <c r="J63" s="10">
        <f t="shared" si="6"/>
        <v>1301243176357.8677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11"/>
      <c r="H64" s="10"/>
      <c r="I64" s="10">
        <f t="shared" si="8"/>
        <v>35397</v>
      </c>
      <c r="J64" s="10">
        <f t="shared" si="6"/>
        <v>1274479114944.043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11"/>
      <c r="H65" s="10"/>
      <c r="I65" s="10">
        <f t="shared" si="8"/>
        <v>35397</v>
      </c>
      <c r="J65" s="10">
        <f t="shared" si="6"/>
        <v>1247044143780.864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11"/>
      <c r="H66" s="10"/>
      <c r="I66" s="10">
        <f t="shared" si="8"/>
        <v>35397</v>
      </c>
      <c r="J66" s="10">
        <f t="shared" ref="J66:J67" si="9">IF(I66="","",I66*C66)</f>
        <v>1219006983168</v>
      </c>
      <c r="K66" s="11">
        <f t="shared" ref="K66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11"/>
      <c r="H67" s="10"/>
      <c r="I67" s="10">
        <f t="shared" ref="I67" si="11">IF(H67&lt;&gt;"",H67,I66/(1+IF(G66="",0,G66)))</f>
        <v>35397</v>
      </c>
      <c r="J67" s="10">
        <f t="shared" si="9"/>
        <v>1190436507000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5">
        <v>21374692</v>
      </c>
      <c r="G2" s="11"/>
      <c r="H2" s="10"/>
      <c r="I2" s="10">
        <f>IF(H2&lt;&gt;"",H2,22897)</f>
        <v>22897</v>
      </c>
      <c r="J2" s="10">
        <f t="shared" ref="J2:J33" si="3">IF(I2="","",I2*C2)</f>
        <v>489371069068.73871</v>
      </c>
      <c r="K2" s="11">
        <f t="shared" ref="K2:K33" si="4">IFERROR(J2/J3-1,"")</f>
        <v>9.800000000000253E-3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11"/>
      <c r="H3" s="10"/>
      <c r="I3" s="10">
        <f t="shared" ref="I3:I34" si="5">IF(H3&lt;&gt;"",H3,I2/(1+IF(G2="",0,G2)))</f>
        <v>22897</v>
      </c>
      <c r="J3" s="10">
        <f t="shared" si="3"/>
        <v>484621775667.20007</v>
      </c>
      <c r="K3" s="11">
        <f t="shared" si="4"/>
        <v>9.200000000000097E-3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11"/>
      <c r="H4" s="10"/>
      <c r="I4" s="10">
        <f t="shared" si="5"/>
        <v>22897</v>
      </c>
      <c r="J4" s="10">
        <f t="shared" si="3"/>
        <v>480203899789.13995</v>
      </c>
      <c r="K4" s="11">
        <f t="shared" si="4"/>
        <v>8.69999999999993E-3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11"/>
      <c r="H5" s="10"/>
      <c r="I5" s="10">
        <f t="shared" si="5"/>
        <v>22897</v>
      </c>
      <c r="J5" s="10">
        <f t="shared" si="3"/>
        <v>476062159005.78961</v>
      </c>
      <c r="K5" s="11">
        <f t="shared" si="4"/>
        <v>8.5000000000001741E-3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11"/>
      <c r="H6" s="10"/>
      <c r="I6" s="10">
        <f t="shared" si="5"/>
        <v>22897</v>
      </c>
      <c r="J6" s="10">
        <f t="shared" si="3"/>
        <v>472049736247.68427</v>
      </c>
      <c r="K6" s="11">
        <f t="shared" si="4"/>
        <v>8.499999999999952E-3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11"/>
      <c r="H7" s="10"/>
      <c r="I7" s="10">
        <f t="shared" si="5"/>
        <v>22897</v>
      </c>
      <c r="J7" s="10">
        <f t="shared" si="3"/>
        <v>468071131628.83917</v>
      </c>
      <c r="K7" s="11">
        <f t="shared" si="4"/>
        <v>8.2999999999999741E-3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11"/>
      <c r="H8" s="10"/>
      <c r="I8" s="10">
        <f t="shared" si="5"/>
        <v>22897</v>
      </c>
      <c r="J8" s="10">
        <f t="shared" si="3"/>
        <v>464218121222.69086</v>
      </c>
      <c r="K8" s="11">
        <f t="shared" si="4"/>
        <v>1.3900000000000023E-2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11"/>
      <c r="H9" s="10"/>
      <c r="I9" s="10">
        <f t="shared" si="5"/>
        <v>22897</v>
      </c>
      <c r="J9" s="10">
        <f t="shared" si="3"/>
        <v>457853951299.62604</v>
      </c>
      <c r="K9" s="11">
        <f t="shared" si="4"/>
        <v>7.8000000000000291E-3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11"/>
      <c r="H10" s="10"/>
      <c r="I10" s="10">
        <f t="shared" si="5"/>
        <v>22897</v>
      </c>
      <c r="J10" s="10">
        <f t="shared" si="3"/>
        <v>454310330720.00995</v>
      </c>
      <c r="K10" s="11">
        <f t="shared" si="4"/>
        <v>7.8000000000000291E-3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11"/>
      <c r="H11" s="10"/>
      <c r="I11" s="10">
        <f t="shared" si="5"/>
        <v>22897</v>
      </c>
      <c r="J11" s="10">
        <f t="shared" si="3"/>
        <v>450794136455.65582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11"/>
      <c r="H12" s="10"/>
      <c r="I12" s="10">
        <f t="shared" si="5"/>
        <v>22897</v>
      </c>
      <c r="J12" s="10">
        <f t="shared" si="3"/>
        <v>447349544959.4679</v>
      </c>
      <c r="K12" s="11">
        <f t="shared" si="4"/>
        <v>7.5999999999998291E-3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11"/>
      <c r="H13" s="10"/>
      <c r="I13" s="10">
        <f t="shared" si="5"/>
        <v>22897</v>
      </c>
      <c r="J13" s="10">
        <f t="shared" si="3"/>
        <v>443975332432.97729</v>
      </c>
      <c r="K13" s="11">
        <f t="shared" si="4"/>
        <v>7.7000000000000401E-3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11"/>
      <c r="H14" s="10"/>
      <c r="I14" s="10">
        <f t="shared" si="5"/>
        <v>22897</v>
      </c>
      <c r="J14" s="10">
        <f t="shared" si="3"/>
        <v>440582844530.09558</v>
      </c>
      <c r="K14" s="11">
        <f t="shared" si="4"/>
        <v>8.1000000000002181E-3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11"/>
      <c r="H15" s="10"/>
      <c r="I15" s="10">
        <f t="shared" si="5"/>
        <v>22897</v>
      </c>
      <c r="J15" s="10">
        <f t="shared" si="3"/>
        <v>437042797867.36981</v>
      </c>
      <c r="K15" s="11">
        <f t="shared" si="4"/>
        <v>1.0099999999999998E-2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11"/>
      <c r="H16" s="10"/>
      <c r="I16" s="10">
        <f t="shared" si="5"/>
        <v>22897</v>
      </c>
      <c r="J16" s="10">
        <f t="shared" si="3"/>
        <v>432672802561.49872</v>
      </c>
      <c r="K16" s="11">
        <f t="shared" si="4"/>
        <v>1.3600000000000056E-2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11"/>
      <c r="H17" s="10"/>
      <c r="I17" s="10">
        <f t="shared" si="5"/>
        <v>22897</v>
      </c>
      <c r="J17" s="10">
        <f t="shared" si="3"/>
        <v>426867405842.04681</v>
      </c>
      <c r="K17" s="11">
        <f t="shared" si="4"/>
        <v>1.639999999999997E-2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11"/>
      <c r="H18" s="10"/>
      <c r="I18" s="10">
        <f t="shared" si="5"/>
        <v>22897</v>
      </c>
      <c r="J18" s="10">
        <f t="shared" si="3"/>
        <v>419979738136.60651</v>
      </c>
      <c r="K18" s="11">
        <f t="shared" si="4"/>
        <v>1.5500000000000069E-2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11"/>
      <c r="H19" s="10"/>
      <c r="I19" s="10">
        <f t="shared" si="5"/>
        <v>22897</v>
      </c>
      <c r="J19" s="10">
        <f t="shared" si="3"/>
        <v>413569412246.78137</v>
      </c>
      <c r="K19" s="11">
        <f t="shared" si="4"/>
        <v>1.2900000000000134E-2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11"/>
      <c r="H20" s="10"/>
      <c r="I20" s="10">
        <f t="shared" si="5"/>
        <v>22897</v>
      </c>
      <c r="J20" s="10">
        <f t="shared" si="3"/>
        <v>408302312416.60712</v>
      </c>
      <c r="K20" s="11">
        <f t="shared" si="4"/>
        <v>1.4999999999999902E-2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11"/>
      <c r="H21" s="10"/>
      <c r="I21" s="10">
        <f t="shared" si="5"/>
        <v>22897</v>
      </c>
      <c r="J21" s="10">
        <f t="shared" si="3"/>
        <v>402268288095.1795</v>
      </c>
      <c r="K21" s="11">
        <f t="shared" si="4"/>
        <v>1.6199999999999992E-2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11"/>
      <c r="H22" s="10"/>
      <c r="I22" s="10">
        <f t="shared" si="5"/>
        <v>22897</v>
      </c>
      <c r="J22" s="10">
        <f t="shared" si="3"/>
        <v>395855430127.12018</v>
      </c>
      <c r="K22" s="11">
        <f t="shared" si="4"/>
        <v>1.6699999999999937E-2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11"/>
      <c r="H23" s="10"/>
      <c r="I23" s="10">
        <f t="shared" si="5"/>
        <v>22897</v>
      </c>
      <c r="J23" s="10">
        <f t="shared" si="3"/>
        <v>389353231166.63733</v>
      </c>
      <c r="K23" s="11">
        <f t="shared" si="4"/>
        <v>1.5900000000000025E-2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11"/>
      <c r="H24" s="10"/>
      <c r="I24" s="10">
        <f t="shared" si="5"/>
        <v>22897</v>
      </c>
      <c r="J24" s="10">
        <f t="shared" si="3"/>
        <v>383259406601.67072</v>
      </c>
      <c r="K24" s="11">
        <f t="shared" si="4"/>
        <v>1.6599999999999948E-2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11"/>
      <c r="H25" s="10"/>
      <c r="I25" s="10">
        <f t="shared" si="5"/>
        <v>22897</v>
      </c>
      <c r="J25" s="10">
        <f t="shared" si="3"/>
        <v>377001186899.14496</v>
      </c>
      <c r="K25" s="11">
        <f t="shared" si="4"/>
        <v>2.4599999999999955E-2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11"/>
      <c r="H26" s="10"/>
      <c r="I26" s="10">
        <f t="shared" si="5"/>
        <v>22897</v>
      </c>
      <c r="J26" s="10">
        <f t="shared" si="3"/>
        <v>367949626097.15497</v>
      </c>
      <c r="K26" s="11">
        <f t="shared" si="4"/>
        <v>5.0200000000000022E-2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11"/>
      <c r="H27" s="10"/>
      <c r="I27" s="10">
        <f t="shared" si="5"/>
        <v>22897</v>
      </c>
      <c r="J27" s="10">
        <f t="shared" si="3"/>
        <v>350361479810.65985</v>
      </c>
      <c r="K27" s="11">
        <f t="shared" si="4"/>
        <v>2.0900000000000141E-2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11"/>
      <c r="H28" s="10"/>
      <c r="I28" s="10">
        <f t="shared" si="5"/>
        <v>22897</v>
      </c>
      <c r="J28" s="10">
        <f t="shared" si="3"/>
        <v>343188833196.84576</v>
      </c>
      <c r="K28" s="11">
        <f t="shared" si="4"/>
        <v>6.9999999999998952E-3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11"/>
      <c r="H29" s="10"/>
      <c r="I29" s="10">
        <f t="shared" si="5"/>
        <v>22897</v>
      </c>
      <c r="J29" s="10">
        <f t="shared" si="3"/>
        <v>340803210721.79327</v>
      </c>
      <c r="K29" s="11">
        <f t="shared" si="4"/>
        <v>6.5999999999999392E-3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11"/>
      <c r="H30" s="10"/>
      <c r="I30" s="10">
        <f t="shared" si="5"/>
        <v>22897</v>
      </c>
      <c r="J30" s="10">
        <f t="shared" si="3"/>
        <v>338568657581.75372</v>
      </c>
      <c r="K30" s="11">
        <f t="shared" si="4"/>
        <v>6.1999999999999833E-3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11"/>
      <c r="H31" s="10"/>
      <c r="I31" s="10">
        <f t="shared" si="5"/>
        <v>22897</v>
      </c>
      <c r="J31" s="10">
        <f t="shared" si="3"/>
        <v>336482466290.75104</v>
      </c>
      <c r="K31" s="11">
        <f t="shared" si="4"/>
        <v>5.5000000000000604E-3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11"/>
      <c r="H32" s="10"/>
      <c r="I32" s="10">
        <f t="shared" si="5"/>
        <v>22897</v>
      </c>
      <c r="J32" s="10">
        <f t="shared" si="3"/>
        <v>334641935644.70514</v>
      </c>
      <c r="K32" s="11">
        <f t="shared" si="4"/>
        <v>7.6000000000000512E-3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11"/>
      <c r="H33" s="10"/>
      <c r="I33" s="10">
        <f t="shared" si="5"/>
        <v>22897</v>
      </c>
      <c r="J33" s="10">
        <f t="shared" si="3"/>
        <v>332117840060.24725</v>
      </c>
      <c r="K33" s="11">
        <f t="shared" si="4"/>
        <v>3.1000000000001027E-3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11"/>
      <c r="H34" s="10"/>
      <c r="I34" s="10">
        <f t="shared" si="5"/>
        <v>22897</v>
      </c>
      <c r="J34" s="10">
        <f t="shared" ref="J34:J65" si="6">IF(I34="","",I34*C34)</f>
        <v>331091456544.95782</v>
      </c>
      <c r="K34" s="11">
        <f t="shared" ref="K34:K65" si="7">IFERROR(J34/J35-1,"")</f>
        <v>8.1999999999999851E-3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11"/>
      <c r="H35" s="10"/>
      <c r="I35" s="10">
        <f t="shared" ref="I35:I66" si="8">IF(H35&lt;&gt;"",H35,I34/(1+IF(G34="",0,G34)))</f>
        <v>22897</v>
      </c>
      <c r="J35" s="10">
        <f t="shared" si="6"/>
        <v>328398588122.35455</v>
      </c>
      <c r="K35" s="11">
        <f t="shared" si="7"/>
        <v>8.799999999999919E-3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11"/>
      <c r="H36" s="10"/>
      <c r="I36" s="10">
        <f t="shared" si="8"/>
        <v>22897</v>
      </c>
      <c r="J36" s="10">
        <f t="shared" si="6"/>
        <v>325533889891.31104</v>
      </c>
      <c r="K36" s="11">
        <f t="shared" si="7"/>
        <v>9.9000000000000199E-3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11"/>
      <c r="H37" s="10"/>
      <c r="I37" s="10">
        <f t="shared" si="8"/>
        <v>22897</v>
      </c>
      <c r="J37" s="10">
        <f t="shared" si="6"/>
        <v>322342697189.13855</v>
      </c>
      <c r="K37" s="11">
        <f t="shared" si="7"/>
        <v>1.4000000000000012E-2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11"/>
      <c r="H38" s="10"/>
      <c r="I38" s="10">
        <f t="shared" si="8"/>
        <v>22897</v>
      </c>
      <c r="J38" s="10">
        <f t="shared" si="6"/>
        <v>317892206300.9256</v>
      </c>
      <c r="K38" s="11">
        <f t="shared" si="7"/>
        <v>1.5700000000000047E-2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11"/>
      <c r="H39" s="10"/>
      <c r="I39" s="10">
        <f t="shared" si="8"/>
        <v>22897</v>
      </c>
      <c r="J39" s="10">
        <f t="shared" si="6"/>
        <v>312978444718.83978</v>
      </c>
      <c r="K39" s="11">
        <f t="shared" si="7"/>
        <v>1.110000000000011E-2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11"/>
      <c r="H40" s="10"/>
      <c r="I40" s="10">
        <f t="shared" si="8"/>
        <v>22897</v>
      </c>
      <c r="J40" s="10">
        <f t="shared" si="6"/>
        <v>309542522716.68457</v>
      </c>
      <c r="K40" s="11">
        <f t="shared" si="7"/>
        <v>1.2399999999999967E-2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11"/>
      <c r="H41" s="10"/>
      <c r="I41" s="10">
        <f t="shared" si="8"/>
        <v>22897</v>
      </c>
      <c r="J41" s="10">
        <f t="shared" si="6"/>
        <v>305751207740.69989</v>
      </c>
      <c r="K41" s="11">
        <f t="shared" si="7"/>
        <v>1.2299999999999978E-2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11"/>
      <c r="H42" s="10"/>
      <c r="I42" s="10">
        <f t="shared" si="8"/>
        <v>22897</v>
      </c>
      <c r="J42" s="10">
        <f t="shared" si="6"/>
        <v>302036162936.57996</v>
      </c>
      <c r="K42" s="11">
        <f t="shared" si="7"/>
        <v>1.2799999999999923E-2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11"/>
      <c r="H43" s="10"/>
      <c r="I43" s="10">
        <f t="shared" si="8"/>
        <v>22897</v>
      </c>
      <c r="J43" s="10">
        <f t="shared" si="6"/>
        <v>298218960245.43835</v>
      </c>
      <c r="K43" s="11">
        <f t="shared" si="7"/>
        <v>1.980000000000004E-2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11"/>
      <c r="H44" s="10"/>
      <c r="I44" s="10">
        <f t="shared" si="8"/>
        <v>22897</v>
      </c>
      <c r="J44" s="10">
        <f t="shared" si="6"/>
        <v>292428868646.24274</v>
      </c>
      <c r="K44" s="11">
        <f t="shared" si="7"/>
        <v>3.0500000000000194E-2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11"/>
      <c r="H45" s="10"/>
      <c r="I45" s="10">
        <f t="shared" si="8"/>
        <v>22897</v>
      </c>
      <c r="J45" s="10">
        <f t="shared" si="6"/>
        <v>283773768700.86627</v>
      </c>
      <c r="K45" s="11">
        <f t="shared" si="7"/>
        <v>1.540000000000008E-2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11"/>
      <c r="H46" s="10"/>
      <c r="I46" s="10">
        <f t="shared" si="8"/>
        <v>22897</v>
      </c>
      <c r="J46" s="10">
        <f t="shared" si="6"/>
        <v>279469931751.88721</v>
      </c>
      <c r="K46" s="11">
        <f t="shared" si="7"/>
        <v>2.1400000000000086E-2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11"/>
      <c r="H47" s="10"/>
      <c r="I47" s="10">
        <f t="shared" si="8"/>
        <v>22897</v>
      </c>
      <c r="J47" s="10">
        <f t="shared" si="6"/>
        <v>273614579745.33698</v>
      </c>
      <c r="K47" s="11">
        <f t="shared" si="7"/>
        <v>2.3200000000000109E-2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11"/>
      <c r="H48" s="10"/>
      <c r="I48" s="10">
        <f t="shared" si="8"/>
        <v>22897</v>
      </c>
      <c r="J48" s="10">
        <f t="shared" si="6"/>
        <v>267410652604.90317</v>
      </c>
      <c r="K48" s="11">
        <f t="shared" si="7"/>
        <v>1.6100000000000003E-2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11"/>
      <c r="H49" s="10"/>
      <c r="I49" s="10">
        <f t="shared" si="8"/>
        <v>22897</v>
      </c>
      <c r="J49" s="10">
        <f t="shared" si="6"/>
        <v>263173558316.01532</v>
      </c>
      <c r="K49" s="11">
        <f t="shared" si="7"/>
        <v>1.089999999999991E-2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11"/>
      <c r="H50" s="10"/>
      <c r="I50" s="10">
        <f t="shared" si="8"/>
        <v>22897</v>
      </c>
      <c r="J50" s="10">
        <f t="shared" si="6"/>
        <v>260335897038.29791</v>
      </c>
      <c r="K50" s="11">
        <f t="shared" si="7"/>
        <v>3.3199999999999896E-2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11"/>
      <c r="H51" s="10"/>
      <c r="I51" s="10">
        <f t="shared" si="8"/>
        <v>22897</v>
      </c>
      <c r="J51" s="10">
        <f t="shared" si="6"/>
        <v>251970477195.41031</v>
      </c>
      <c r="K51" s="11">
        <f t="shared" si="7"/>
        <v>1.540000000000008E-2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11"/>
      <c r="H52" s="10"/>
      <c r="I52" s="10">
        <f t="shared" si="8"/>
        <v>22897</v>
      </c>
      <c r="J52" s="10">
        <f t="shared" si="6"/>
        <v>248148982859.37589</v>
      </c>
      <c r="K52" s="11">
        <f t="shared" si="7"/>
        <v>2.4899999999999922E-2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11"/>
      <c r="H53" s="10"/>
      <c r="I53" s="10">
        <f t="shared" si="8"/>
        <v>22897</v>
      </c>
      <c r="J53" s="10">
        <f t="shared" si="6"/>
        <v>242120190125.25702</v>
      </c>
      <c r="K53" s="11">
        <f t="shared" si="7"/>
        <v>2.9600000000000071E-2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11"/>
      <c r="H54" s="10"/>
      <c r="I54" s="10">
        <f t="shared" si="8"/>
        <v>22897</v>
      </c>
      <c r="J54" s="10">
        <f t="shared" si="6"/>
        <v>235159469818.6257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11"/>
      <c r="H55" s="10"/>
      <c r="I55" s="10">
        <f t="shared" si="8"/>
        <v>22897</v>
      </c>
      <c r="J55" s="10">
        <f t="shared" si="6"/>
        <v>229021688565.08154</v>
      </c>
      <c r="K55" s="11">
        <f t="shared" si="7"/>
        <v>3.8200000000000012E-2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11"/>
      <c r="H56" s="10"/>
      <c r="I56" s="10">
        <f t="shared" si="8"/>
        <v>22897</v>
      </c>
      <c r="J56" s="10">
        <f t="shared" si="6"/>
        <v>220594961052.86221</v>
      </c>
      <c r="K56" s="11">
        <f t="shared" si="7"/>
        <v>2.2999999999999687E-2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11"/>
      <c r="H57" s="10"/>
      <c r="I57" s="10">
        <f t="shared" si="8"/>
        <v>22897</v>
      </c>
      <c r="J57" s="10">
        <f t="shared" si="6"/>
        <v>215635348047.7637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11"/>
      <c r="H58" s="10"/>
      <c r="I58" s="10">
        <f t="shared" si="8"/>
        <v>22897</v>
      </c>
      <c r="J58" s="10">
        <f t="shared" si="6"/>
        <v>210375949314.89142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11"/>
      <c r="H59" s="10"/>
      <c r="I59" s="10">
        <f t="shared" si="8"/>
        <v>22897</v>
      </c>
      <c r="J59" s="10">
        <f t="shared" si="6"/>
        <v>206250930700.87393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11"/>
      <c r="H60" s="10"/>
      <c r="I60" s="10">
        <f t="shared" si="8"/>
        <v>22897</v>
      </c>
      <c r="J60" s="10">
        <f t="shared" si="6"/>
        <v>201220420195.97458</v>
      </c>
      <c r="K60" s="11">
        <f t="shared" si="7"/>
        <v>4.8000000000000043E-2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11"/>
      <c r="H61" s="10"/>
      <c r="I61" s="10">
        <f t="shared" si="8"/>
        <v>22897</v>
      </c>
      <c r="J61" s="10">
        <f t="shared" si="6"/>
        <v>192004217744.25055</v>
      </c>
      <c r="K61" s="11">
        <f t="shared" si="7"/>
        <v>4.0000000000000258E-2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11"/>
      <c r="H62" s="10"/>
      <c r="I62" s="10">
        <f t="shared" si="8"/>
        <v>22897</v>
      </c>
      <c r="J62" s="10">
        <f t="shared" si="6"/>
        <v>184619440138.70242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11"/>
      <c r="H63" s="10"/>
      <c r="I63" s="10">
        <f t="shared" si="8"/>
        <v>22897</v>
      </c>
      <c r="J63" s="10">
        <f t="shared" si="6"/>
        <v>179242174891.94409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11"/>
      <c r="H64" s="10"/>
      <c r="I64" s="10">
        <f t="shared" si="8"/>
        <v>22897</v>
      </c>
      <c r="J64" s="10">
        <f t="shared" si="6"/>
        <v>175727622443.08246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11"/>
      <c r="H65" s="10"/>
      <c r="I65" s="10">
        <f t="shared" si="8"/>
        <v>22897</v>
      </c>
      <c r="J65" s="10">
        <f t="shared" si="6"/>
        <v>173130662505.49997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11"/>
      <c r="H66" s="10"/>
      <c r="I66" s="10">
        <f t="shared" si="8"/>
        <v>22897</v>
      </c>
      <c r="J66" s="10">
        <f t="shared" ref="J66:J67" si="9">IF(I66="","",I66*C66)</f>
        <v>168907963420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22897</v>
      </c>
      <c r="J67" s="10">
        <f t="shared" si="9"/>
        <v>163988314000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5">
        <v>25083674</v>
      </c>
      <c r="G2" s="11"/>
      <c r="H2" s="10"/>
      <c r="I2" s="10">
        <f>IF(H2&lt;&gt;"",H2,1742)</f>
        <v>1742</v>
      </c>
      <c r="J2" s="10">
        <f t="shared" ref="J2:J33" si="3">IF(I2="","",I2*C2)</f>
        <v>43694901730.970375</v>
      </c>
      <c r="K2" s="11">
        <f t="shared" ref="K2:K33" si="4">IFERROR(J2/J3-1,"")</f>
        <v>1.1700000000000044E-2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11"/>
      <c r="H3" s="10"/>
      <c r="I3" s="10">
        <f t="shared" ref="I3:I34" si="5">IF(H3&lt;&gt;"",H3,I2/(1+IF(G2="",0,G2)))</f>
        <v>1742</v>
      </c>
      <c r="J3" s="10">
        <f t="shared" si="3"/>
        <v>43189583602.817406</v>
      </c>
      <c r="K3" s="11">
        <f t="shared" si="4"/>
        <v>1.2000000000000011E-2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11"/>
      <c r="H4" s="10"/>
      <c r="I4" s="10">
        <f t="shared" si="5"/>
        <v>1742</v>
      </c>
      <c r="J4" s="10">
        <f t="shared" si="3"/>
        <v>42677454152.981628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11"/>
      <c r="H5" s="10"/>
      <c r="I5" s="10">
        <f t="shared" si="5"/>
        <v>1742</v>
      </c>
      <c r="J5" s="10">
        <f t="shared" si="3"/>
        <v>42167230661.971771</v>
      </c>
      <c r="K5" s="11">
        <f t="shared" si="4"/>
        <v>1.1700000000000044E-2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11"/>
      <c r="H6" s="10"/>
      <c r="I6" s="10">
        <f t="shared" si="5"/>
        <v>1742</v>
      </c>
      <c r="J6" s="10">
        <f t="shared" si="3"/>
        <v>41679579580.875526</v>
      </c>
      <c r="K6" s="11">
        <f t="shared" si="4"/>
        <v>1.1200000000000099E-2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11"/>
      <c r="H7" s="10"/>
      <c r="I7" s="10">
        <f t="shared" si="5"/>
        <v>1742</v>
      </c>
      <c r="J7" s="10">
        <f t="shared" si="3"/>
        <v>41217938667.796204</v>
      </c>
      <c r="K7" s="11">
        <f t="shared" si="4"/>
        <v>1.0499999999999954E-2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11"/>
      <c r="H8" s="10"/>
      <c r="I8" s="10">
        <f t="shared" si="5"/>
        <v>1742</v>
      </c>
      <c r="J8" s="10">
        <f t="shared" si="3"/>
        <v>40789647370.406937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11"/>
      <c r="H9" s="10"/>
      <c r="I9" s="10">
        <f t="shared" si="5"/>
        <v>1742</v>
      </c>
      <c r="J9" s="10">
        <f t="shared" si="3"/>
        <v>40385789475.650429</v>
      </c>
      <c r="K9" s="11">
        <f t="shared" si="4"/>
        <v>9.9000000000000199E-3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11"/>
      <c r="H10" s="10"/>
      <c r="I10" s="10">
        <f t="shared" si="5"/>
        <v>1742</v>
      </c>
      <c r="J10" s="10">
        <f t="shared" si="3"/>
        <v>39989889568.918137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11"/>
      <c r="H11" s="10"/>
      <c r="I11" s="10">
        <f t="shared" si="5"/>
        <v>1742</v>
      </c>
      <c r="J11" s="10">
        <f t="shared" si="3"/>
        <v>39574358801.502365</v>
      </c>
      <c r="K11" s="11">
        <f t="shared" si="4"/>
        <v>9.300000000000308E-3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11"/>
      <c r="H12" s="10"/>
      <c r="I12" s="10">
        <f t="shared" si="5"/>
        <v>1742</v>
      </c>
      <c r="J12" s="10">
        <f t="shared" si="3"/>
        <v>39209708512.337616</v>
      </c>
      <c r="K12" s="11">
        <f t="shared" si="4"/>
        <v>8.899999999999908E-3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11"/>
      <c r="H13" s="10"/>
      <c r="I13" s="10">
        <f t="shared" si="5"/>
        <v>1742</v>
      </c>
      <c r="J13" s="10">
        <f t="shared" si="3"/>
        <v>38863820509.8004</v>
      </c>
      <c r="K13" s="11">
        <f t="shared" si="4"/>
        <v>9.5000000000000639E-3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11"/>
      <c r="H14" s="10"/>
      <c r="I14" s="10">
        <f t="shared" si="5"/>
        <v>1742</v>
      </c>
      <c r="J14" s="10">
        <f t="shared" si="3"/>
        <v>38498088667.459534</v>
      </c>
      <c r="K14" s="11">
        <f t="shared" si="4"/>
        <v>9.700000000000264E-3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11"/>
      <c r="H15" s="10"/>
      <c r="I15" s="10">
        <f t="shared" si="5"/>
        <v>1742</v>
      </c>
      <c r="J15" s="10">
        <f t="shared" si="3"/>
        <v>38128244693.928421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11"/>
      <c r="H16" s="10"/>
      <c r="I16" s="10">
        <f t="shared" si="5"/>
        <v>1742</v>
      </c>
      <c r="J16" s="10">
        <f t="shared" si="3"/>
        <v>37728324454.708511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11"/>
      <c r="H17" s="10"/>
      <c r="I17" s="10">
        <f t="shared" si="5"/>
        <v>1742</v>
      </c>
      <c r="J17" s="10">
        <f t="shared" si="3"/>
        <v>37211090299.544838</v>
      </c>
      <c r="K17" s="11">
        <f t="shared" si="4"/>
        <v>1.7900000000000027E-2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11"/>
      <c r="H18" s="10"/>
      <c r="I18" s="10">
        <f t="shared" si="5"/>
        <v>1742</v>
      </c>
      <c r="J18" s="10">
        <f t="shared" si="3"/>
        <v>36556724923.415695</v>
      </c>
      <c r="K18" s="11">
        <f t="shared" si="4"/>
        <v>1.9700000000000051E-2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11"/>
      <c r="H19" s="10"/>
      <c r="I19" s="10">
        <f t="shared" si="5"/>
        <v>1742</v>
      </c>
      <c r="J19" s="10">
        <f t="shared" si="3"/>
        <v>35850470651.579575</v>
      </c>
      <c r="K19" s="11">
        <f t="shared" si="4"/>
        <v>2.0599999999999952E-2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11"/>
      <c r="H20" s="10"/>
      <c r="I20" s="10">
        <f t="shared" si="5"/>
        <v>1742</v>
      </c>
      <c r="J20" s="10">
        <f t="shared" si="3"/>
        <v>35126857389.358788</v>
      </c>
      <c r="K20" s="11">
        <f t="shared" si="4"/>
        <v>2.1600000000000064E-2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11"/>
      <c r="H21" s="10"/>
      <c r="I21" s="10">
        <f t="shared" si="5"/>
        <v>1742</v>
      </c>
      <c r="J21" s="10">
        <f t="shared" si="3"/>
        <v>34384159543.225121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11"/>
      <c r="H22" s="10"/>
      <c r="I22" s="10">
        <f t="shared" si="5"/>
        <v>1742</v>
      </c>
      <c r="J22" s="10">
        <f t="shared" si="3"/>
        <v>33620963667.962379</v>
      </c>
      <c r="K22" s="11">
        <f t="shared" si="4"/>
        <v>2.3900000000000032E-2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11"/>
      <c r="H23" s="10"/>
      <c r="I23" s="10">
        <f t="shared" si="5"/>
        <v>1742</v>
      </c>
      <c r="J23" s="10">
        <f t="shared" si="3"/>
        <v>32836178990.099014</v>
      </c>
      <c r="K23" s="11">
        <f t="shared" si="4"/>
        <v>2.4000000000000021E-2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11"/>
      <c r="H24" s="10"/>
      <c r="I24" s="10">
        <f t="shared" si="5"/>
        <v>1742</v>
      </c>
      <c r="J24" s="10">
        <f t="shared" si="3"/>
        <v>32066581045.01857</v>
      </c>
      <c r="K24" s="11">
        <f t="shared" si="4"/>
        <v>2.5900000000000256E-2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11"/>
      <c r="H25" s="10"/>
      <c r="I25" s="10">
        <f t="shared" si="5"/>
        <v>1742</v>
      </c>
      <c r="J25" s="10">
        <f t="shared" si="3"/>
        <v>31257024120.302723</v>
      </c>
      <c r="K25" s="11">
        <f t="shared" si="4"/>
        <v>2.5500000000000078E-2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11"/>
      <c r="H26" s="10"/>
      <c r="I26" s="10">
        <f t="shared" si="5"/>
        <v>1742</v>
      </c>
      <c r="J26" s="10">
        <f t="shared" si="3"/>
        <v>30479789488.349804</v>
      </c>
      <c r="K26" s="11">
        <f t="shared" si="4"/>
        <v>2.4500000000000188E-2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11"/>
      <c r="H27" s="10"/>
      <c r="I27" s="10">
        <f t="shared" si="5"/>
        <v>1742</v>
      </c>
      <c r="J27" s="10">
        <f t="shared" si="3"/>
        <v>29750892619.179893</v>
      </c>
      <c r="K27" s="11">
        <f t="shared" si="4"/>
        <v>2.389999999999981E-2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11"/>
      <c r="H28" s="10"/>
      <c r="I28" s="10">
        <f t="shared" si="5"/>
        <v>1742</v>
      </c>
      <c r="J28" s="10">
        <f t="shared" si="3"/>
        <v>29056443616.739815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11"/>
      <c r="H29" s="10"/>
      <c r="I29" s="10">
        <f t="shared" si="5"/>
        <v>1742</v>
      </c>
      <c r="J29" s="10">
        <f t="shared" si="3"/>
        <v>28369892224.897301</v>
      </c>
      <c r="K29" s="11">
        <f t="shared" si="4"/>
        <v>2.50999999999999E-2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11"/>
      <c r="H30" s="10"/>
      <c r="I30" s="10">
        <f t="shared" si="5"/>
        <v>1742</v>
      </c>
      <c r="J30" s="10">
        <f t="shared" si="3"/>
        <v>27675243610.279293</v>
      </c>
      <c r="K30" s="11">
        <f t="shared" si="4"/>
        <v>2.430000000000021E-2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11"/>
      <c r="H31" s="10"/>
      <c r="I31" s="10">
        <f t="shared" si="5"/>
        <v>1742</v>
      </c>
      <c r="J31" s="10">
        <f t="shared" si="3"/>
        <v>27018689456.486664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11"/>
      <c r="H32" s="10"/>
      <c r="I32" s="10">
        <f t="shared" si="5"/>
        <v>1742</v>
      </c>
      <c r="J32" s="10">
        <f t="shared" si="3"/>
        <v>26385438922.350258</v>
      </c>
      <c r="K32" s="11">
        <f t="shared" si="4"/>
        <v>2.4299999999999988E-2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11"/>
      <c r="H33" s="10"/>
      <c r="I33" s="10">
        <f t="shared" si="5"/>
        <v>1742</v>
      </c>
      <c r="J33" s="10">
        <f t="shared" si="3"/>
        <v>25759483473.93367</v>
      </c>
      <c r="K33" s="11">
        <f t="shared" si="4"/>
        <v>2.3900000000000254E-2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11"/>
      <c r="H34" s="10"/>
      <c r="I34" s="10">
        <f t="shared" si="5"/>
        <v>1742</v>
      </c>
      <c r="J34" s="10">
        <f t="shared" ref="J34:J65" si="6">IF(I34="","",I34*C34)</f>
        <v>25158202435.719959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11"/>
      <c r="H35" s="10"/>
      <c r="I35" s="10">
        <f t="shared" ref="I35:I66" si="8">IF(H35&lt;&gt;"",H35,I34/(1+IF(G34="",0,G34)))</f>
        <v>1742</v>
      </c>
      <c r="J35" s="10">
        <f t="shared" si="6"/>
        <v>24578157909.066002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11"/>
      <c r="H36" s="10"/>
      <c r="I36" s="10">
        <f t="shared" si="8"/>
        <v>1742</v>
      </c>
      <c r="J36" s="10">
        <f t="shared" si="6"/>
        <v>24016179313.138557</v>
      </c>
      <c r="K36" s="11">
        <f t="shared" si="7"/>
        <v>2.3600000000000065E-2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11"/>
      <c r="H37" s="10"/>
      <c r="I37" s="10">
        <f t="shared" si="8"/>
        <v>1742</v>
      </c>
      <c r="J37" s="10">
        <f t="shared" si="6"/>
        <v>23462465135.930595</v>
      </c>
      <c r="K37" s="11">
        <f t="shared" si="7"/>
        <v>2.4299999999999988E-2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11"/>
      <c r="H38" s="10"/>
      <c r="I38" s="10">
        <f t="shared" si="8"/>
        <v>1742</v>
      </c>
      <c r="J38" s="10">
        <f t="shared" si="6"/>
        <v>22905852910.212433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11"/>
      <c r="H39" s="10"/>
      <c r="I39" s="10">
        <f t="shared" si="8"/>
        <v>1742</v>
      </c>
      <c r="J39" s="10">
        <f t="shared" si="6"/>
        <v>22347173570.938961</v>
      </c>
      <c r="K39" s="11">
        <f t="shared" si="7"/>
        <v>2.50999999999999E-2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11"/>
      <c r="H40" s="10"/>
      <c r="I40" s="10">
        <f t="shared" si="8"/>
        <v>1742</v>
      </c>
      <c r="J40" s="10">
        <f t="shared" si="6"/>
        <v>21799993728.357197</v>
      </c>
      <c r="K40" s="11">
        <f t="shared" si="7"/>
        <v>2.5900000000000034E-2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11"/>
      <c r="H41" s="10"/>
      <c r="I41" s="10">
        <f t="shared" si="8"/>
        <v>1742</v>
      </c>
      <c r="J41" s="10">
        <f t="shared" si="6"/>
        <v>21249628353.988884</v>
      </c>
      <c r="K41" s="11">
        <f t="shared" si="7"/>
        <v>2.650000000000019E-2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11"/>
      <c r="H42" s="10"/>
      <c r="I42" s="10">
        <f t="shared" si="8"/>
        <v>1742</v>
      </c>
      <c r="J42" s="10">
        <f t="shared" si="6"/>
        <v>20701050515.332569</v>
      </c>
      <c r="K42" s="11">
        <f t="shared" si="7"/>
        <v>2.6199999999999779E-2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11"/>
      <c r="H43" s="10"/>
      <c r="I43" s="10">
        <f t="shared" si="8"/>
        <v>1742</v>
      </c>
      <c r="J43" s="10">
        <f t="shared" si="6"/>
        <v>20172530223.477463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11"/>
      <c r="H44" s="10"/>
      <c r="I44" s="10">
        <f t="shared" si="8"/>
        <v>1742</v>
      </c>
      <c r="J44" s="10">
        <f t="shared" si="6"/>
        <v>19657503628.41304</v>
      </c>
      <c r="K44" s="11">
        <f t="shared" si="7"/>
        <v>2.6100000000000012E-2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11"/>
      <c r="H45" s="10"/>
      <c r="I45" s="10">
        <f t="shared" si="8"/>
        <v>1742</v>
      </c>
      <c r="J45" s="10">
        <f t="shared" si="6"/>
        <v>19157493059.558559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11"/>
      <c r="H46" s="10"/>
      <c r="I46" s="10">
        <f t="shared" si="8"/>
        <v>1742</v>
      </c>
      <c r="J46" s="10">
        <f t="shared" si="6"/>
        <v>18681124387.672897</v>
      </c>
      <c r="K46" s="11">
        <f t="shared" si="7"/>
        <v>2.4199999999999777E-2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11"/>
      <c r="H47" s="10"/>
      <c r="I47" s="10">
        <f t="shared" si="8"/>
        <v>1742</v>
      </c>
      <c r="J47" s="10">
        <f t="shared" si="6"/>
        <v>18239723088.921013</v>
      </c>
      <c r="K47" s="11">
        <f t="shared" si="7"/>
        <v>2.3200000000000109E-2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11"/>
      <c r="H48" s="10"/>
      <c r="I48" s="10">
        <f t="shared" si="8"/>
        <v>1742</v>
      </c>
      <c r="J48" s="10">
        <f t="shared" si="6"/>
        <v>17826156263.605366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11"/>
      <c r="H49" s="10"/>
      <c r="I49" s="10">
        <f t="shared" si="8"/>
        <v>1742</v>
      </c>
      <c r="J49" s="10">
        <f t="shared" si="6"/>
        <v>17430484270.661354</v>
      </c>
      <c r="K49" s="11">
        <f t="shared" si="7"/>
        <v>2.2000000000000242E-2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11"/>
      <c r="H50" s="10"/>
      <c r="I50" s="10">
        <f t="shared" si="8"/>
        <v>1742</v>
      </c>
      <c r="J50" s="10">
        <f t="shared" si="6"/>
        <v>17055268366.596233</v>
      </c>
      <c r="K50" s="11">
        <f t="shared" si="7"/>
        <v>2.1299999999999875E-2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11"/>
      <c r="H51" s="10"/>
      <c r="I51" s="10">
        <f t="shared" si="8"/>
        <v>1742</v>
      </c>
      <c r="J51" s="10">
        <f t="shared" si="6"/>
        <v>16699567577.201836</v>
      </c>
      <c r="K51" s="11">
        <f t="shared" si="7"/>
        <v>2.0399999999999974E-2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11"/>
      <c r="H52" s="10"/>
      <c r="I52" s="10">
        <f t="shared" si="8"/>
        <v>1742</v>
      </c>
      <c r="J52" s="10">
        <f t="shared" si="6"/>
        <v>16365707151.31501</v>
      </c>
      <c r="K52" s="11">
        <f t="shared" si="7"/>
        <v>1.9700000000000051E-2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11"/>
      <c r="H53" s="10"/>
      <c r="I53" s="10">
        <f t="shared" si="8"/>
        <v>1742</v>
      </c>
      <c r="J53" s="10">
        <f t="shared" si="6"/>
        <v>16049531383.06856</v>
      </c>
      <c r="K53" s="11">
        <f t="shared" si="7"/>
        <v>1.9200000000000328E-2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11"/>
      <c r="H54" s="10"/>
      <c r="I54" s="10">
        <f t="shared" si="8"/>
        <v>1742</v>
      </c>
      <c r="J54" s="10">
        <f t="shared" si="6"/>
        <v>15747185422.947954</v>
      </c>
      <c r="K54" s="11">
        <f t="shared" si="7"/>
        <v>1.8799999999999928E-2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11"/>
      <c r="H55" s="10"/>
      <c r="I55" s="10">
        <f t="shared" si="8"/>
        <v>1742</v>
      </c>
      <c r="J55" s="10">
        <f t="shared" si="6"/>
        <v>15456601318.166426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11"/>
      <c r="H56" s="10"/>
      <c r="I56" s="10">
        <f t="shared" si="8"/>
        <v>1742</v>
      </c>
      <c r="J56" s="10">
        <f t="shared" si="6"/>
        <v>15174358254.630302</v>
      </c>
      <c r="K56" s="11">
        <f t="shared" si="7"/>
        <v>1.8499999999999961E-2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11"/>
      <c r="H57" s="10"/>
      <c r="I57" s="10">
        <f t="shared" si="8"/>
        <v>1742</v>
      </c>
      <c r="J57" s="10">
        <f t="shared" si="6"/>
        <v>14898731717.850077</v>
      </c>
      <c r="K57" s="11">
        <f t="shared" si="7"/>
        <v>1.8499999999999739E-2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11"/>
      <c r="H58" s="10"/>
      <c r="I58" s="10">
        <f t="shared" si="8"/>
        <v>1742</v>
      </c>
      <c r="J58" s="10">
        <f t="shared" si="6"/>
        <v>14628111652.282846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11"/>
      <c r="H59" s="10"/>
      <c r="I59" s="10">
        <f t="shared" si="8"/>
        <v>1742</v>
      </c>
      <c r="J59" s="10">
        <f t="shared" si="6"/>
        <v>14362407120.552624</v>
      </c>
      <c r="K59" s="11">
        <f t="shared" si="7"/>
        <v>1.8499999999999961E-2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11"/>
      <c r="H60" s="10"/>
      <c r="I60" s="10">
        <f t="shared" si="8"/>
        <v>1742</v>
      </c>
      <c r="J60" s="10">
        <f t="shared" si="6"/>
        <v>14101528837.066887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11"/>
      <c r="H61" s="10"/>
      <c r="I61" s="10">
        <f t="shared" si="8"/>
        <v>1742</v>
      </c>
      <c r="J61" s="10">
        <f t="shared" si="6"/>
        <v>13845389138.013636</v>
      </c>
      <c r="K61" s="11">
        <f t="shared" si="7"/>
        <v>1.8499999999999961E-2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11"/>
      <c r="H62" s="10"/>
      <c r="I62" s="10">
        <f t="shared" si="8"/>
        <v>1742</v>
      </c>
      <c r="J62" s="10">
        <f t="shared" si="6"/>
        <v>13593901951.903421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11"/>
      <c r="H63" s="10"/>
      <c r="I63" s="10">
        <f t="shared" si="8"/>
        <v>1742</v>
      </c>
      <c r="J63" s="10">
        <f t="shared" si="6"/>
        <v>13346982770.646463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11"/>
      <c r="H64" s="10"/>
      <c r="I64" s="10">
        <f t="shared" si="8"/>
        <v>1742</v>
      </c>
      <c r="J64" s="10">
        <f t="shared" si="6"/>
        <v>13104548621.155094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11"/>
      <c r="H65" s="10"/>
      <c r="I65" s="10">
        <f t="shared" si="8"/>
        <v>1742</v>
      </c>
      <c r="J65" s="10">
        <f t="shared" si="6"/>
        <v>12872837545.338991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11"/>
      <c r="H66" s="10"/>
      <c r="I66" s="10">
        <f t="shared" si="8"/>
        <v>1742</v>
      </c>
      <c r="J66" s="10">
        <f t="shared" ref="J66:J67" si="9">IF(I66="","",I66*C66)</f>
        <v>12645223521.944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1742</v>
      </c>
      <c r="J67" s="10">
        <f t="shared" si="9"/>
        <v>12421634108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5">
        <v>1441954</v>
      </c>
      <c r="G2" s="11"/>
      <c r="H2" s="10"/>
      <c r="I2" s="10">
        <f>IF(H2&lt;&gt;"",H2,155)</f>
        <v>155</v>
      </c>
      <c r="J2" s="10">
        <f t="shared" ref="J2:J33" si="3">IF(I2="","",I2*C2)</f>
        <v>223330047.67842978</v>
      </c>
      <c r="K2" s="11">
        <f t="shared" ref="K2:K33" si="4">IFERROR(J2/J3-1,"")</f>
        <v>9.400000000000075E-3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11"/>
      <c r="H3" s="10"/>
      <c r="I3" s="10">
        <f t="shared" ref="I3:I34" si="5">IF(H3&lt;&gt;"",H3,I2/(1+IF(G2="",0,G2)))</f>
        <v>155</v>
      </c>
      <c r="J3" s="10">
        <f t="shared" si="3"/>
        <v>221250294.90631044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11"/>
      <c r="H4" s="10"/>
      <c r="I4" s="10">
        <f t="shared" si="5"/>
        <v>155</v>
      </c>
      <c r="J4" s="10">
        <f t="shared" si="3"/>
        <v>219646872.73534241</v>
      </c>
      <c r="K4" s="11">
        <f t="shared" si="4"/>
        <v>5.3000000000000824E-3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11"/>
      <c r="H5" s="10"/>
      <c r="I5" s="10">
        <f t="shared" si="5"/>
        <v>155</v>
      </c>
      <c r="J5" s="10">
        <f t="shared" si="3"/>
        <v>218488881.66253099</v>
      </c>
      <c r="K5" s="11">
        <f t="shared" si="4"/>
        <v>4.1999999999999815E-3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11"/>
      <c r="H6" s="10"/>
      <c r="I6" s="10">
        <f t="shared" si="5"/>
        <v>155</v>
      </c>
      <c r="J6" s="10">
        <f t="shared" si="3"/>
        <v>217575066.38371938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11"/>
      <c r="H7" s="10"/>
      <c r="I7" s="10">
        <f t="shared" si="5"/>
        <v>155</v>
      </c>
      <c r="J7" s="10">
        <f t="shared" si="3"/>
        <v>216621929.89219373</v>
      </c>
      <c r="K7" s="11">
        <f t="shared" si="4"/>
        <v>5.4000000000000714E-3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11"/>
      <c r="H8" s="10"/>
      <c r="I8" s="10">
        <f t="shared" si="5"/>
        <v>155</v>
      </c>
      <c r="J8" s="10">
        <f t="shared" si="3"/>
        <v>215458454.23930147</v>
      </c>
      <c r="K8" s="11">
        <f t="shared" si="4"/>
        <v>1.0199999999999987E-2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11"/>
      <c r="H9" s="10"/>
      <c r="I9" s="10">
        <f t="shared" si="5"/>
        <v>155</v>
      </c>
      <c r="J9" s="10">
        <f t="shared" si="3"/>
        <v>213282967.96604779</v>
      </c>
      <c r="K9" s="11">
        <f t="shared" si="4"/>
        <v>2.0399999999999974E-2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11"/>
      <c r="H10" s="10"/>
      <c r="I10" s="10">
        <f t="shared" si="5"/>
        <v>155</v>
      </c>
      <c r="J10" s="10">
        <f t="shared" si="3"/>
        <v>209018980.75857291</v>
      </c>
      <c r="K10" s="11">
        <f t="shared" si="4"/>
        <v>2.8899999999999926E-2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11"/>
      <c r="H11" s="10"/>
      <c r="I11" s="10">
        <f t="shared" si="5"/>
        <v>155</v>
      </c>
      <c r="J11" s="10">
        <f t="shared" si="3"/>
        <v>203148003.45861885</v>
      </c>
      <c r="K11" s="11">
        <f t="shared" si="4"/>
        <v>2.6999999999999913E-2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11"/>
      <c r="H12" s="10"/>
      <c r="I12" s="10">
        <f t="shared" si="5"/>
        <v>155</v>
      </c>
      <c r="J12" s="10">
        <f t="shared" si="3"/>
        <v>197807208.82046628</v>
      </c>
      <c r="K12" s="11">
        <f t="shared" si="4"/>
        <v>2.1800000000000264E-2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11"/>
      <c r="H13" s="10"/>
      <c r="I13" s="10">
        <f t="shared" si="5"/>
        <v>155</v>
      </c>
      <c r="J13" s="10">
        <f t="shared" si="3"/>
        <v>193587011.95974383</v>
      </c>
      <c r="K13" s="11">
        <f t="shared" si="4"/>
        <v>1.8299999999999983E-2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11"/>
      <c r="H14" s="10"/>
      <c r="I14" s="10">
        <f t="shared" si="5"/>
        <v>155</v>
      </c>
      <c r="J14" s="10">
        <f t="shared" si="3"/>
        <v>190108034.92069513</v>
      </c>
      <c r="K14" s="11">
        <f t="shared" si="4"/>
        <v>1.6299999999999981E-2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11"/>
      <c r="H15" s="10"/>
      <c r="I15" s="10">
        <f t="shared" si="5"/>
        <v>155</v>
      </c>
      <c r="J15" s="10">
        <f t="shared" si="3"/>
        <v>187058973.65019691</v>
      </c>
      <c r="K15" s="11">
        <f t="shared" si="4"/>
        <v>1.6899999999999915E-2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11"/>
      <c r="H16" s="10"/>
      <c r="I16" s="10">
        <f t="shared" si="5"/>
        <v>155</v>
      </c>
      <c r="J16" s="10">
        <f t="shared" si="3"/>
        <v>183950215.01641944</v>
      </c>
      <c r="K16" s="11">
        <f t="shared" si="4"/>
        <v>1.5900000000000025E-2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11"/>
      <c r="H17" s="10"/>
      <c r="I17" s="10">
        <f t="shared" si="5"/>
        <v>155</v>
      </c>
      <c r="J17" s="10">
        <f t="shared" si="3"/>
        <v>181071183.20348403</v>
      </c>
      <c r="K17" s="11">
        <f t="shared" si="4"/>
        <v>1.330000000000009E-2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11"/>
      <c r="H18" s="10"/>
      <c r="I18" s="10">
        <f t="shared" si="5"/>
        <v>155</v>
      </c>
      <c r="J18" s="10">
        <f t="shared" si="3"/>
        <v>178694545.74507454</v>
      </c>
      <c r="K18" s="11">
        <f t="shared" si="4"/>
        <v>1.1300000000000088E-2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11"/>
      <c r="H19" s="10"/>
      <c r="I19" s="10">
        <f t="shared" si="5"/>
        <v>155</v>
      </c>
      <c r="J19" s="10">
        <f t="shared" si="3"/>
        <v>176697859.92788938</v>
      </c>
      <c r="K19" s="11">
        <f t="shared" si="4"/>
        <v>1.0399999999999965E-2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11"/>
      <c r="H20" s="10"/>
      <c r="I20" s="10">
        <f t="shared" si="5"/>
        <v>155</v>
      </c>
      <c r="J20" s="10">
        <f t="shared" si="3"/>
        <v>174879117.10994595</v>
      </c>
      <c r="K20" s="11">
        <f t="shared" si="4"/>
        <v>1.0000000000000009E-2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11"/>
      <c r="H21" s="10"/>
      <c r="I21" s="10">
        <f t="shared" si="5"/>
        <v>155</v>
      </c>
      <c r="J21" s="10">
        <f t="shared" si="3"/>
        <v>173147640.70291677</v>
      </c>
      <c r="K21" s="11">
        <f t="shared" si="4"/>
        <v>7.9000000000000181E-3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11"/>
      <c r="H22" s="10"/>
      <c r="I22" s="10">
        <f t="shared" si="5"/>
        <v>155</v>
      </c>
      <c r="J22" s="10">
        <f t="shared" si="3"/>
        <v>171790495.78620574</v>
      </c>
      <c r="K22" s="11">
        <f t="shared" si="4"/>
        <v>5.1000000000001044E-3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11"/>
      <c r="H23" s="10"/>
      <c r="I23" s="10">
        <f t="shared" si="5"/>
        <v>155</v>
      </c>
      <c r="J23" s="10">
        <f t="shared" si="3"/>
        <v>170918809.85594043</v>
      </c>
      <c r="K23" s="11">
        <f t="shared" si="4"/>
        <v>3.9000000000002366E-3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11"/>
      <c r="H24" s="10"/>
      <c r="I24" s="10">
        <f t="shared" si="5"/>
        <v>155</v>
      </c>
      <c r="J24" s="10">
        <f t="shared" si="3"/>
        <v>170254816.0732547</v>
      </c>
      <c r="K24" s="11">
        <f t="shared" si="4"/>
        <v>4.9999999999998934E-3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11"/>
      <c r="H25" s="10"/>
      <c r="I25" s="10">
        <f t="shared" si="5"/>
        <v>155</v>
      </c>
      <c r="J25" s="10">
        <f t="shared" si="3"/>
        <v>169407777.18731815</v>
      </c>
      <c r="K25" s="11">
        <f t="shared" si="4"/>
        <v>6.7999999999999172E-3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11"/>
      <c r="H26" s="10"/>
      <c r="I26" s="10">
        <f t="shared" si="5"/>
        <v>155</v>
      </c>
      <c r="J26" s="10">
        <f t="shared" si="3"/>
        <v>168263584.81060603</v>
      </c>
      <c r="K26" s="11">
        <f t="shared" si="4"/>
        <v>5.7000000000002604E-3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11"/>
      <c r="H27" s="10"/>
      <c r="I27" s="10">
        <f t="shared" si="5"/>
        <v>155</v>
      </c>
      <c r="J27" s="10">
        <f t="shared" si="3"/>
        <v>167309918.27643034</v>
      </c>
      <c r="K27" s="11">
        <f t="shared" si="4"/>
        <v>7.9999999999991189E-4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11"/>
      <c r="H28" s="10"/>
      <c r="I28" s="10">
        <f t="shared" si="5"/>
        <v>155</v>
      </c>
      <c r="J28" s="10">
        <f t="shared" si="3"/>
        <v>167176177.33456272</v>
      </c>
      <c r="K28" s="11">
        <f t="shared" si="4"/>
        <v>-4.0000000000000036E-3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11"/>
      <c r="H29" s="10"/>
      <c r="I29" s="10">
        <f t="shared" si="5"/>
        <v>155</v>
      </c>
      <c r="J29" s="10">
        <f t="shared" si="3"/>
        <v>167847567.60498264</v>
      </c>
      <c r="K29" s="11">
        <f t="shared" si="4"/>
        <v>-4.2999999999997485E-3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11"/>
      <c r="H30" s="10"/>
      <c r="I30" s="10">
        <f t="shared" si="5"/>
        <v>155</v>
      </c>
      <c r="J30" s="10">
        <f t="shared" si="3"/>
        <v>168572429.04989716</v>
      </c>
      <c r="K30" s="11">
        <f t="shared" si="4"/>
        <v>9.9999999999988987E-5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11"/>
      <c r="H31" s="10"/>
      <c r="I31" s="10">
        <f t="shared" si="5"/>
        <v>155</v>
      </c>
      <c r="J31" s="10">
        <f t="shared" si="3"/>
        <v>168555573.49254793</v>
      </c>
      <c r="K31" s="11">
        <f t="shared" si="4"/>
        <v>4.9999999999972289E-4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11"/>
      <c r="H32" s="10"/>
      <c r="I32" s="10">
        <f t="shared" si="5"/>
        <v>155</v>
      </c>
      <c r="J32" s="10">
        <f t="shared" si="3"/>
        <v>168471337.82363614</v>
      </c>
      <c r="K32" s="11">
        <f t="shared" si="4"/>
        <v>1.6000000000000458E-3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11"/>
      <c r="H33" s="10"/>
      <c r="I33" s="10">
        <f t="shared" si="5"/>
        <v>155</v>
      </c>
      <c r="J33" s="10">
        <f t="shared" si="3"/>
        <v>168202214.28078687</v>
      </c>
      <c r="K33" s="11">
        <f t="shared" si="4"/>
        <v>6.1999999999999833E-3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11"/>
      <c r="H34" s="10"/>
      <c r="I34" s="10">
        <f t="shared" si="5"/>
        <v>155</v>
      </c>
      <c r="J34" s="10">
        <f t="shared" ref="J34:J65" si="6">IF(I34="","",I34*C34)</f>
        <v>167165786.4050754</v>
      </c>
      <c r="K34" s="11">
        <f t="shared" ref="K34:K65" si="7">IFERROR(J34/J35-1,"")</f>
        <v>7.1000000000003283E-3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11"/>
      <c r="H35" s="10"/>
      <c r="I35" s="10">
        <f t="shared" ref="I35:I66" si="8">IF(H35&lt;&gt;"",H35,I34/(1+IF(G34="",0,G34)))</f>
        <v>155</v>
      </c>
      <c r="J35" s="10">
        <f t="shared" si="6"/>
        <v>165987276.7402198</v>
      </c>
      <c r="K35" s="11">
        <f t="shared" si="7"/>
        <v>9.5000000000000639E-3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11"/>
      <c r="H36" s="10"/>
      <c r="I36" s="10">
        <f t="shared" si="8"/>
        <v>155</v>
      </c>
      <c r="J36" s="10">
        <f t="shared" si="6"/>
        <v>164425236.98882595</v>
      </c>
      <c r="K36" s="11">
        <f t="shared" si="7"/>
        <v>1.1700000000000044E-2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11"/>
      <c r="H37" s="10"/>
      <c r="I37" s="10">
        <f t="shared" si="8"/>
        <v>155</v>
      </c>
      <c r="J37" s="10">
        <f t="shared" si="6"/>
        <v>162523709.58666199</v>
      </c>
      <c r="K37" s="11">
        <f t="shared" si="7"/>
        <v>1.1500000000000066E-2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11"/>
      <c r="H38" s="10"/>
      <c r="I38" s="10">
        <f t="shared" si="8"/>
        <v>155</v>
      </c>
      <c r="J38" s="10">
        <f t="shared" si="6"/>
        <v>160675936.31899357</v>
      </c>
      <c r="K38" s="11">
        <f t="shared" si="7"/>
        <v>1.330000000000009E-2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11"/>
      <c r="H39" s="10"/>
      <c r="I39" s="10">
        <f t="shared" si="8"/>
        <v>155</v>
      </c>
      <c r="J39" s="10">
        <f t="shared" si="6"/>
        <v>158566995.28174633</v>
      </c>
      <c r="K39" s="11">
        <f t="shared" si="7"/>
        <v>1.4200000000000212E-2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11"/>
      <c r="H40" s="10"/>
      <c r="I40" s="10">
        <f t="shared" si="8"/>
        <v>155</v>
      </c>
      <c r="J40" s="10">
        <f t="shared" si="6"/>
        <v>156346869.73155817</v>
      </c>
      <c r="K40" s="11">
        <f t="shared" si="7"/>
        <v>1.3499999999999845E-2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11"/>
      <c r="H41" s="10"/>
      <c r="I41" s="10">
        <f t="shared" si="8"/>
        <v>155</v>
      </c>
      <c r="J41" s="10">
        <f t="shared" si="6"/>
        <v>154264301.65915954</v>
      </c>
      <c r="K41" s="11">
        <f t="shared" si="7"/>
        <v>1.5099999999999891E-2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11"/>
      <c r="H42" s="10"/>
      <c r="I42" s="10">
        <f t="shared" si="8"/>
        <v>155</v>
      </c>
      <c r="J42" s="10">
        <f t="shared" si="6"/>
        <v>151969561.28377455</v>
      </c>
      <c r="K42" s="11">
        <f t="shared" si="7"/>
        <v>1.6499999999999959E-2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11"/>
      <c r="H43" s="10"/>
      <c r="I43" s="10">
        <f t="shared" si="8"/>
        <v>155</v>
      </c>
      <c r="J43" s="10">
        <f t="shared" si="6"/>
        <v>149502765.65054065</v>
      </c>
      <c r="K43" s="11">
        <f t="shared" si="7"/>
        <v>1.6599999999999948E-2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11"/>
      <c r="H44" s="10"/>
      <c r="I44" s="10">
        <f t="shared" si="8"/>
        <v>155</v>
      </c>
      <c r="J44" s="10">
        <f t="shared" si="6"/>
        <v>147061544.01981178</v>
      </c>
      <c r="K44" s="11">
        <f t="shared" si="7"/>
        <v>1.6000000000000014E-2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11"/>
      <c r="H45" s="10"/>
      <c r="I45" s="10">
        <f t="shared" si="8"/>
        <v>155</v>
      </c>
      <c r="J45" s="10">
        <f t="shared" si="6"/>
        <v>144745614.19272813</v>
      </c>
      <c r="K45" s="11">
        <f t="shared" si="7"/>
        <v>1.4900000000000135E-2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11"/>
      <c r="H46" s="10"/>
      <c r="I46" s="10">
        <f t="shared" si="8"/>
        <v>155</v>
      </c>
      <c r="J46" s="10">
        <f t="shared" si="6"/>
        <v>142620567.73349899</v>
      </c>
      <c r="K46" s="11">
        <f t="shared" si="7"/>
        <v>1.1700000000000044E-2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11"/>
      <c r="H47" s="10"/>
      <c r="I47" s="10">
        <f t="shared" si="8"/>
        <v>155</v>
      </c>
      <c r="J47" s="10">
        <f t="shared" si="6"/>
        <v>140971204.63922012</v>
      </c>
      <c r="K47" s="11">
        <f t="shared" si="7"/>
        <v>8.4000000000001851E-3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11"/>
      <c r="H48" s="10"/>
      <c r="I48" s="10">
        <f t="shared" si="8"/>
        <v>155</v>
      </c>
      <c r="J48" s="10">
        <f t="shared" si="6"/>
        <v>139796910.59026191</v>
      </c>
      <c r="K48" s="11">
        <f t="shared" si="7"/>
        <v>5.7999999999998053E-3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11"/>
      <c r="H49" s="10"/>
      <c r="I49" s="10">
        <f t="shared" si="8"/>
        <v>155</v>
      </c>
      <c r="J49" s="10">
        <f t="shared" si="6"/>
        <v>138990764.15814468</v>
      </c>
      <c r="K49" s="11">
        <f t="shared" si="7"/>
        <v>4.4999999999999485E-3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11"/>
      <c r="H50" s="10"/>
      <c r="I50" s="10">
        <f t="shared" si="8"/>
        <v>155</v>
      </c>
      <c r="J50" s="10">
        <f t="shared" si="6"/>
        <v>138368107.67361343</v>
      </c>
      <c r="K50" s="11">
        <f t="shared" si="7"/>
        <v>4.6999999999999265E-3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11"/>
      <c r="H51" s="10"/>
      <c r="I51" s="10">
        <f t="shared" si="8"/>
        <v>155</v>
      </c>
      <c r="J51" s="10">
        <f t="shared" si="6"/>
        <v>137720819.82045728</v>
      </c>
      <c r="K51" s="11">
        <f t="shared" si="7"/>
        <v>4.0000000000000036E-3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11"/>
      <c r="H52" s="10"/>
      <c r="I52" s="10">
        <f t="shared" si="8"/>
        <v>155</v>
      </c>
      <c r="J52" s="10">
        <f t="shared" si="6"/>
        <v>137172131.29527617</v>
      </c>
      <c r="K52" s="11">
        <f t="shared" si="7"/>
        <v>3.7000000000000366E-3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11"/>
      <c r="H53" s="10"/>
      <c r="I53" s="10">
        <f t="shared" si="8"/>
        <v>155</v>
      </c>
      <c r="J53" s="10">
        <f t="shared" si="6"/>
        <v>136666465.37339461</v>
      </c>
      <c r="K53" s="11">
        <f t="shared" si="7"/>
        <v>4.8999999999996824E-3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11"/>
      <c r="H54" s="10"/>
      <c r="I54" s="10">
        <f t="shared" si="8"/>
        <v>155</v>
      </c>
      <c r="J54" s="10">
        <f t="shared" si="6"/>
        <v>136000065.05462697</v>
      </c>
      <c r="K54" s="11">
        <f t="shared" si="7"/>
        <v>5.8000000000000274E-3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11"/>
      <c r="H55" s="10"/>
      <c r="I55" s="10">
        <f t="shared" si="8"/>
        <v>155</v>
      </c>
      <c r="J55" s="10">
        <f t="shared" si="6"/>
        <v>135215813.3372708</v>
      </c>
      <c r="K55" s="11">
        <f t="shared" si="7"/>
        <v>4.1000000000002146E-3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11"/>
      <c r="H56" s="10"/>
      <c r="I56" s="10">
        <f t="shared" si="8"/>
        <v>155</v>
      </c>
      <c r="J56" s="10">
        <f t="shared" si="6"/>
        <v>134663692.19925383</v>
      </c>
      <c r="K56" s="11">
        <f t="shared" si="7"/>
        <v>-1.5000000000000568E-3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11"/>
      <c r="H57" s="10"/>
      <c r="I57" s="10">
        <f t="shared" si="8"/>
        <v>155</v>
      </c>
      <c r="J57" s="10">
        <f t="shared" si="6"/>
        <v>134865991.18603289</v>
      </c>
      <c r="K57" s="11">
        <f t="shared" si="7"/>
        <v>-1.9999999999998908E-3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11"/>
      <c r="H58" s="10"/>
      <c r="I58" s="10">
        <f t="shared" si="8"/>
        <v>155</v>
      </c>
      <c r="J58" s="10">
        <f t="shared" si="6"/>
        <v>135136263.71345979</v>
      </c>
      <c r="K58" s="11">
        <f t="shared" si="7"/>
        <v>-2.9999999999998916E-3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11"/>
      <c r="H59" s="10"/>
      <c r="I59" s="10">
        <f t="shared" si="8"/>
        <v>155</v>
      </c>
      <c r="J59" s="10">
        <f t="shared" si="6"/>
        <v>135542892.39063168</v>
      </c>
      <c r="K59" s="11">
        <f t="shared" si="7"/>
        <v>-5.0000000000001155E-3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11"/>
      <c r="H60" s="10"/>
      <c r="I60" s="10">
        <f t="shared" si="8"/>
        <v>155</v>
      </c>
      <c r="J60" s="10">
        <f t="shared" si="6"/>
        <v>136224012.45289618</v>
      </c>
      <c r="K60" s="11">
        <f t="shared" si="7"/>
        <v>-7.9999999999998961E-3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11"/>
      <c r="H61" s="10"/>
      <c r="I61" s="10">
        <f t="shared" si="8"/>
        <v>155</v>
      </c>
      <c r="J61" s="10">
        <f t="shared" si="6"/>
        <v>137322593.19848403</v>
      </c>
      <c r="K61" s="11">
        <f t="shared" si="7"/>
        <v>-7.0000000000001172E-3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11"/>
      <c r="H62" s="10"/>
      <c r="I62" s="10">
        <f t="shared" si="8"/>
        <v>155</v>
      </c>
      <c r="J62" s="10">
        <f t="shared" si="6"/>
        <v>138290627.59162542</v>
      </c>
      <c r="K62" s="11">
        <f t="shared" si="7"/>
        <v>-7.0000000000000062E-3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11"/>
      <c r="H63" s="10"/>
      <c r="I63" s="10">
        <f t="shared" si="8"/>
        <v>155</v>
      </c>
      <c r="J63" s="10">
        <f t="shared" si="6"/>
        <v>139265485.99358049</v>
      </c>
      <c r="K63" s="11">
        <f t="shared" si="7"/>
        <v>-6.9999999999998952E-3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11"/>
      <c r="H64" s="10"/>
      <c r="I64" s="10">
        <f t="shared" si="8"/>
        <v>155</v>
      </c>
      <c r="J64" s="10">
        <f t="shared" si="6"/>
        <v>140247216.50914448</v>
      </c>
      <c r="K64" s="11">
        <f t="shared" si="7"/>
        <v>-6.0000000000001164E-3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11"/>
      <c r="H65" s="10"/>
      <c r="I65" s="10">
        <f t="shared" si="8"/>
        <v>155</v>
      </c>
      <c r="J65" s="10">
        <f t="shared" si="6"/>
        <v>141093779.18425</v>
      </c>
      <c r="K65" s="11">
        <f t="shared" si="7"/>
        <v>-5.0000000000001155E-3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11"/>
      <c r="H66" s="10"/>
      <c r="I66" s="10">
        <f t="shared" si="8"/>
        <v>155</v>
      </c>
      <c r="J66" s="10">
        <f t="shared" ref="J66:J67" si="9">IF(I66="","",I66*C66)</f>
        <v>141802793.15000001</v>
      </c>
      <c r="K66" s="11">
        <f t="shared" ref="K66" si="10">IFERROR(J66/J67-1,"")</f>
        <v>-5.0000000000000044E-3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155</v>
      </c>
      <c r="J67" s="10">
        <f t="shared" si="9"/>
        <v>142515370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5">
        <v>7849450</v>
      </c>
      <c r="G2" s="11"/>
      <c r="H2" s="10"/>
      <c r="I2" s="10">
        <f>IF(H2&lt;&gt;"",H2,5556)</f>
        <v>5556</v>
      </c>
      <c r="J2" s="10">
        <f t="shared" ref="J2:J33" si="3">IF(I2="","",I2*C2)</f>
        <v>43610191840.852341</v>
      </c>
      <c r="K2" s="11">
        <f t="shared" ref="K2:K33" si="4">IFERROR(J2/J3-1,"")</f>
        <v>3.1099999999999905E-2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11"/>
      <c r="H3" s="10"/>
      <c r="I3" s="10">
        <f t="shared" ref="I3:I34" si="5">IF(H3&lt;&gt;"",H3,I2/(1+IF(G2="",0,G2)))</f>
        <v>5556</v>
      </c>
      <c r="J3" s="10">
        <f t="shared" si="3"/>
        <v>42294822850.210793</v>
      </c>
      <c r="K3" s="11">
        <f t="shared" si="4"/>
        <v>3.3600000000000074E-2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11"/>
      <c r="H4" s="10"/>
      <c r="I4" s="10">
        <f t="shared" si="5"/>
        <v>5556</v>
      </c>
      <c r="J4" s="10">
        <f t="shared" si="3"/>
        <v>40919913748.268951</v>
      </c>
      <c r="K4" s="11">
        <f t="shared" si="4"/>
        <v>3.5199999999999898E-2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11"/>
      <c r="H5" s="10"/>
      <c r="I5" s="10">
        <f t="shared" si="5"/>
        <v>5556</v>
      </c>
      <c r="J5" s="10">
        <f t="shared" si="3"/>
        <v>39528510189.595207</v>
      </c>
      <c r="K5" s="11">
        <f t="shared" si="4"/>
        <v>3.5800000000000054E-2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11"/>
      <c r="H6" s="10"/>
      <c r="I6" s="10">
        <f t="shared" si="5"/>
        <v>5556</v>
      </c>
      <c r="J6" s="10">
        <f t="shared" si="3"/>
        <v>38162299854.793594</v>
      </c>
      <c r="K6" s="11">
        <f t="shared" si="4"/>
        <v>3.5500000000000087E-2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11"/>
      <c r="H7" s="10"/>
      <c r="I7" s="10">
        <f t="shared" si="5"/>
        <v>5556</v>
      </c>
      <c r="J7" s="10">
        <f t="shared" si="3"/>
        <v>36853983442.581932</v>
      </c>
      <c r="K7" s="11">
        <f t="shared" si="4"/>
        <v>3.4499999999999975E-2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11"/>
      <c r="H8" s="10"/>
      <c r="I8" s="10">
        <f t="shared" si="5"/>
        <v>5556</v>
      </c>
      <c r="J8" s="10">
        <f t="shared" si="3"/>
        <v>35624923579.102882</v>
      </c>
      <c r="K8" s="11">
        <f t="shared" si="4"/>
        <v>3.3299999999999885E-2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11"/>
      <c r="H9" s="10"/>
      <c r="I9" s="10">
        <f t="shared" si="5"/>
        <v>5556</v>
      </c>
      <c r="J9" s="10">
        <f t="shared" si="3"/>
        <v>34476844652.18512</v>
      </c>
      <c r="K9" s="11">
        <f t="shared" si="4"/>
        <v>3.2200000000000006E-2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11"/>
      <c r="H10" s="10"/>
      <c r="I10" s="10">
        <f t="shared" si="5"/>
        <v>5556</v>
      </c>
      <c r="J10" s="10">
        <f t="shared" si="3"/>
        <v>33401322081.171398</v>
      </c>
      <c r="K10" s="11">
        <f t="shared" si="4"/>
        <v>3.1300000000000106E-2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11"/>
      <c r="H11" s="10"/>
      <c r="I11" s="10">
        <f t="shared" si="5"/>
        <v>5556</v>
      </c>
      <c r="J11" s="10">
        <f t="shared" si="3"/>
        <v>32387590498.566273</v>
      </c>
      <c r="K11" s="11">
        <f t="shared" si="4"/>
        <v>3.0200000000000005E-2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11"/>
      <c r="H12" s="10"/>
      <c r="I12" s="10">
        <f t="shared" si="5"/>
        <v>5556</v>
      </c>
      <c r="J12" s="10">
        <f t="shared" si="3"/>
        <v>31438158123.244293</v>
      </c>
      <c r="K12" s="11">
        <f t="shared" si="4"/>
        <v>2.8999999999999915E-2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11"/>
      <c r="H13" s="10"/>
      <c r="I13" s="10">
        <f t="shared" si="5"/>
        <v>5556</v>
      </c>
      <c r="J13" s="10">
        <f t="shared" si="3"/>
        <v>30552145892.365688</v>
      </c>
      <c r="K13" s="11">
        <f t="shared" si="4"/>
        <v>2.8000000000000025E-2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11"/>
      <c r="H14" s="10"/>
      <c r="I14" s="10">
        <f t="shared" si="5"/>
        <v>5556</v>
      </c>
      <c r="J14" s="10">
        <f t="shared" si="3"/>
        <v>29719986276.620319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11"/>
      <c r="H15" s="10"/>
      <c r="I15" s="10">
        <f t="shared" si="5"/>
        <v>5556</v>
      </c>
      <c r="J15" s="10">
        <f t="shared" si="3"/>
        <v>28930192034.089668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11"/>
      <c r="H16" s="10"/>
      <c r="I16" s="10">
        <f t="shared" si="5"/>
        <v>5556</v>
      </c>
      <c r="J16" s="10">
        <f t="shared" si="3"/>
        <v>28175099370.948257</v>
      </c>
      <c r="K16" s="11">
        <f t="shared" si="4"/>
        <v>2.629999999999999E-2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11"/>
      <c r="H17" s="10"/>
      <c r="I17" s="10">
        <f t="shared" si="5"/>
        <v>5556</v>
      </c>
      <c r="J17" s="10">
        <f t="shared" si="3"/>
        <v>27453083280.666725</v>
      </c>
      <c r="K17" s="11">
        <f t="shared" si="4"/>
        <v>2.5900000000000034E-2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11"/>
      <c r="H18" s="10"/>
      <c r="I18" s="10">
        <f t="shared" si="5"/>
        <v>5556</v>
      </c>
      <c r="J18" s="10">
        <f t="shared" si="3"/>
        <v>26759999298.827103</v>
      </c>
      <c r="K18" s="11">
        <f t="shared" si="4"/>
        <v>2.5500000000000078E-2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11"/>
      <c r="H19" s="10"/>
      <c r="I19" s="10">
        <f t="shared" si="5"/>
        <v>5556</v>
      </c>
      <c r="J19" s="10">
        <f t="shared" si="3"/>
        <v>26094587322.113213</v>
      </c>
      <c r="K19" s="11">
        <f t="shared" si="4"/>
        <v>2.5299999999999878E-2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11"/>
      <c r="H20" s="10"/>
      <c r="I20" s="10">
        <f t="shared" si="5"/>
        <v>5556</v>
      </c>
      <c r="J20" s="10">
        <f t="shared" si="3"/>
        <v>25450684991.820164</v>
      </c>
      <c r="K20" s="11">
        <f t="shared" si="4"/>
        <v>2.5200000000000111E-2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11"/>
      <c r="H21" s="10"/>
      <c r="I21" s="10">
        <f t="shared" si="5"/>
        <v>5556</v>
      </c>
      <c r="J21" s="10">
        <f t="shared" si="3"/>
        <v>24825092656.867111</v>
      </c>
      <c r="K21" s="11">
        <f t="shared" si="4"/>
        <v>2.53000000000001E-2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11"/>
      <c r="H22" s="10"/>
      <c r="I22" s="10">
        <f t="shared" si="5"/>
        <v>5556</v>
      </c>
      <c r="J22" s="10">
        <f t="shared" si="3"/>
        <v>24212516002.016102</v>
      </c>
      <c r="K22" s="11">
        <f t="shared" si="4"/>
        <v>2.5700000000000056E-2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11"/>
      <c r="H23" s="10"/>
      <c r="I23" s="10">
        <f t="shared" si="5"/>
        <v>5556</v>
      </c>
      <c r="J23" s="10">
        <f t="shared" si="3"/>
        <v>23605845765.834164</v>
      </c>
      <c r="K23" s="11">
        <f t="shared" si="4"/>
        <v>2.6200000000000001E-2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11"/>
      <c r="H24" s="10"/>
      <c r="I24" s="10">
        <f t="shared" si="5"/>
        <v>5556</v>
      </c>
      <c r="J24" s="10">
        <f t="shared" si="3"/>
        <v>23003162897.908947</v>
      </c>
      <c r="K24" s="11">
        <f t="shared" si="4"/>
        <v>2.6599999999999957E-2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11"/>
      <c r="H25" s="10"/>
      <c r="I25" s="10">
        <f t="shared" si="5"/>
        <v>5556</v>
      </c>
      <c r="J25" s="10">
        <f t="shared" si="3"/>
        <v>22407133155.960403</v>
      </c>
      <c r="K25" s="11">
        <f t="shared" si="4"/>
        <v>2.6899999999999924E-2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11"/>
      <c r="H26" s="10"/>
      <c r="I26" s="10">
        <f t="shared" si="5"/>
        <v>5556</v>
      </c>
      <c r="J26" s="10">
        <f t="shared" si="3"/>
        <v>21820170567.689556</v>
      </c>
      <c r="K26" s="11">
        <f t="shared" si="4"/>
        <v>2.7199999999999891E-2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11"/>
      <c r="H27" s="10"/>
      <c r="I27" s="10">
        <f t="shared" si="5"/>
        <v>5556</v>
      </c>
      <c r="J27" s="10">
        <f t="shared" si="3"/>
        <v>21242377889.105881</v>
      </c>
      <c r="K27" s="11">
        <f t="shared" si="4"/>
        <v>2.7400000000000091E-2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11"/>
      <c r="H28" s="10"/>
      <c r="I28" s="10">
        <f t="shared" si="5"/>
        <v>5556</v>
      </c>
      <c r="J28" s="10">
        <f t="shared" si="3"/>
        <v>20675859343.104805</v>
      </c>
      <c r="K28" s="11">
        <f t="shared" si="4"/>
        <v>2.7699999999999836E-2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11"/>
      <c r="H29" s="10"/>
      <c r="I29" s="10">
        <f t="shared" si="5"/>
        <v>5556</v>
      </c>
      <c r="J29" s="10">
        <f t="shared" si="3"/>
        <v>20118574820.574883</v>
      </c>
      <c r="K29" s="11">
        <f t="shared" si="4"/>
        <v>2.7700000000000058E-2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11"/>
      <c r="H30" s="10"/>
      <c r="I30" s="10">
        <f t="shared" si="5"/>
        <v>5556</v>
      </c>
      <c r="J30" s="10">
        <f t="shared" si="3"/>
        <v>19576311005.716534</v>
      </c>
      <c r="K30" s="11">
        <f t="shared" si="4"/>
        <v>2.7800000000000269E-2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11"/>
      <c r="H31" s="10"/>
      <c r="I31" s="10">
        <f t="shared" si="5"/>
        <v>5556</v>
      </c>
      <c r="J31" s="10">
        <f t="shared" si="3"/>
        <v>19046809696.163193</v>
      </c>
      <c r="K31" s="11">
        <f t="shared" si="4"/>
        <v>2.7700000000000058E-2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11"/>
      <c r="H32" s="10"/>
      <c r="I32" s="10">
        <f t="shared" si="5"/>
        <v>5556</v>
      </c>
      <c r="J32" s="10">
        <f t="shared" si="3"/>
        <v>18533433585.835548</v>
      </c>
      <c r="K32" s="11">
        <f t="shared" si="4"/>
        <v>2.7600000000000069E-2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11"/>
      <c r="H33" s="10"/>
      <c r="I33" s="10">
        <f t="shared" si="5"/>
        <v>5556</v>
      </c>
      <c r="J33" s="10">
        <f t="shared" si="3"/>
        <v>18035649655.347942</v>
      </c>
      <c r="K33" s="11">
        <f t="shared" si="4"/>
        <v>2.7499999999999858E-2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11"/>
      <c r="H34" s="10"/>
      <c r="I34" s="10">
        <f t="shared" si="5"/>
        <v>5556</v>
      </c>
      <c r="J34" s="10">
        <f t="shared" ref="J34:J65" si="6">IF(I34="","",I34*C34)</f>
        <v>17552943703.501648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11"/>
      <c r="H35" s="10"/>
      <c r="I35" s="10">
        <f t="shared" ref="I35:I66" si="8">IF(H35&lt;&gt;"",H35,I34/(1+IF(G34="",0,G34)))</f>
        <v>5556</v>
      </c>
      <c r="J35" s="10">
        <f t="shared" si="6"/>
        <v>17084819645.222548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11"/>
      <c r="H36" s="10"/>
      <c r="I36" s="10">
        <f t="shared" si="8"/>
        <v>5556</v>
      </c>
      <c r="J36" s="10">
        <f t="shared" si="6"/>
        <v>16634037236.123598</v>
      </c>
      <c r="K36" s="11">
        <f t="shared" si="7"/>
        <v>2.6799999999999713E-2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11"/>
      <c r="H37" s="10"/>
      <c r="I37" s="10">
        <f t="shared" si="8"/>
        <v>5556</v>
      </c>
      <c r="J37" s="10">
        <f t="shared" si="6"/>
        <v>16199880440.322947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11"/>
      <c r="H38" s="10"/>
      <c r="I38" s="10">
        <f t="shared" si="8"/>
        <v>5556</v>
      </c>
      <c r="J38" s="10">
        <f t="shared" si="6"/>
        <v>15783203858.459612</v>
      </c>
      <c r="K38" s="11">
        <f t="shared" si="7"/>
        <v>2.5700000000000056E-2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11"/>
      <c r="H39" s="10"/>
      <c r="I39" s="10">
        <f t="shared" si="8"/>
        <v>5556</v>
      </c>
      <c r="J39" s="10">
        <f t="shared" si="6"/>
        <v>15387738967.007519</v>
      </c>
      <c r="K39" s="11">
        <f t="shared" si="7"/>
        <v>2.5200000000000111E-2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11"/>
      <c r="H40" s="10"/>
      <c r="I40" s="10">
        <f t="shared" si="8"/>
        <v>5556</v>
      </c>
      <c r="J40" s="10">
        <f t="shared" si="6"/>
        <v>15009499577.650721</v>
      </c>
      <c r="K40" s="11">
        <f t="shared" si="7"/>
        <v>2.4599999999999955E-2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11"/>
      <c r="H41" s="10"/>
      <c r="I41" s="10">
        <f t="shared" si="8"/>
        <v>5556</v>
      </c>
      <c r="J41" s="10">
        <f t="shared" si="6"/>
        <v>14649130956.129927</v>
      </c>
      <c r="K41" s="11">
        <f t="shared" si="7"/>
        <v>2.3900000000000032E-2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11"/>
      <c r="H42" s="10"/>
      <c r="I42" s="10">
        <f t="shared" si="8"/>
        <v>5556</v>
      </c>
      <c r="J42" s="10">
        <f t="shared" si="6"/>
        <v>14307189135.784672</v>
      </c>
      <c r="K42" s="11">
        <f t="shared" si="7"/>
        <v>2.2999999999999909E-2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11"/>
      <c r="H43" s="10"/>
      <c r="I43" s="10">
        <f t="shared" si="8"/>
        <v>5556</v>
      </c>
      <c r="J43" s="10">
        <f t="shared" si="6"/>
        <v>13985522126.866737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11"/>
      <c r="H44" s="10"/>
      <c r="I44" s="10">
        <f t="shared" si="8"/>
        <v>5556</v>
      </c>
      <c r="J44" s="10">
        <f t="shared" si="6"/>
        <v>13683125062.974991</v>
      </c>
      <c r="K44" s="11">
        <f t="shared" si="7"/>
        <v>2.1400000000000086E-2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11"/>
      <c r="H45" s="10"/>
      <c r="I45" s="10">
        <f t="shared" si="8"/>
        <v>5556</v>
      </c>
      <c r="J45" s="10">
        <f t="shared" si="6"/>
        <v>13396441220.848824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11"/>
      <c r="H46" s="10"/>
      <c r="I46" s="10">
        <f t="shared" si="8"/>
        <v>5556</v>
      </c>
      <c r="J46" s="10">
        <f t="shared" si="6"/>
        <v>13123472982.80645</v>
      </c>
      <c r="K46" s="11">
        <f t="shared" si="7"/>
        <v>2.0499999999999741E-2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11"/>
      <c r="H47" s="10"/>
      <c r="I47" s="10">
        <f t="shared" si="8"/>
        <v>5556</v>
      </c>
      <c r="J47" s="10">
        <f t="shared" si="6"/>
        <v>12859846136.997993</v>
      </c>
      <c r="K47" s="11">
        <f t="shared" si="7"/>
        <v>2.079999999999993E-2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11"/>
      <c r="H48" s="10"/>
      <c r="I48" s="10">
        <f t="shared" si="8"/>
        <v>5556</v>
      </c>
      <c r="J48" s="10">
        <f t="shared" si="6"/>
        <v>12597811654.582674</v>
      </c>
      <c r="K48" s="11">
        <f t="shared" si="7"/>
        <v>2.1300000000000097E-2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11"/>
      <c r="H49" s="10"/>
      <c r="I49" s="10">
        <f t="shared" si="8"/>
        <v>5556</v>
      </c>
      <c r="J49" s="10">
        <f t="shared" si="6"/>
        <v>12335074566.320055</v>
      </c>
      <c r="K49" s="11">
        <f t="shared" si="7"/>
        <v>1.9099999999999895E-2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11"/>
      <c r="H50" s="10"/>
      <c r="I50" s="10">
        <f t="shared" si="8"/>
        <v>5556</v>
      </c>
      <c r="J50" s="10">
        <f t="shared" si="6"/>
        <v>12103890262.309937</v>
      </c>
      <c r="K50" s="11">
        <f t="shared" si="7"/>
        <v>1.6100000000000003E-2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11"/>
      <c r="H51" s="10"/>
      <c r="I51" s="10">
        <f t="shared" si="8"/>
        <v>5556</v>
      </c>
      <c r="J51" s="10">
        <f t="shared" si="6"/>
        <v>11912105365.918646</v>
      </c>
      <c r="K51" s="11">
        <f t="shared" si="7"/>
        <v>1.5500000000000069E-2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11"/>
      <c r="H52" s="10"/>
      <c r="I52" s="10">
        <f t="shared" si="8"/>
        <v>5556</v>
      </c>
      <c r="J52" s="10">
        <f t="shared" si="6"/>
        <v>11730285933.942535</v>
      </c>
      <c r="K52" s="11">
        <f t="shared" si="7"/>
        <v>1.4799999999999924E-2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11"/>
      <c r="H53" s="10"/>
      <c r="I53" s="10">
        <f t="shared" si="8"/>
        <v>5556</v>
      </c>
      <c r="J53" s="10">
        <f t="shared" si="6"/>
        <v>11559209631.397848</v>
      </c>
      <c r="K53" s="11">
        <f t="shared" si="7"/>
        <v>1.4100000000000001E-2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11"/>
      <c r="H54" s="10"/>
      <c r="I54" s="10">
        <f t="shared" si="8"/>
        <v>5556</v>
      </c>
      <c r="J54" s="10">
        <f t="shared" si="6"/>
        <v>11398490909.57287</v>
      </c>
      <c r="K54" s="11">
        <f t="shared" si="7"/>
        <v>1.3500000000000068E-2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11"/>
      <c r="H55" s="10"/>
      <c r="I55" s="10">
        <f t="shared" si="8"/>
        <v>5556</v>
      </c>
      <c r="J55" s="10">
        <f t="shared" si="6"/>
        <v>11246660986.258381</v>
      </c>
      <c r="K55" s="11">
        <f t="shared" si="7"/>
        <v>1.2899999999999912E-2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11"/>
      <c r="H56" s="10"/>
      <c r="I56" s="10">
        <f t="shared" si="8"/>
        <v>5556</v>
      </c>
      <c r="J56" s="10">
        <f t="shared" si="6"/>
        <v>11103426780.78624</v>
      </c>
      <c r="K56" s="11">
        <f t="shared" si="7"/>
        <v>1.2199999999999989E-2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11"/>
      <c r="H57" s="10"/>
      <c r="I57" s="10">
        <f t="shared" si="8"/>
        <v>5556</v>
      </c>
      <c r="J57" s="10">
        <f t="shared" si="6"/>
        <v>10969597688.980677</v>
      </c>
      <c r="K57" s="11">
        <f t="shared" si="7"/>
        <v>1.1500000000000066E-2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11"/>
      <c r="H58" s="10"/>
      <c r="I58" s="10">
        <f t="shared" si="8"/>
        <v>5556</v>
      </c>
      <c r="J58" s="10">
        <f t="shared" si="6"/>
        <v>10844881551.142536</v>
      </c>
      <c r="K58" s="11">
        <f t="shared" si="7"/>
        <v>1.0999999999999899E-2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11"/>
      <c r="H59" s="10"/>
      <c r="I59" s="10">
        <f t="shared" si="8"/>
        <v>5556</v>
      </c>
      <c r="J59" s="10">
        <f t="shared" si="6"/>
        <v>10726885807.262648</v>
      </c>
      <c r="K59" s="11">
        <f t="shared" si="7"/>
        <v>1.0000000000000009E-2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11"/>
      <c r="H60" s="10"/>
      <c r="I60" s="10">
        <f t="shared" si="8"/>
        <v>5556</v>
      </c>
      <c r="J60" s="10">
        <f t="shared" si="6"/>
        <v>10620679017.09173</v>
      </c>
      <c r="K60" s="11">
        <f t="shared" si="7"/>
        <v>9.9999999999997868E-3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11"/>
      <c r="H61" s="10"/>
      <c r="I61" s="10">
        <f t="shared" si="8"/>
        <v>5556</v>
      </c>
      <c r="J61" s="10">
        <f t="shared" si="6"/>
        <v>10515523779.298744</v>
      </c>
      <c r="K61" s="11">
        <f t="shared" si="7"/>
        <v>8.999999999999897E-3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11"/>
      <c r="H62" s="10"/>
      <c r="I62" s="10">
        <f t="shared" si="8"/>
        <v>5556</v>
      </c>
      <c r="J62" s="10">
        <f t="shared" si="6"/>
        <v>10421728225.271303</v>
      </c>
      <c r="K62" s="11">
        <f t="shared" si="7"/>
        <v>9.000000000000119E-3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11"/>
      <c r="H63" s="10"/>
      <c r="I63" s="10">
        <f t="shared" si="8"/>
        <v>5556</v>
      </c>
      <c r="J63" s="10">
        <f t="shared" si="6"/>
        <v>10328769301.557287</v>
      </c>
      <c r="K63" s="11">
        <f t="shared" si="7"/>
        <v>8.0000000000000071E-3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11"/>
      <c r="H64" s="10"/>
      <c r="I64" s="10">
        <f t="shared" si="8"/>
        <v>5556</v>
      </c>
      <c r="J64" s="10">
        <f t="shared" si="6"/>
        <v>10246794942.021118</v>
      </c>
      <c r="K64" s="11">
        <f t="shared" si="7"/>
        <v>8.0000000000000071E-3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11"/>
      <c r="H65" s="10"/>
      <c r="I65" s="10">
        <f t="shared" si="8"/>
        <v>5556</v>
      </c>
      <c r="J65" s="10">
        <f t="shared" si="6"/>
        <v>10165471172.639997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11"/>
      <c r="H66" s="10"/>
      <c r="I66" s="10">
        <f t="shared" si="8"/>
        <v>5556</v>
      </c>
      <c r="J66" s="10">
        <f t="shared" ref="J66:J67" si="9">IF(I66="","",I66*C66)</f>
        <v>10084792829.999998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5556</v>
      </c>
      <c r="J67" s="10">
        <f t="shared" si="9"/>
        <v>10014690000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5">
        <v>12299328</v>
      </c>
      <c r="G2" s="11"/>
      <c r="H2" s="10"/>
      <c r="I2" s="10">
        <f>IF(H2&lt;&gt;"",H2,9206)</f>
        <v>9206</v>
      </c>
      <c r="J2" s="10">
        <f t="shared" ref="J2:J33" si="3">IF(I2="","",I2*C2)</f>
        <v>113227459221.74265</v>
      </c>
      <c r="K2" s="11">
        <f t="shared" ref="K2:K33" si="4">IFERROR(J2/J3-1,"")</f>
        <v>2.7999999999999137E-3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11"/>
      <c r="H3" s="10"/>
      <c r="I3" s="10">
        <f t="shared" ref="I3:I34" si="5">IF(H3&lt;&gt;"",H3,I2/(1+IF(G2="",0,G2)))</f>
        <v>9206</v>
      </c>
      <c r="J3" s="10">
        <f t="shared" si="3"/>
        <v>112911307560.57304</v>
      </c>
      <c r="K3" s="11">
        <f t="shared" si="4"/>
        <v>2.9999999999998916E-3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11"/>
      <c r="H4" s="10"/>
      <c r="I4" s="10">
        <f t="shared" si="5"/>
        <v>9206</v>
      </c>
      <c r="J4" s="10">
        <f t="shared" si="3"/>
        <v>112573586800.17255</v>
      </c>
      <c r="K4" s="11">
        <f t="shared" si="4"/>
        <v>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11"/>
      <c r="H5" s="10"/>
      <c r="I5" s="10">
        <f t="shared" si="5"/>
        <v>9206</v>
      </c>
      <c r="J5" s="10">
        <f t="shared" si="3"/>
        <v>112236876171.65759</v>
      </c>
      <c r="K5" s="11">
        <f t="shared" si="4"/>
        <v>2.4999999999999467E-3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11"/>
      <c r="H6" s="10"/>
      <c r="I6" s="10">
        <f t="shared" si="5"/>
        <v>9206</v>
      </c>
      <c r="J6" s="10">
        <f t="shared" si="3"/>
        <v>111956983712.37665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11"/>
      <c r="H7" s="10"/>
      <c r="I7" s="10">
        <f t="shared" si="5"/>
        <v>9206</v>
      </c>
      <c r="J7" s="10">
        <f t="shared" si="3"/>
        <v>111822796356.74854</v>
      </c>
      <c r="K7" s="11">
        <f t="shared" si="4"/>
        <v>3.9999999999995595E-4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11"/>
      <c r="H8" s="10"/>
      <c r="I8" s="10">
        <f t="shared" si="5"/>
        <v>9206</v>
      </c>
      <c r="J8" s="10">
        <f t="shared" si="3"/>
        <v>111778085122.69946</v>
      </c>
      <c r="K8" s="11">
        <f t="shared" si="4"/>
        <v>2.9999999999996696E-4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11"/>
      <c r="H9" s="10"/>
      <c r="I9" s="10">
        <f t="shared" si="5"/>
        <v>9206</v>
      </c>
      <c r="J9" s="10">
        <f t="shared" si="3"/>
        <v>111744561754.17322</v>
      </c>
      <c r="K9" s="11">
        <f t="shared" si="4"/>
        <v>-3.9999999999995595E-4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11"/>
      <c r="H10" s="10"/>
      <c r="I10" s="10">
        <f t="shared" si="5"/>
        <v>9206</v>
      </c>
      <c r="J10" s="10">
        <f t="shared" si="3"/>
        <v>111789277465.15927</v>
      </c>
      <c r="K10" s="11">
        <f t="shared" si="4"/>
        <v>-1.6999999999999238E-3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11"/>
      <c r="H11" s="10"/>
      <c r="I11" s="10">
        <f t="shared" si="5"/>
        <v>9206</v>
      </c>
      <c r="J11" s="10">
        <f t="shared" si="3"/>
        <v>111979642858.0179</v>
      </c>
      <c r="K11" s="11">
        <f t="shared" si="4"/>
        <v>-3.3000000000000806E-3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11"/>
      <c r="H12" s="10"/>
      <c r="I12" s="10">
        <f t="shared" si="5"/>
        <v>9206</v>
      </c>
      <c r="J12" s="10">
        <f t="shared" si="3"/>
        <v>112350399175.29639</v>
      </c>
      <c r="K12" s="11">
        <f t="shared" si="4"/>
        <v>-3.7999999999999146E-3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11"/>
      <c r="H13" s="10"/>
      <c r="I13" s="10">
        <f t="shared" si="5"/>
        <v>9206</v>
      </c>
      <c r="J13" s="10">
        <f t="shared" si="3"/>
        <v>112778959220.33365</v>
      </c>
      <c r="K13" s="11">
        <f t="shared" si="4"/>
        <v>-4.0000000000000036E-3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11"/>
      <c r="H14" s="10"/>
      <c r="I14" s="10">
        <f t="shared" si="5"/>
        <v>9206</v>
      </c>
      <c r="J14" s="10">
        <f t="shared" si="3"/>
        <v>113231886767.40326</v>
      </c>
      <c r="K14" s="11">
        <f t="shared" si="4"/>
        <v>-4.4999999999999485E-3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11"/>
      <c r="H15" s="10"/>
      <c r="I15" s="10">
        <f t="shared" si="5"/>
        <v>9206</v>
      </c>
      <c r="J15" s="10">
        <f t="shared" si="3"/>
        <v>113743733568.46133</v>
      </c>
      <c r="K15" s="11">
        <f t="shared" si="4"/>
        <v>-4.6000000000000485E-3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11"/>
      <c r="H16" s="10"/>
      <c r="I16" s="10">
        <f t="shared" si="5"/>
        <v>9206</v>
      </c>
      <c r="J16" s="10">
        <f t="shared" si="3"/>
        <v>114269372682.80223</v>
      </c>
      <c r="K16" s="11">
        <f t="shared" si="4"/>
        <v>-4.1999999999998705E-3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11"/>
      <c r="H17" s="10"/>
      <c r="I17" s="10">
        <f t="shared" si="5"/>
        <v>9206</v>
      </c>
      <c r="J17" s="10">
        <f t="shared" si="3"/>
        <v>114751328261.50052</v>
      </c>
      <c r="K17" s="11">
        <f t="shared" si="4"/>
        <v>-4.2000000000000925E-3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11"/>
      <c r="H18" s="10"/>
      <c r="I18" s="10">
        <f t="shared" si="5"/>
        <v>9206</v>
      </c>
      <c r="J18" s="10">
        <f t="shared" si="3"/>
        <v>115235316591.1835</v>
      </c>
      <c r="K18" s="11">
        <f t="shared" si="4"/>
        <v>-3.0999999999999917E-3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11"/>
      <c r="H19" s="10"/>
      <c r="I19" s="10">
        <f t="shared" si="5"/>
        <v>9206</v>
      </c>
      <c r="J19" s="10">
        <f t="shared" si="3"/>
        <v>115593656927.65924</v>
      </c>
      <c r="K19" s="11">
        <f t="shared" si="4"/>
        <v>-1.7000000000000348E-3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11"/>
      <c r="H20" s="10"/>
      <c r="I20" s="10">
        <f t="shared" si="5"/>
        <v>9206</v>
      </c>
      <c r="J20" s="10">
        <f t="shared" si="3"/>
        <v>115790500778.98352</v>
      </c>
      <c r="K20" s="11">
        <f t="shared" si="4"/>
        <v>-1.6999999999998128E-3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11"/>
      <c r="H21" s="10"/>
      <c r="I21" s="10">
        <f t="shared" si="5"/>
        <v>9206</v>
      </c>
      <c r="J21" s="10">
        <f t="shared" si="3"/>
        <v>115987679834.7025</v>
      </c>
      <c r="K21" s="11">
        <f t="shared" si="4"/>
        <v>-1.4999999999999458E-3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11"/>
      <c r="H22" s="10"/>
      <c r="I22" s="10">
        <f t="shared" si="5"/>
        <v>9206</v>
      </c>
      <c r="J22" s="10">
        <f t="shared" si="3"/>
        <v>116161922718.78067</v>
      </c>
      <c r="K22" s="11">
        <f t="shared" si="4"/>
        <v>-1.9999999999986695E-4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11"/>
      <c r="H23" s="10"/>
      <c r="I23" s="10">
        <f t="shared" si="5"/>
        <v>9206</v>
      </c>
      <c r="J23" s="10">
        <f t="shared" si="3"/>
        <v>116185159750.7308</v>
      </c>
      <c r="K23" s="11">
        <f t="shared" si="4"/>
        <v>-2.9999999999996696E-4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11"/>
      <c r="H24" s="10"/>
      <c r="I24" s="10">
        <f t="shared" si="5"/>
        <v>9206</v>
      </c>
      <c r="J24" s="10">
        <f t="shared" si="3"/>
        <v>116220025758.45834</v>
      </c>
      <c r="K24" s="11">
        <f t="shared" si="4"/>
        <v>-5.0000000000005596E-4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11"/>
      <c r="H25" s="10"/>
      <c r="I25" s="10">
        <f t="shared" si="5"/>
        <v>9206</v>
      </c>
      <c r="J25" s="10">
        <f t="shared" si="3"/>
        <v>116278164840.87878</v>
      </c>
      <c r="K25" s="11">
        <f t="shared" si="4"/>
        <v>9.9999999999988987E-4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11"/>
      <c r="H26" s="10"/>
      <c r="I26" s="10">
        <f t="shared" si="5"/>
        <v>9206</v>
      </c>
      <c r="J26" s="10">
        <f t="shared" si="3"/>
        <v>116162002838.04076</v>
      </c>
      <c r="K26" s="11">
        <f t="shared" si="4"/>
        <v>2.8999999999999027E-3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11"/>
      <c r="H27" s="10"/>
      <c r="I27" s="10">
        <f t="shared" si="5"/>
        <v>9206</v>
      </c>
      <c r="J27" s="10">
        <f t="shared" si="3"/>
        <v>115826107127.37138</v>
      </c>
      <c r="K27" s="11">
        <f t="shared" si="4"/>
        <v>1.7000000000000348E-3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11"/>
      <c r="H28" s="10"/>
      <c r="I28" s="10">
        <f t="shared" si="5"/>
        <v>9206</v>
      </c>
      <c r="J28" s="10">
        <f t="shared" si="3"/>
        <v>115629536914.61653</v>
      </c>
      <c r="K28" s="11">
        <f t="shared" si="4"/>
        <v>5.9000000000000163E-3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11"/>
      <c r="H29" s="10"/>
      <c r="I29" s="10">
        <f t="shared" si="5"/>
        <v>9206</v>
      </c>
      <c r="J29" s="10">
        <f t="shared" si="3"/>
        <v>114951324102.41229</v>
      </c>
      <c r="K29" s="11">
        <f t="shared" si="4"/>
        <v>6.4999999999999503E-3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11"/>
      <c r="H30" s="10"/>
      <c r="I30" s="10">
        <f t="shared" si="5"/>
        <v>9206</v>
      </c>
      <c r="J30" s="10">
        <f t="shared" si="3"/>
        <v>114208965824.5527</v>
      </c>
      <c r="K30" s="11">
        <f t="shared" si="4"/>
        <v>6.9999999999998952E-3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11"/>
      <c r="H31" s="10"/>
      <c r="I31" s="10">
        <f t="shared" si="5"/>
        <v>9206</v>
      </c>
      <c r="J31" s="10">
        <f t="shared" si="3"/>
        <v>113415060401.74052</v>
      </c>
      <c r="K31" s="11">
        <f t="shared" si="4"/>
        <v>7.2000000000000952E-3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11"/>
      <c r="H32" s="10"/>
      <c r="I32" s="10">
        <f t="shared" si="5"/>
        <v>9206</v>
      </c>
      <c r="J32" s="10">
        <f t="shared" si="3"/>
        <v>112604309374.24594</v>
      </c>
      <c r="K32" s="11">
        <f t="shared" si="4"/>
        <v>7.8000000000000291E-3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11"/>
      <c r="H33" s="10"/>
      <c r="I33" s="10">
        <f t="shared" si="5"/>
        <v>9206</v>
      </c>
      <c r="J33" s="10">
        <f t="shared" si="3"/>
        <v>111732793584.2885</v>
      </c>
      <c r="K33" s="11">
        <f t="shared" si="4"/>
        <v>7.6000000000000512E-3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11"/>
      <c r="H34" s="10"/>
      <c r="I34" s="10">
        <f t="shared" si="5"/>
        <v>9206</v>
      </c>
      <c r="J34" s="10">
        <f t="shared" ref="J34:J65" si="6">IF(I34="","",I34*C34)</f>
        <v>110890029361.1438</v>
      </c>
      <c r="K34" s="11">
        <f t="shared" ref="K34:K65" si="7">IFERROR(J34/J35-1,"")</f>
        <v>6.0000000000002274E-3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11"/>
      <c r="H35" s="10"/>
      <c r="I35" s="10">
        <f t="shared" ref="I35:I66" si="8">IF(H35&lt;&gt;"",H35,I34/(1+IF(G34="",0,G34)))</f>
        <v>9206</v>
      </c>
      <c r="J35" s="10">
        <f t="shared" si="6"/>
        <v>110228657416.64392</v>
      </c>
      <c r="K35" s="11">
        <f t="shared" si="7"/>
        <v>6.2999999999999723E-3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11"/>
      <c r="H36" s="10"/>
      <c r="I36" s="10">
        <f t="shared" si="8"/>
        <v>9206</v>
      </c>
      <c r="J36" s="10">
        <f t="shared" si="6"/>
        <v>109538564460.54251</v>
      </c>
      <c r="K36" s="11">
        <f t="shared" si="7"/>
        <v>6.6999999999999282E-3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11"/>
      <c r="H37" s="10"/>
      <c r="I37" s="10">
        <f t="shared" si="8"/>
        <v>9206</v>
      </c>
      <c r="J37" s="10">
        <f t="shared" si="6"/>
        <v>108809540538.93169</v>
      </c>
      <c r="K37" s="11">
        <f t="shared" si="7"/>
        <v>7.1000000000001062E-3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11"/>
      <c r="H38" s="10"/>
      <c r="I38" s="10">
        <f t="shared" si="8"/>
        <v>9206</v>
      </c>
      <c r="J38" s="10">
        <f t="shared" si="6"/>
        <v>108042439220.46635</v>
      </c>
      <c r="K38" s="11">
        <f t="shared" si="7"/>
        <v>6.9999999999998952E-3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11"/>
      <c r="H39" s="10"/>
      <c r="I39" s="10">
        <f t="shared" si="8"/>
        <v>9206</v>
      </c>
      <c r="J39" s="10">
        <f t="shared" si="6"/>
        <v>107291399424.4949</v>
      </c>
      <c r="K39" s="11">
        <f t="shared" si="7"/>
        <v>6.9999999999998952E-3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11"/>
      <c r="H40" s="10"/>
      <c r="I40" s="10">
        <f t="shared" si="8"/>
        <v>9206</v>
      </c>
      <c r="J40" s="10">
        <f t="shared" si="6"/>
        <v>106545580361.9612</v>
      </c>
      <c r="K40" s="11">
        <f t="shared" si="7"/>
        <v>7.0000000000001172E-3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11"/>
      <c r="H41" s="10"/>
      <c r="I41" s="10">
        <f t="shared" si="8"/>
        <v>9206</v>
      </c>
      <c r="J41" s="10">
        <f t="shared" si="6"/>
        <v>105804945741.76881</v>
      </c>
      <c r="K41" s="11">
        <f t="shared" si="7"/>
        <v>6.9999999999996732E-3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11"/>
      <c r="H42" s="10"/>
      <c r="I42" s="10">
        <f t="shared" si="8"/>
        <v>9206</v>
      </c>
      <c r="J42" s="10">
        <f t="shared" si="6"/>
        <v>105069459525.09319</v>
      </c>
      <c r="K42" s="11">
        <f t="shared" si="7"/>
        <v>5.7000000000000384E-3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11"/>
      <c r="H43" s="10"/>
      <c r="I43" s="10">
        <f t="shared" si="8"/>
        <v>9206</v>
      </c>
      <c r="J43" s="10">
        <f t="shared" si="6"/>
        <v>104473957964.69441</v>
      </c>
      <c r="K43" s="11">
        <f t="shared" si="7"/>
        <v>5.7000000000000384E-3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11"/>
      <c r="H44" s="10"/>
      <c r="I44" s="10">
        <f t="shared" si="8"/>
        <v>9206</v>
      </c>
      <c r="J44" s="10">
        <f t="shared" si="6"/>
        <v>103881831525.00189</v>
      </c>
      <c r="K44" s="11">
        <f t="shared" si="7"/>
        <v>5.7000000000000384E-3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11"/>
      <c r="H45" s="10"/>
      <c r="I45" s="10">
        <f t="shared" si="8"/>
        <v>9206</v>
      </c>
      <c r="J45" s="10">
        <f t="shared" si="6"/>
        <v>103293061076.86375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11"/>
      <c r="H46" s="10"/>
      <c r="I46" s="10">
        <f t="shared" si="8"/>
        <v>9206</v>
      </c>
      <c r="J46" s="10">
        <f t="shared" si="6"/>
        <v>102707627599.54634</v>
      </c>
      <c r="K46" s="11">
        <f t="shared" si="7"/>
        <v>5.7000000000000384E-3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11"/>
      <c r="H47" s="10"/>
      <c r="I47" s="10">
        <f t="shared" si="8"/>
        <v>9206</v>
      </c>
      <c r="J47" s="10">
        <f t="shared" si="6"/>
        <v>102125512180.11964</v>
      </c>
      <c r="K47" s="11">
        <f t="shared" si="7"/>
        <v>5.7000000000000384E-3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11"/>
      <c r="H48" s="10"/>
      <c r="I48" s="10">
        <f t="shared" si="8"/>
        <v>9206</v>
      </c>
      <c r="J48" s="10">
        <f t="shared" si="6"/>
        <v>101546696012.84642</v>
      </c>
      <c r="K48" s="11">
        <f t="shared" si="7"/>
        <v>5.6999999999998163E-3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11"/>
      <c r="H49" s="10"/>
      <c r="I49" s="10">
        <f t="shared" si="8"/>
        <v>9206</v>
      </c>
      <c r="J49" s="10">
        <f t="shared" si="6"/>
        <v>100971160398.57455</v>
      </c>
      <c r="K49" s="11">
        <f t="shared" si="7"/>
        <v>5.7000000000002604E-3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11"/>
      <c r="H50" s="10"/>
      <c r="I50" s="10">
        <f t="shared" si="8"/>
        <v>9206</v>
      </c>
      <c r="J50" s="10">
        <f t="shared" si="6"/>
        <v>100398886744.13298</v>
      </c>
      <c r="K50" s="11">
        <f t="shared" si="7"/>
        <v>5.7000000000000384E-3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11"/>
      <c r="H51" s="10"/>
      <c r="I51" s="10">
        <f t="shared" si="8"/>
        <v>9206</v>
      </c>
      <c r="J51" s="10">
        <f t="shared" si="6"/>
        <v>99829856561.73111</v>
      </c>
      <c r="K51" s="11">
        <f t="shared" si="7"/>
        <v>5.7000000000000384E-3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11"/>
      <c r="H52" s="10"/>
      <c r="I52" s="10">
        <f t="shared" si="8"/>
        <v>9206</v>
      </c>
      <c r="J52" s="10">
        <f t="shared" si="6"/>
        <v>99264051468.361435</v>
      </c>
      <c r="K52" s="11">
        <f t="shared" si="7"/>
        <v>1.110000000000011E-2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11"/>
      <c r="H53" s="10"/>
      <c r="I53" s="10">
        <f t="shared" si="8"/>
        <v>9206</v>
      </c>
      <c r="J53" s="10">
        <f t="shared" si="6"/>
        <v>98174316554.605301</v>
      </c>
      <c r="K53" s="11">
        <f t="shared" si="7"/>
        <v>1.110000000000011E-2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11"/>
      <c r="H54" s="10"/>
      <c r="I54" s="10">
        <f t="shared" si="8"/>
        <v>9206</v>
      </c>
      <c r="J54" s="10">
        <f t="shared" si="6"/>
        <v>97096544906.147049</v>
      </c>
      <c r="K54" s="11">
        <f t="shared" si="7"/>
        <v>1.110000000000011E-2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11"/>
      <c r="H55" s="10"/>
      <c r="I55" s="10">
        <f t="shared" si="8"/>
        <v>9206</v>
      </c>
      <c r="J55" s="10">
        <f t="shared" si="6"/>
        <v>96030605188.554092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11"/>
      <c r="H56" s="10"/>
      <c r="I56" s="10">
        <f t="shared" si="8"/>
        <v>9206</v>
      </c>
      <c r="J56" s="10">
        <f t="shared" si="6"/>
        <v>94976367509.201935</v>
      </c>
      <c r="K56" s="11">
        <f t="shared" si="7"/>
        <v>1.110000000000011E-2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11"/>
      <c r="H57" s="10"/>
      <c r="I57" s="10">
        <f t="shared" si="8"/>
        <v>9206</v>
      </c>
      <c r="J57" s="10">
        <f t="shared" si="6"/>
        <v>93933703401.445877</v>
      </c>
      <c r="K57" s="11">
        <f t="shared" si="7"/>
        <v>1.2000000000000011E-2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11"/>
      <c r="H58" s="10"/>
      <c r="I58" s="10">
        <f t="shared" si="8"/>
        <v>9206</v>
      </c>
      <c r="J58" s="10">
        <f t="shared" si="6"/>
        <v>92819865021.191574</v>
      </c>
      <c r="K58" s="11">
        <f t="shared" si="7"/>
        <v>1.1999999999999789E-2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11"/>
      <c r="H59" s="10"/>
      <c r="I59" s="10">
        <f t="shared" si="8"/>
        <v>9206</v>
      </c>
      <c r="J59" s="10">
        <f t="shared" si="6"/>
        <v>91719234210.66362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11"/>
      <c r="H60" s="10"/>
      <c r="I60" s="10">
        <f t="shared" si="8"/>
        <v>9206</v>
      </c>
      <c r="J60" s="10">
        <f t="shared" si="6"/>
        <v>90542185795.324402</v>
      </c>
      <c r="K60" s="11">
        <f t="shared" si="7"/>
        <v>1.399999999999979E-2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11"/>
      <c r="H61" s="10"/>
      <c r="I61" s="10">
        <f t="shared" si="8"/>
        <v>9206</v>
      </c>
      <c r="J61" s="10">
        <f t="shared" si="6"/>
        <v>89292096445.093109</v>
      </c>
      <c r="K61" s="11">
        <f t="shared" si="7"/>
        <v>1.4999999999999902E-2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11"/>
      <c r="H62" s="10"/>
      <c r="I62" s="10">
        <f t="shared" si="8"/>
        <v>9206</v>
      </c>
      <c r="J62" s="10">
        <f t="shared" si="6"/>
        <v>87972508812.899628</v>
      </c>
      <c r="K62" s="11">
        <f t="shared" si="7"/>
        <v>1.4999999999999902E-2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11"/>
      <c r="H63" s="10"/>
      <c r="I63" s="10">
        <f t="shared" si="8"/>
        <v>9206</v>
      </c>
      <c r="J63" s="10">
        <f t="shared" si="6"/>
        <v>86672422475.763184</v>
      </c>
      <c r="K63" s="11">
        <f t="shared" si="7"/>
        <v>1.4999999999999902E-2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11"/>
      <c r="H64" s="10"/>
      <c r="I64" s="10">
        <f t="shared" si="8"/>
        <v>9206</v>
      </c>
      <c r="J64" s="10">
        <f t="shared" si="6"/>
        <v>85391549237.205124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11"/>
      <c r="H65" s="10"/>
      <c r="I65" s="10">
        <f t="shared" si="8"/>
        <v>9206</v>
      </c>
      <c r="J65" s="10">
        <f t="shared" si="6"/>
        <v>84129605159.808014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11"/>
      <c r="H66" s="10"/>
      <c r="I66" s="10">
        <f t="shared" si="8"/>
        <v>9206</v>
      </c>
      <c r="J66" s="10">
        <f t="shared" ref="J66:J67" si="9">IF(I66="","",I66*C66)</f>
        <v>82804729488</v>
      </c>
      <c r="K66" s="11">
        <f t="shared" ref="K66" si="10">IFERROR(J66/J67-1,"")</f>
        <v>1.6000000000000014E-2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9206</v>
      </c>
      <c r="J67" s="10">
        <f t="shared" si="9"/>
        <v>81500718000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5">
        <v>31745420</v>
      </c>
      <c r="G2" s="11"/>
      <c r="H2" s="10"/>
      <c r="I2" s="10">
        <f>IF(H2&lt;&gt;"",H2,10794)</f>
        <v>10794</v>
      </c>
      <c r="J2" s="10">
        <f t="shared" ref="J2:J33" si="3">IF(I2="","",I2*C2)</f>
        <v>342680368625.03333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9" t="s">
        <v>74</v>
      </c>
      <c r="G3" s="11"/>
      <c r="H3" s="10"/>
      <c r="I3" s="10">
        <f t="shared" ref="I3:I34" si="5">IF(H3&lt;&gt;"",H3,I2/(1+IF(G2="",0,G2)))</f>
        <v>10794</v>
      </c>
      <c r="J3" s="10">
        <f t="shared" si="3"/>
        <v>338951897749.78571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11"/>
      <c r="H4" s="10"/>
      <c r="I4" s="10">
        <f t="shared" si="5"/>
        <v>10794</v>
      </c>
      <c r="J4" s="10">
        <f t="shared" si="3"/>
        <v>335098267671.56268</v>
      </c>
      <c r="K4" s="11">
        <f t="shared" si="4"/>
        <v>1.1999999999999789E-2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11"/>
      <c r="H5" s="10"/>
      <c r="I5" s="10">
        <f t="shared" si="5"/>
        <v>10794</v>
      </c>
      <c r="J5" s="10">
        <f t="shared" si="3"/>
        <v>331124770426.44537</v>
      </c>
      <c r="K5" s="11">
        <f t="shared" si="4"/>
        <v>1.2600000000000167E-2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11"/>
      <c r="H6" s="10"/>
      <c r="I6" s="10">
        <f t="shared" si="5"/>
        <v>10794</v>
      </c>
      <c r="J6" s="10">
        <f t="shared" si="3"/>
        <v>327004513555.64423</v>
      </c>
      <c r="K6" s="11">
        <f t="shared" si="4"/>
        <v>1.2899999999999912E-2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11"/>
      <c r="H7" s="10"/>
      <c r="I7" s="10">
        <f t="shared" si="5"/>
        <v>10794</v>
      </c>
      <c r="J7" s="10">
        <f t="shared" si="3"/>
        <v>322839879115.06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11"/>
      <c r="H8" s="10"/>
      <c r="I8" s="10">
        <f t="shared" si="5"/>
        <v>10794</v>
      </c>
      <c r="J8" s="10">
        <f t="shared" si="3"/>
        <v>318759754260.52533</v>
      </c>
      <c r="K8" s="11">
        <f t="shared" si="4"/>
        <v>1.2999999999999901E-2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11"/>
      <c r="H9" s="10"/>
      <c r="I9" s="10">
        <f t="shared" si="5"/>
        <v>10794</v>
      </c>
      <c r="J9" s="10">
        <f t="shared" si="3"/>
        <v>314669056525.69135</v>
      </c>
      <c r="K9" s="11">
        <f t="shared" si="4"/>
        <v>1.3299999999999867E-2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11"/>
      <c r="H10" s="10"/>
      <c r="I10" s="10">
        <f t="shared" si="5"/>
        <v>10794</v>
      </c>
      <c r="J10" s="10">
        <f t="shared" si="3"/>
        <v>310538889298.02759</v>
      </c>
      <c r="K10" s="11">
        <f t="shared" si="4"/>
        <v>1.3600000000000279E-2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11"/>
      <c r="H11" s="10"/>
      <c r="I11" s="10">
        <f t="shared" si="5"/>
        <v>10794</v>
      </c>
      <c r="J11" s="10">
        <f t="shared" si="3"/>
        <v>306372227010.68225</v>
      </c>
      <c r="K11" s="11">
        <f t="shared" si="4"/>
        <v>1.3499999999999845E-2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11"/>
      <c r="H12" s="10"/>
      <c r="I12" s="10">
        <f t="shared" si="5"/>
        <v>10794</v>
      </c>
      <c r="J12" s="10">
        <f t="shared" si="3"/>
        <v>302291294534.46698</v>
      </c>
      <c r="K12" s="11">
        <f t="shared" si="4"/>
        <v>1.3400000000000079E-2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11"/>
      <c r="H13" s="10"/>
      <c r="I13" s="10">
        <f t="shared" si="5"/>
        <v>10794</v>
      </c>
      <c r="J13" s="10">
        <f t="shared" si="3"/>
        <v>298294152885.79724</v>
      </c>
      <c r="K13" s="11">
        <f t="shared" si="4"/>
        <v>1.2699999999999934E-2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11"/>
      <c r="H14" s="10"/>
      <c r="I14" s="10">
        <f t="shared" si="5"/>
        <v>10794</v>
      </c>
      <c r="J14" s="10">
        <f t="shared" si="3"/>
        <v>294553325650.04175</v>
      </c>
      <c r="K14" s="11">
        <f t="shared" si="4"/>
        <v>1.3700000000000045E-2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11"/>
      <c r="H15" s="10"/>
      <c r="I15" s="10">
        <f t="shared" si="5"/>
        <v>10794</v>
      </c>
      <c r="J15" s="10">
        <f t="shared" si="3"/>
        <v>290572482637.90247</v>
      </c>
      <c r="K15" s="11">
        <f t="shared" si="4"/>
        <v>1.3900000000000023E-2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11"/>
      <c r="H16" s="10"/>
      <c r="I16" s="10">
        <f t="shared" si="5"/>
        <v>10794</v>
      </c>
      <c r="J16" s="10">
        <f t="shared" si="3"/>
        <v>286588896970.01917</v>
      </c>
      <c r="K16" s="11">
        <f t="shared" si="4"/>
        <v>1.4199999999999768E-2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11"/>
      <c r="H17" s="10"/>
      <c r="I17" s="10">
        <f t="shared" si="5"/>
        <v>10794</v>
      </c>
      <c r="J17" s="10">
        <f t="shared" si="3"/>
        <v>282576313320.86298</v>
      </c>
      <c r="K17" s="11">
        <f t="shared" si="4"/>
        <v>1.4499999999999957E-2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11"/>
      <c r="H18" s="10"/>
      <c r="I18" s="10">
        <f t="shared" si="5"/>
        <v>10794</v>
      </c>
      <c r="J18" s="10">
        <f t="shared" si="3"/>
        <v>278537519291.14142</v>
      </c>
      <c r="K18" s="11">
        <f t="shared" si="4"/>
        <v>1.4799999999999924E-2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11"/>
      <c r="H19" s="10"/>
      <c r="I19" s="10">
        <f t="shared" si="5"/>
        <v>10794</v>
      </c>
      <c r="J19" s="10">
        <f t="shared" si="3"/>
        <v>274475285072.07471</v>
      </c>
      <c r="K19" s="11">
        <f t="shared" si="4"/>
        <v>1.540000000000008E-2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11"/>
      <c r="H20" s="10"/>
      <c r="I20" s="10">
        <f t="shared" si="5"/>
        <v>10794</v>
      </c>
      <c r="J20" s="10">
        <f t="shared" si="3"/>
        <v>270312472988.05859</v>
      </c>
      <c r="K20" s="11">
        <f t="shared" si="4"/>
        <v>1.6000000000000014E-2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11"/>
      <c r="H21" s="10"/>
      <c r="I21" s="10">
        <f t="shared" si="5"/>
        <v>10794</v>
      </c>
      <c r="J21" s="10">
        <f t="shared" si="3"/>
        <v>266055583649.66394</v>
      </c>
      <c r="K21" s="11">
        <f t="shared" si="4"/>
        <v>1.6099999999999781E-2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11"/>
      <c r="H22" s="10"/>
      <c r="I22" s="10">
        <f t="shared" si="5"/>
        <v>10794</v>
      </c>
      <c r="J22" s="10">
        <f t="shared" si="3"/>
        <v>261839960289.01089</v>
      </c>
      <c r="K22" s="11">
        <f t="shared" si="4"/>
        <v>1.6299999999999981E-2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11"/>
      <c r="H23" s="10"/>
      <c r="I23" s="10">
        <f t="shared" si="5"/>
        <v>10794</v>
      </c>
      <c r="J23" s="10">
        <f t="shared" si="3"/>
        <v>257640421419.86707</v>
      </c>
      <c r="K23" s="11">
        <f t="shared" si="4"/>
        <v>1.639999999999997E-2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11"/>
      <c r="H24" s="10"/>
      <c r="I24" s="10">
        <f t="shared" si="5"/>
        <v>10794</v>
      </c>
      <c r="J24" s="10">
        <f t="shared" si="3"/>
        <v>253483295375.70551</v>
      </c>
      <c r="K24" s="11">
        <f t="shared" si="4"/>
        <v>1.6599999999999948E-2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11"/>
      <c r="H25" s="10"/>
      <c r="I25" s="10">
        <f t="shared" si="5"/>
        <v>10794</v>
      </c>
      <c r="J25" s="10">
        <f t="shared" si="3"/>
        <v>249344181955.24841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11"/>
      <c r="H26" s="10"/>
      <c r="I26" s="10">
        <f t="shared" si="5"/>
        <v>10794</v>
      </c>
      <c r="J26" s="10">
        <f t="shared" si="3"/>
        <v>245224411836.39697</v>
      </c>
      <c r="K26" s="11">
        <f t="shared" si="4"/>
        <v>1.7400000000000082E-2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11"/>
      <c r="H27" s="10"/>
      <c r="I27" s="10">
        <f t="shared" si="5"/>
        <v>10794</v>
      </c>
      <c r="J27" s="10">
        <f t="shared" si="3"/>
        <v>241030481459.01019</v>
      </c>
      <c r="K27" s="11">
        <f t="shared" si="4"/>
        <v>1.7400000000000082E-2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11"/>
      <c r="H28" s="10"/>
      <c r="I28" s="10">
        <f t="shared" si="5"/>
        <v>10794</v>
      </c>
      <c r="J28" s="10">
        <f t="shared" si="3"/>
        <v>236908277431.69861</v>
      </c>
      <c r="K28" s="11">
        <f t="shared" si="4"/>
        <v>1.8000000000000016E-2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11"/>
      <c r="H29" s="10"/>
      <c r="I29" s="10">
        <f t="shared" si="5"/>
        <v>10794</v>
      </c>
      <c r="J29" s="10">
        <f t="shared" si="3"/>
        <v>232719329500.68625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11"/>
      <c r="H30" s="10"/>
      <c r="I30" s="10">
        <f t="shared" si="5"/>
        <v>10794</v>
      </c>
      <c r="J30" s="10">
        <f t="shared" si="3"/>
        <v>228492223368.37137</v>
      </c>
      <c r="K30" s="11">
        <f t="shared" si="4"/>
        <v>1.8899999999999917E-2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11"/>
      <c r="H31" s="10"/>
      <c r="I31" s="10">
        <f t="shared" si="5"/>
        <v>10794</v>
      </c>
      <c r="J31" s="10">
        <f t="shared" si="3"/>
        <v>224253826055.91461</v>
      </c>
      <c r="K31" s="11">
        <f t="shared" si="4"/>
        <v>1.9299999999999873E-2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11"/>
      <c r="H32" s="10"/>
      <c r="I32" s="10">
        <f t="shared" si="5"/>
        <v>10794</v>
      </c>
      <c r="J32" s="10">
        <f t="shared" si="3"/>
        <v>220007677872.96637</v>
      </c>
      <c r="K32" s="11">
        <f t="shared" si="4"/>
        <v>2.0199999999999996E-2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11"/>
      <c r="H33" s="10"/>
      <c r="I33" s="10">
        <f t="shared" si="5"/>
        <v>10794</v>
      </c>
      <c r="J33" s="10">
        <f t="shared" si="3"/>
        <v>215651517225.02094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11"/>
      <c r="H34" s="10"/>
      <c r="I34" s="10">
        <f t="shared" si="5"/>
        <v>10794</v>
      </c>
      <c r="J34" s="10">
        <f t="shared" ref="J34:J65" si="6">IF(I34="","",I34*C34)</f>
        <v>211112596402.36996</v>
      </c>
      <c r="K34" s="11">
        <f t="shared" ref="K34:K65" si="7">IFERROR(J34/J35-1,"")</f>
        <v>2.2099999999999786E-2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11"/>
      <c r="H35" s="10"/>
      <c r="I35" s="10">
        <f t="shared" ref="I35:I66" si="8">IF(H35&lt;&gt;"",H35,I34/(1+IF(G34="",0,G34)))</f>
        <v>10794</v>
      </c>
      <c r="J35" s="10">
        <f t="shared" si="6"/>
        <v>206547888075.89276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11"/>
      <c r="H36" s="10"/>
      <c r="I36" s="10">
        <f t="shared" si="8"/>
        <v>10794</v>
      </c>
      <c r="J36" s="10">
        <f t="shared" si="6"/>
        <v>201963320696.09149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11"/>
      <c r="H37" s="10"/>
      <c r="I37" s="10">
        <f t="shared" si="8"/>
        <v>10794</v>
      </c>
      <c r="J37" s="10">
        <f t="shared" si="6"/>
        <v>197441901159.53809</v>
      </c>
      <c r="K37" s="11">
        <f t="shared" si="7"/>
        <v>2.3400000000000087E-2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11"/>
      <c r="H38" s="10"/>
      <c r="I38" s="10">
        <f t="shared" si="8"/>
        <v>10794</v>
      </c>
      <c r="J38" s="10">
        <f t="shared" si="6"/>
        <v>192927399999.54865</v>
      </c>
      <c r="K38" s="11">
        <f t="shared" si="7"/>
        <v>2.3700000000000054E-2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11"/>
      <c r="H39" s="10"/>
      <c r="I39" s="10">
        <f t="shared" si="8"/>
        <v>10794</v>
      </c>
      <c r="J39" s="10">
        <f t="shared" si="6"/>
        <v>188460877209.67923</v>
      </c>
      <c r="K39" s="11">
        <f t="shared" si="7"/>
        <v>2.3900000000000032E-2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11"/>
      <c r="H40" s="10"/>
      <c r="I40" s="10">
        <f t="shared" si="8"/>
        <v>10794</v>
      </c>
      <c r="J40" s="10">
        <f t="shared" si="6"/>
        <v>184061800185.25171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11"/>
      <c r="H41" s="10"/>
      <c r="I41" s="10">
        <f t="shared" si="8"/>
        <v>10794</v>
      </c>
      <c r="J41" s="10">
        <f t="shared" si="6"/>
        <v>179747851743.40988</v>
      </c>
      <c r="K41" s="11">
        <f t="shared" si="7"/>
        <v>2.4299999999999988E-2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11"/>
      <c r="H42" s="10"/>
      <c r="I42" s="10">
        <f t="shared" si="8"/>
        <v>10794</v>
      </c>
      <c r="J42" s="10">
        <f t="shared" si="6"/>
        <v>175483600257.16089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11"/>
      <c r="H43" s="10"/>
      <c r="I43" s="10">
        <f t="shared" si="8"/>
        <v>10794</v>
      </c>
      <c r="J43" s="10">
        <f t="shared" si="6"/>
        <v>171253635461.26758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11"/>
      <c r="H44" s="10"/>
      <c r="I44" s="10">
        <f t="shared" si="8"/>
        <v>10794</v>
      </c>
      <c r="J44" s="10">
        <f t="shared" si="6"/>
        <v>167093019281.16653</v>
      </c>
      <c r="K44" s="11">
        <f t="shared" si="7"/>
        <v>2.5400000000000089E-2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11"/>
      <c r="H45" s="10"/>
      <c r="I45" s="10">
        <f t="shared" si="8"/>
        <v>10794</v>
      </c>
      <c r="J45" s="10">
        <f t="shared" si="6"/>
        <v>162953987986.31415</v>
      </c>
      <c r="K45" s="11">
        <f t="shared" si="7"/>
        <v>2.5600000000000067E-2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11"/>
      <c r="H46" s="10"/>
      <c r="I46" s="10">
        <f t="shared" si="8"/>
        <v>10794</v>
      </c>
      <c r="J46" s="10">
        <f t="shared" si="6"/>
        <v>158886493746.40613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11"/>
      <c r="H47" s="10"/>
      <c r="I47" s="10">
        <f t="shared" si="8"/>
        <v>10794</v>
      </c>
      <c r="J47" s="10">
        <f t="shared" si="6"/>
        <v>154890323402.61856</v>
      </c>
      <c r="K47" s="11">
        <f t="shared" si="7"/>
        <v>2.6199999999999779E-2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11"/>
      <c r="H48" s="10"/>
      <c r="I48" s="10">
        <f t="shared" si="8"/>
        <v>10794</v>
      </c>
      <c r="J48" s="10">
        <f t="shared" si="6"/>
        <v>150935805303.66263</v>
      </c>
      <c r="K48" s="11">
        <f t="shared" si="7"/>
        <v>2.6499999999999968E-2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11"/>
      <c r="H49" s="10"/>
      <c r="I49" s="10">
        <f t="shared" si="8"/>
        <v>10794</v>
      </c>
      <c r="J49" s="10">
        <f t="shared" si="6"/>
        <v>147039264786.8121</v>
      </c>
      <c r="K49" s="11">
        <f t="shared" si="7"/>
        <v>2.6699999999999946E-2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11"/>
      <c r="H50" s="10"/>
      <c r="I50" s="10">
        <f t="shared" si="8"/>
        <v>10794</v>
      </c>
      <c r="J50" s="10">
        <f t="shared" si="6"/>
        <v>143215413252.95813</v>
      </c>
      <c r="K50" s="11">
        <f t="shared" si="7"/>
        <v>2.6999999999999913E-2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11"/>
      <c r="H51" s="10"/>
      <c r="I51" s="10">
        <f t="shared" si="8"/>
        <v>10794</v>
      </c>
      <c r="J51" s="10">
        <f t="shared" si="6"/>
        <v>139450256331.99429</v>
      </c>
      <c r="K51" s="11">
        <f t="shared" si="7"/>
        <v>2.5900000000000034E-2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11"/>
      <c r="H52" s="10"/>
      <c r="I52" s="10">
        <f t="shared" si="8"/>
        <v>10794</v>
      </c>
      <c r="J52" s="10">
        <f t="shared" si="6"/>
        <v>135929677680.08022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11"/>
      <c r="H53" s="10"/>
      <c r="I53" s="10">
        <f t="shared" si="8"/>
        <v>10794</v>
      </c>
      <c r="J53" s="10">
        <f t="shared" si="6"/>
        <v>132964567817.74452</v>
      </c>
      <c r="K53" s="11">
        <f t="shared" si="7"/>
        <v>2.7300000000000102E-2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11"/>
      <c r="H54" s="10"/>
      <c r="I54" s="10">
        <f t="shared" si="8"/>
        <v>10794</v>
      </c>
      <c r="J54" s="10">
        <f t="shared" si="6"/>
        <v>129431098819.95961</v>
      </c>
      <c r="K54" s="11">
        <f t="shared" si="7"/>
        <v>2.7099999999999902E-2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11"/>
      <c r="H55" s="10"/>
      <c r="I55" s="10">
        <f t="shared" si="8"/>
        <v>10794</v>
      </c>
      <c r="J55" s="10">
        <f t="shared" si="6"/>
        <v>126016063499.13312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11"/>
      <c r="H56" s="10"/>
      <c r="I56" s="10">
        <f t="shared" si="8"/>
        <v>10794</v>
      </c>
      <c r="J56" s="10">
        <f t="shared" si="6"/>
        <v>122703080330.21727</v>
      </c>
      <c r="K56" s="11">
        <f t="shared" si="7"/>
        <v>2.6699999999999946E-2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11"/>
      <c r="H57" s="10"/>
      <c r="I57" s="10">
        <f t="shared" si="8"/>
        <v>10794</v>
      </c>
      <c r="J57" s="10">
        <f t="shared" si="6"/>
        <v>119512107071.41061</v>
      </c>
      <c r="K57" s="11">
        <f t="shared" si="7"/>
        <v>2.6399999999999979E-2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11"/>
      <c r="H58" s="10"/>
      <c r="I58" s="10">
        <f t="shared" si="8"/>
        <v>10794</v>
      </c>
      <c r="J58" s="10">
        <f t="shared" si="6"/>
        <v>116438140170.8989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11"/>
      <c r="H59" s="10"/>
      <c r="I59" s="10">
        <f t="shared" si="8"/>
        <v>10794</v>
      </c>
      <c r="J59" s="10">
        <f t="shared" si="6"/>
        <v>113487466053.50769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11"/>
      <c r="H60" s="10"/>
      <c r="I60" s="10">
        <f t="shared" si="8"/>
        <v>10794</v>
      </c>
      <c r="J60" s="10">
        <f t="shared" si="6"/>
        <v>110676288329.92752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11"/>
      <c r="H61" s="10"/>
      <c r="I61" s="10">
        <f t="shared" si="8"/>
        <v>10794</v>
      </c>
      <c r="J61" s="10">
        <f t="shared" si="6"/>
        <v>107987402019.63853</v>
      </c>
      <c r="K61" s="11">
        <f t="shared" si="7"/>
        <v>2.4199999999999999E-2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11"/>
      <c r="H62" s="10"/>
      <c r="I62" s="10">
        <f t="shared" si="8"/>
        <v>10794</v>
      </c>
      <c r="J62" s="10">
        <f t="shared" si="6"/>
        <v>105435854344.5016</v>
      </c>
      <c r="K62" s="11">
        <f t="shared" si="7"/>
        <v>2.3400000000000087E-2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11"/>
      <c r="H63" s="10"/>
      <c r="I63" s="10">
        <f t="shared" si="8"/>
        <v>10794</v>
      </c>
      <c r="J63" s="10">
        <f t="shared" si="6"/>
        <v>103025067758.94234</v>
      </c>
      <c r="K63" s="11">
        <f t="shared" si="7"/>
        <v>2.2700000000000164E-2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11"/>
      <c r="H64" s="10"/>
      <c r="I64" s="10">
        <f t="shared" si="8"/>
        <v>10794</v>
      </c>
      <c r="J64" s="10">
        <f t="shared" si="6"/>
        <v>100738308163.62798</v>
      </c>
      <c r="K64" s="11">
        <f t="shared" si="7"/>
        <v>2.1800000000000042E-2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11"/>
      <c r="H65" s="10"/>
      <c r="I65" s="10">
        <f t="shared" si="8"/>
        <v>10794</v>
      </c>
      <c r="J65" s="10">
        <f t="shared" si="6"/>
        <v>98589066513.630829</v>
      </c>
      <c r="K65" s="11">
        <f t="shared" si="7"/>
        <v>2.0899999999999919E-2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11"/>
      <c r="H66" s="10"/>
      <c r="I66" s="10">
        <f t="shared" si="8"/>
        <v>10794</v>
      </c>
      <c r="J66" s="10">
        <f t="shared" ref="J66:J67" si="9">IF(I66="","",I66*C66)</f>
        <v>96570738087.600006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10794</v>
      </c>
      <c r="J67" s="10">
        <f t="shared" si="9"/>
        <v>94695762000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5">
        <v>1E-4</v>
      </c>
      <c r="E2" s="10">
        <f t="shared" ref="E2:E66" si="2">SUM(C2-C3)</f>
        <v>461.98421718273312</v>
      </c>
      <c r="F2" s="10">
        <v>4620320</v>
      </c>
      <c r="G2" s="11"/>
      <c r="H2" s="10"/>
      <c r="I2" s="10">
        <f>IF(H2&lt;&gt;"",H2,12857)</f>
        <v>12857</v>
      </c>
      <c r="J2" s="10">
        <f t="shared" ref="J2:J33" si="3">IF(I2="","",I2*C2)</f>
        <v>59403250534.265045</v>
      </c>
      <c r="K2" s="11">
        <f t="shared" ref="K2:K33" si="4">IFERROR(J2/J3-1,"")</f>
        <v>9.9999999999988987E-5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5">
        <v>2.0000000000000001E-4</v>
      </c>
      <c r="E3" s="10">
        <f t="shared" si="2"/>
        <v>923.78367763012648</v>
      </c>
      <c r="F3" s="10"/>
      <c r="G3" s="11"/>
      <c r="H3" s="10"/>
      <c r="I3" s="10">
        <f t="shared" ref="I3:I34" si="5">IF(H3&lt;&gt;"",H3,I2/(1+IF(G2="",0,G2)))</f>
        <v>12857</v>
      </c>
      <c r="J3" s="10">
        <f t="shared" si="3"/>
        <v>59397310803.184731</v>
      </c>
      <c r="K3" s="11">
        <f t="shared" si="4"/>
        <v>2.0000000000020002E-4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5">
        <v>5.0000000000000001E-4</v>
      </c>
      <c r="E4" s="10">
        <f t="shared" si="2"/>
        <v>2308.3050415534526</v>
      </c>
      <c r="F4" s="10"/>
      <c r="G4" s="11"/>
      <c r="H4" s="10"/>
      <c r="I4" s="10">
        <f t="shared" si="5"/>
        <v>12857</v>
      </c>
      <c r="J4" s="10">
        <f t="shared" si="3"/>
        <v>59385433716.441437</v>
      </c>
      <c r="K4" s="11">
        <f t="shared" si="4"/>
        <v>4.9999999999972289E-4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5">
        <v>1E-3</v>
      </c>
      <c r="E5" s="10">
        <f t="shared" si="2"/>
        <v>4611.998085022904</v>
      </c>
      <c r="F5" s="10"/>
      <c r="G5" s="11"/>
      <c r="H5" s="10"/>
      <c r="I5" s="10">
        <f t="shared" si="5"/>
        <v>12857</v>
      </c>
      <c r="J5" s="10">
        <f t="shared" si="3"/>
        <v>59355755838.522186</v>
      </c>
      <c r="K5" s="11">
        <f t="shared" si="4"/>
        <v>9.9999999999988987E-4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5">
        <v>3.3E-3</v>
      </c>
      <c r="E6" s="10">
        <f t="shared" si="2"/>
        <v>15169.534217658453</v>
      </c>
      <c r="F6" s="10"/>
      <c r="G6" s="11"/>
      <c r="H6" s="10"/>
      <c r="I6" s="10">
        <f t="shared" si="5"/>
        <v>12857</v>
      </c>
      <c r="J6" s="10">
        <f t="shared" si="3"/>
        <v>59296459379.143044</v>
      </c>
      <c r="K6" s="11">
        <f t="shared" si="4"/>
        <v>3.3000000000000806E-3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5">
        <v>7.1999999999999998E-3</v>
      </c>
      <c r="E7" s="10">
        <f t="shared" si="2"/>
        <v>32860.569465647452</v>
      </c>
      <c r="F7" s="10"/>
      <c r="G7" s="11"/>
      <c r="H7" s="10"/>
      <c r="I7" s="10">
        <f t="shared" si="5"/>
        <v>12857</v>
      </c>
      <c r="J7" s="10">
        <f t="shared" si="3"/>
        <v>59101424677.706612</v>
      </c>
      <c r="K7" s="11">
        <f t="shared" si="4"/>
        <v>7.2000000000000952E-3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5">
        <v>9.4999999999999998E-3</v>
      </c>
      <c r="E8" s="10">
        <f t="shared" si="2"/>
        <v>42949.67392048426</v>
      </c>
      <c r="F8" s="10"/>
      <c r="G8" s="11"/>
      <c r="H8" s="10"/>
      <c r="I8" s="10">
        <f t="shared" si="5"/>
        <v>12857</v>
      </c>
      <c r="J8" s="10">
        <f t="shared" si="3"/>
        <v>58678936336.086784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5">
        <v>1.04E-2</v>
      </c>
      <c r="E9" s="10">
        <f t="shared" si="2"/>
        <v>46534.63024263829</v>
      </c>
      <c r="F9" s="10"/>
      <c r="G9" s="11"/>
      <c r="H9" s="10"/>
      <c r="I9" s="10">
        <f t="shared" si="5"/>
        <v>12857</v>
      </c>
      <c r="J9" s="10">
        <f t="shared" si="3"/>
        <v>58126732378.491112</v>
      </c>
      <c r="K9" s="11">
        <f t="shared" si="4"/>
        <v>1.0399999999999965E-2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5">
        <v>1.11E-2</v>
      </c>
      <c r="E10" s="10">
        <f t="shared" si="2"/>
        <v>49121.519945270382</v>
      </c>
      <c r="F10" s="10"/>
      <c r="G10" s="11"/>
      <c r="H10" s="10"/>
      <c r="I10" s="10">
        <f t="shared" si="5"/>
        <v>12857</v>
      </c>
      <c r="J10" s="10">
        <f t="shared" si="3"/>
        <v>57528436637.461517</v>
      </c>
      <c r="K10" s="11">
        <f t="shared" si="4"/>
        <v>1.1100000000000332E-2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5">
        <v>1.1599999999999999E-2</v>
      </c>
      <c r="E11" s="10">
        <f t="shared" si="2"/>
        <v>50745.552613568492</v>
      </c>
      <c r="F11" s="10"/>
      <c r="G11" s="11"/>
      <c r="H11" s="10"/>
      <c r="I11" s="10">
        <f t="shared" si="5"/>
        <v>12857</v>
      </c>
      <c r="J11" s="10">
        <f t="shared" si="3"/>
        <v>56896881255.525169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5">
        <v>1.2E-2</v>
      </c>
      <c r="E12" s="10">
        <f t="shared" si="2"/>
        <v>51872.924165429547</v>
      </c>
      <c r="F12" s="10"/>
      <c r="G12" s="11"/>
      <c r="H12" s="10"/>
      <c r="I12" s="10">
        <f t="shared" si="5"/>
        <v>12857</v>
      </c>
      <c r="J12" s="10">
        <f t="shared" si="3"/>
        <v>56244445685.572525</v>
      </c>
      <c r="K12" s="11">
        <f t="shared" si="4"/>
        <v>1.2000000000000011E-2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5">
        <v>1.26E-2</v>
      </c>
      <c r="E13" s="10">
        <f t="shared" si="2"/>
        <v>53788.83110181801</v>
      </c>
      <c r="F13" s="10"/>
      <c r="G13" s="11"/>
      <c r="H13" s="10"/>
      <c r="I13" s="10">
        <f t="shared" si="5"/>
        <v>12857</v>
      </c>
      <c r="J13" s="10">
        <f t="shared" si="3"/>
        <v>55577515499.577599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5">
        <v>1.3599999999999999E-2</v>
      </c>
      <c r="E14" s="10">
        <f t="shared" si="2"/>
        <v>57278.794348035939</v>
      </c>
      <c r="F14" s="10"/>
      <c r="G14" s="11"/>
      <c r="H14" s="10"/>
      <c r="I14" s="10">
        <f t="shared" si="5"/>
        <v>12857</v>
      </c>
      <c r="J14" s="10">
        <f t="shared" si="3"/>
        <v>54885952498.101524</v>
      </c>
      <c r="K14" s="11">
        <f t="shared" si="4"/>
        <v>1.3600000000000056E-2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5">
        <v>1.47E-2</v>
      </c>
      <c r="E15" s="10">
        <f t="shared" si="2"/>
        <v>61014.721601003315</v>
      </c>
      <c r="F15" s="10"/>
      <c r="G15" s="11"/>
      <c r="H15" s="10"/>
      <c r="I15" s="10">
        <f t="shared" si="5"/>
        <v>12857</v>
      </c>
      <c r="J15" s="10">
        <f t="shared" si="3"/>
        <v>54149519039.168823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5">
        <v>1.54E-2</v>
      </c>
      <c r="E16" s="10">
        <f t="shared" si="2"/>
        <v>62950.743090787437</v>
      </c>
      <c r="F16" s="10"/>
      <c r="G16" s="11"/>
      <c r="H16" s="10"/>
      <c r="I16" s="10">
        <f t="shared" si="5"/>
        <v>12857</v>
      </c>
      <c r="J16" s="10">
        <f t="shared" si="3"/>
        <v>53365052763.544724</v>
      </c>
      <c r="K16" s="11">
        <f t="shared" si="4"/>
        <v>1.540000000000008E-2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5">
        <v>1.52E-2</v>
      </c>
      <c r="E17" s="10">
        <f t="shared" si="2"/>
        <v>61202.916639800183</v>
      </c>
      <c r="F17" s="10"/>
      <c r="G17" s="11"/>
      <c r="H17" s="10"/>
      <c r="I17" s="10">
        <f t="shared" si="5"/>
        <v>12857</v>
      </c>
      <c r="J17" s="10">
        <f t="shared" si="3"/>
        <v>52555695059.626472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5">
        <v>1.5299999999999999E-2</v>
      </c>
      <c r="E18" s="10">
        <f t="shared" si="2"/>
        <v>60677.206153025851</v>
      </c>
      <c r="F18" s="10"/>
      <c r="G18" s="11"/>
      <c r="H18" s="10"/>
      <c r="I18" s="10">
        <f t="shared" si="5"/>
        <v>12857</v>
      </c>
      <c r="J18" s="10">
        <f t="shared" si="3"/>
        <v>51768809160.388557</v>
      </c>
      <c r="K18" s="11">
        <f t="shared" si="4"/>
        <v>1.5300000000000091E-2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5">
        <v>1.61E-2</v>
      </c>
      <c r="E19" s="10">
        <f t="shared" si="2"/>
        <v>62838.175895128399</v>
      </c>
      <c r="F19" s="10"/>
      <c r="G19" s="11"/>
      <c r="H19" s="10"/>
      <c r="I19" s="10">
        <f t="shared" si="5"/>
        <v>12857</v>
      </c>
      <c r="J19" s="10">
        <f t="shared" si="3"/>
        <v>50988682320.879105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5">
        <v>1.7000000000000001E-2</v>
      </c>
      <c r="E20" s="10">
        <f t="shared" si="2"/>
        <v>65241.759053676389</v>
      </c>
      <c r="F20" s="10"/>
      <c r="G20" s="11"/>
      <c r="H20" s="10"/>
      <c r="I20" s="10">
        <f t="shared" si="5"/>
        <v>12857</v>
      </c>
      <c r="J20" s="10">
        <f t="shared" si="3"/>
        <v>50180771893.395439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5">
        <v>1.7899999999999999E-2</v>
      </c>
      <c r="E21" s="10">
        <f t="shared" si="2"/>
        <v>67487.704620285891</v>
      </c>
      <c r="F21" s="10"/>
      <c r="G21" s="11"/>
      <c r="H21" s="10"/>
      <c r="I21" s="10">
        <f t="shared" si="5"/>
        <v>12857</v>
      </c>
      <c r="J21" s="10">
        <f t="shared" si="3"/>
        <v>49341958597.242325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5">
        <v>1.9199999999999998E-2</v>
      </c>
      <c r="E22" s="10">
        <f t="shared" si="2"/>
        <v>71025.359396212269</v>
      </c>
      <c r="F22" s="10"/>
      <c r="G22" s="11"/>
      <c r="H22" s="10"/>
      <c r="I22" s="10">
        <f t="shared" si="5"/>
        <v>12857</v>
      </c>
      <c r="J22" s="10">
        <f t="shared" si="3"/>
        <v>48474269178.939308</v>
      </c>
      <c r="K22" s="11">
        <f t="shared" si="4"/>
        <v>1.9200000000000106E-2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5">
        <v>2.06E-2</v>
      </c>
      <c r="E23" s="10">
        <f t="shared" si="2"/>
        <v>74666.168775412254</v>
      </c>
      <c r="F23" s="10"/>
      <c r="G23" s="11"/>
      <c r="H23" s="10"/>
      <c r="I23" s="10">
        <f t="shared" si="5"/>
        <v>12857</v>
      </c>
      <c r="J23" s="10">
        <f t="shared" si="3"/>
        <v>47561096133.182205</v>
      </c>
      <c r="K23" s="11">
        <f t="shared" si="4"/>
        <v>2.0599999999999952E-2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5">
        <v>2.1700000000000001E-2</v>
      </c>
      <c r="E24" s="10">
        <f t="shared" si="2"/>
        <v>76982.673196797259</v>
      </c>
      <c r="F24" s="10"/>
      <c r="G24" s="11"/>
      <c r="H24" s="10"/>
      <c r="I24" s="10">
        <f t="shared" si="5"/>
        <v>12857</v>
      </c>
      <c r="J24" s="10">
        <f t="shared" si="3"/>
        <v>46601113201.236732</v>
      </c>
      <c r="K24" s="11">
        <f t="shared" si="4"/>
        <v>2.1700000000000275E-2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5">
        <v>2.3E-2</v>
      </c>
      <c r="E25" s="10">
        <f t="shared" si="2"/>
        <v>79760.05709809484</v>
      </c>
      <c r="F25" s="10"/>
      <c r="G25" s="11"/>
      <c r="H25" s="10"/>
      <c r="I25" s="10">
        <f t="shared" si="5"/>
        <v>12857</v>
      </c>
      <c r="J25" s="10">
        <f t="shared" si="3"/>
        <v>45611346971.945503</v>
      </c>
      <c r="K25" s="11">
        <f t="shared" si="4"/>
        <v>2.2999999999999687E-2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5">
        <v>2.4400000000000002E-2</v>
      </c>
      <c r="E26" s="10">
        <f t="shared" si="2"/>
        <v>82599.587168460246</v>
      </c>
      <c r="F26" s="10"/>
      <c r="G26" s="11"/>
      <c r="H26" s="10"/>
      <c r="I26" s="10">
        <f t="shared" si="5"/>
        <v>12857</v>
      </c>
      <c r="J26" s="10">
        <f t="shared" si="3"/>
        <v>44585871917.835304</v>
      </c>
      <c r="K26" s="11">
        <f t="shared" si="4"/>
        <v>2.4400000000000199E-2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5">
        <v>2.07E-2</v>
      </c>
      <c r="E27" s="10">
        <f t="shared" si="2"/>
        <v>68653.120342802256</v>
      </c>
      <c r="F27" s="10"/>
      <c r="G27" s="11"/>
      <c r="H27" s="10"/>
      <c r="I27" s="10">
        <f t="shared" si="5"/>
        <v>12857</v>
      </c>
      <c r="J27" s="10">
        <f t="shared" si="3"/>
        <v>43523889025.610405</v>
      </c>
      <c r="K27" s="11">
        <f t="shared" si="4"/>
        <v>2.0699999999999719E-2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5">
        <v>1.5100000000000001E-2</v>
      </c>
      <c r="E28" s="10">
        <f t="shared" si="2"/>
        <v>49335.332002525683</v>
      </c>
      <c r="F28" s="10"/>
      <c r="G28" s="11"/>
      <c r="H28" s="10"/>
      <c r="I28" s="10">
        <f t="shared" si="5"/>
        <v>12857</v>
      </c>
      <c r="J28" s="10">
        <f t="shared" si="3"/>
        <v>42641215857.362999</v>
      </c>
      <c r="K28" s="11">
        <f t="shared" si="4"/>
        <v>1.5099999999999891E-2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5">
        <v>1.41E-2</v>
      </c>
      <c r="E29" s="10">
        <f t="shared" si="2"/>
        <v>45427.562836561818</v>
      </c>
      <c r="F29" s="10"/>
      <c r="G29" s="11"/>
      <c r="H29" s="10"/>
      <c r="I29" s="10">
        <f t="shared" si="5"/>
        <v>12857</v>
      </c>
      <c r="J29" s="10">
        <f t="shared" si="3"/>
        <v>42006911493.806526</v>
      </c>
      <c r="K29" s="11">
        <f t="shared" si="4"/>
        <v>1.4099999999999779E-2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5">
        <v>1.4200000000000001E-2</v>
      </c>
      <c r="E30" s="10">
        <f t="shared" si="2"/>
        <v>45109.193584376946</v>
      </c>
      <c r="F30" s="10"/>
      <c r="G30" s="11"/>
      <c r="H30" s="10"/>
      <c r="I30" s="10">
        <f t="shared" si="5"/>
        <v>12857</v>
      </c>
      <c r="J30" s="10">
        <f t="shared" si="3"/>
        <v>41422849318.416855</v>
      </c>
      <c r="K30" s="11">
        <f t="shared" si="4"/>
        <v>1.419999999999999E-2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5">
        <v>1.4200000000000001E-2</v>
      </c>
      <c r="E31" s="10">
        <f t="shared" si="2"/>
        <v>44477.611501061823</v>
      </c>
      <c r="F31" s="10"/>
      <c r="G31" s="11"/>
      <c r="H31" s="10"/>
      <c r="I31" s="10">
        <f t="shared" si="5"/>
        <v>12857</v>
      </c>
      <c r="J31" s="10">
        <f t="shared" si="3"/>
        <v>40842880416.502518</v>
      </c>
      <c r="K31" s="11">
        <f t="shared" si="4"/>
        <v>1.419999999999999E-2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5">
        <v>1.4200000000000001E-2</v>
      </c>
      <c r="E32" s="10">
        <f t="shared" si="2"/>
        <v>43854.872314200271</v>
      </c>
      <c r="F32" s="10"/>
      <c r="G32" s="11"/>
      <c r="H32" s="10"/>
      <c r="I32" s="10">
        <f t="shared" si="5"/>
        <v>12857</v>
      </c>
      <c r="J32" s="10">
        <f t="shared" si="3"/>
        <v>40271031765.433365</v>
      </c>
      <c r="K32" s="11">
        <f t="shared" si="4"/>
        <v>1.419999999999999E-2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5">
        <v>1.4200000000000001E-2</v>
      </c>
      <c r="E33" s="10">
        <f t="shared" si="2"/>
        <v>43240.852212778758</v>
      </c>
      <c r="F33" s="10"/>
      <c r="G33" s="11"/>
      <c r="H33" s="10"/>
      <c r="I33" s="10">
        <f t="shared" si="5"/>
        <v>12857</v>
      </c>
      <c r="J33" s="10">
        <f t="shared" si="3"/>
        <v>39707189672.089691</v>
      </c>
      <c r="K33" s="11">
        <f t="shared" si="4"/>
        <v>1.419999999999999E-2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5">
        <v>1.44E-2</v>
      </c>
      <c r="E34" s="10">
        <f t="shared" si="2"/>
        <v>43227.403687187005</v>
      </c>
      <c r="F34" s="10"/>
      <c r="G34" s="11"/>
      <c r="H34" s="10"/>
      <c r="I34" s="10">
        <f t="shared" si="5"/>
        <v>12857</v>
      </c>
      <c r="J34" s="10">
        <f t="shared" ref="J34:J65" si="6">IF(I34="","",I34*C34)</f>
        <v>39151242035.189995</v>
      </c>
      <c r="K34" s="11">
        <f t="shared" ref="K34:K65" si="7">IFERROR(J34/J35-1,"")</f>
        <v>1.4399999999999746E-2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5">
        <v>1.4800000000000001E-2</v>
      </c>
      <c r="E35" s="10">
        <f t="shared" si="2"/>
        <v>43780.217679069843</v>
      </c>
      <c r="F35" s="10"/>
      <c r="G35" s="11"/>
      <c r="H35" s="10"/>
      <c r="I35" s="10">
        <f t="shared" ref="I35:I66" si="8">IF(H35&lt;&gt;"",H35,I34/(1+IF(G34="",0,G34)))</f>
        <v>12857</v>
      </c>
      <c r="J35" s="10">
        <f t="shared" si="6"/>
        <v>38595467305.983833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5">
        <v>1.49E-2</v>
      </c>
      <c r="E36" s="10">
        <f t="shared" si="2"/>
        <v>43428.938772968017</v>
      </c>
      <c r="F36" s="10"/>
      <c r="G36" s="11"/>
      <c r="H36" s="10"/>
      <c r="I36" s="10">
        <f t="shared" si="8"/>
        <v>12857</v>
      </c>
      <c r="J36" s="10">
        <f t="shared" si="6"/>
        <v>38032585047.284035</v>
      </c>
      <c r="K36" s="11">
        <f t="shared" si="7"/>
        <v>1.4900000000000135E-2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5">
        <v>1.41E-2</v>
      </c>
      <c r="E37" s="10">
        <f t="shared" si="2"/>
        <v>40525.770309696905</v>
      </c>
      <c r="F37" s="10"/>
      <c r="G37" s="11"/>
      <c r="H37" s="10"/>
      <c r="I37" s="10">
        <f t="shared" si="8"/>
        <v>12857</v>
      </c>
      <c r="J37" s="10">
        <f t="shared" si="6"/>
        <v>37474219181.47998</v>
      </c>
      <c r="K37" s="11">
        <f t="shared" si="7"/>
        <v>1.4100000000000001E-2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5">
        <v>1.2E-2</v>
      </c>
      <c r="E38" s="10">
        <f t="shared" si="2"/>
        <v>34081.044747874141</v>
      </c>
      <c r="F38" s="10"/>
      <c r="G38" s="11"/>
      <c r="H38" s="10"/>
      <c r="I38" s="10">
        <f t="shared" si="8"/>
        <v>12857</v>
      </c>
      <c r="J38" s="10">
        <f t="shared" si="6"/>
        <v>36953179352.608208</v>
      </c>
      <c r="K38" s="11">
        <f t="shared" si="7"/>
        <v>1.2000000000000011E-2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5">
        <v>1.0500000000000001E-2</v>
      </c>
      <c r="E39" s="10">
        <f t="shared" si="2"/>
        <v>29511.048148827162</v>
      </c>
      <c r="F39" s="10"/>
      <c r="G39" s="11"/>
      <c r="H39" s="10"/>
      <c r="I39" s="10">
        <f t="shared" si="8"/>
        <v>12857</v>
      </c>
      <c r="J39" s="10">
        <f t="shared" si="6"/>
        <v>36514999360.28479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5">
        <v>1.06E-2</v>
      </c>
      <c r="E40" s="10">
        <f t="shared" si="2"/>
        <v>29479.621759592555</v>
      </c>
      <c r="F40" s="10"/>
      <c r="G40" s="11"/>
      <c r="H40" s="10"/>
      <c r="I40" s="10">
        <f t="shared" si="8"/>
        <v>12857</v>
      </c>
      <c r="J40" s="10">
        <f t="shared" si="6"/>
        <v>36135575814.235321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5">
        <v>1.09E-2</v>
      </c>
      <c r="E41" s="10">
        <f t="shared" si="2"/>
        <v>29987.091381261125</v>
      </c>
      <c r="F41" s="10"/>
      <c r="G41" s="11"/>
      <c r="H41" s="10"/>
      <c r="I41" s="10">
        <f t="shared" si="8"/>
        <v>12857</v>
      </c>
      <c r="J41" s="10">
        <f t="shared" si="6"/>
        <v>35756556317.27224</v>
      </c>
      <c r="K41" s="11">
        <f t="shared" si="7"/>
        <v>1.089999999999991E-2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5">
        <v>1.18E-2</v>
      </c>
      <c r="E42" s="10">
        <f t="shared" si="2"/>
        <v>32084.492737884168</v>
      </c>
      <c r="F42" s="10"/>
      <c r="G42" s="11"/>
      <c r="H42" s="10"/>
      <c r="I42" s="10">
        <f t="shared" si="8"/>
        <v>12857</v>
      </c>
      <c r="J42" s="10">
        <f t="shared" si="6"/>
        <v>35371012283.383362</v>
      </c>
      <c r="K42" s="11">
        <f t="shared" si="7"/>
        <v>1.1799999999999811E-2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5">
        <v>1.0800000000000001E-2</v>
      </c>
      <c r="E43" s="10">
        <f t="shared" si="2"/>
        <v>29051.709467341658</v>
      </c>
      <c r="F43" s="10"/>
      <c r="G43" s="11"/>
      <c r="H43" s="10"/>
      <c r="I43" s="10">
        <f t="shared" si="8"/>
        <v>12857</v>
      </c>
      <c r="J43" s="10">
        <f t="shared" si="6"/>
        <v>34958501960.252388</v>
      </c>
      <c r="K43" s="11">
        <f t="shared" si="7"/>
        <v>1.0799999999999921E-2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5">
        <v>8.9999999999999993E-3</v>
      </c>
      <c r="E44" s="10">
        <f t="shared" si="2"/>
        <v>23993.813567345031</v>
      </c>
      <c r="F44" s="10"/>
      <c r="G44" s="11"/>
      <c r="H44" s="10"/>
      <c r="I44" s="10">
        <f t="shared" si="8"/>
        <v>12857</v>
      </c>
      <c r="J44" s="10">
        <f t="shared" si="6"/>
        <v>34584984131.630775</v>
      </c>
      <c r="K44" s="11">
        <f t="shared" si="7"/>
        <v>8.999999999999897E-3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5">
        <v>8.3999999999999995E-3</v>
      </c>
      <c r="E45" s="10">
        <f t="shared" si="2"/>
        <v>22207.681471825577</v>
      </c>
      <c r="F45" s="10"/>
      <c r="G45" s="11"/>
      <c r="H45" s="10"/>
      <c r="I45" s="10">
        <f t="shared" si="8"/>
        <v>12857</v>
      </c>
      <c r="J45" s="10">
        <f t="shared" si="6"/>
        <v>34276495670.595421</v>
      </c>
      <c r="K45" s="11">
        <f t="shared" si="7"/>
        <v>8.3999999999999631E-3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5">
        <v>1.14E-2</v>
      </c>
      <c r="E46" s="10">
        <f t="shared" si="2"/>
        <v>29799.28444056958</v>
      </c>
      <c r="F46" s="10"/>
      <c r="G46" s="11"/>
      <c r="H46" s="10"/>
      <c r="I46" s="10">
        <f t="shared" si="8"/>
        <v>12857</v>
      </c>
      <c r="J46" s="10">
        <f t="shared" si="6"/>
        <v>33990971509.912159</v>
      </c>
      <c r="K46" s="11">
        <f t="shared" si="7"/>
        <v>1.1400000000000077E-2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5">
        <v>2.1399999999999999E-2</v>
      </c>
      <c r="E47" s="10">
        <f t="shared" si="2"/>
        <v>54766.993963238318</v>
      </c>
      <c r="F47" s="10"/>
      <c r="G47" s="11"/>
      <c r="H47" s="10"/>
      <c r="I47" s="10">
        <f t="shared" si="8"/>
        <v>12857</v>
      </c>
      <c r="J47" s="10">
        <f t="shared" si="6"/>
        <v>33607842109.859756</v>
      </c>
      <c r="K47" s="11">
        <f t="shared" si="7"/>
        <v>2.1400000000000086E-2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5">
        <v>3.09E-2</v>
      </c>
      <c r="E48" s="10">
        <f t="shared" si="2"/>
        <v>76709.132364336867</v>
      </c>
      <c r="F48" s="10"/>
      <c r="G48" s="11"/>
      <c r="H48" s="10"/>
      <c r="I48" s="10">
        <f t="shared" si="8"/>
        <v>12857</v>
      </c>
      <c r="J48" s="10">
        <f t="shared" si="6"/>
        <v>32903702868.4744</v>
      </c>
      <c r="K48" s="11">
        <f t="shared" si="7"/>
        <v>3.0899999999999705E-2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5">
        <v>3.3599999999999998E-2</v>
      </c>
      <c r="E49" s="10">
        <f t="shared" si="2"/>
        <v>80700.340639989357</v>
      </c>
      <c r="F49" s="10"/>
      <c r="G49" s="11"/>
      <c r="H49" s="10"/>
      <c r="I49" s="10">
        <f t="shared" si="8"/>
        <v>12857</v>
      </c>
      <c r="J49" s="10">
        <f t="shared" si="6"/>
        <v>31917453553.666122</v>
      </c>
      <c r="K49" s="11">
        <f t="shared" si="7"/>
        <v>3.3600000000000074E-2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5">
        <v>3.3500000000000002E-2</v>
      </c>
      <c r="E50" s="10">
        <f t="shared" si="2"/>
        <v>77852.115195695776</v>
      </c>
      <c r="F50" s="10"/>
      <c r="G50" s="11"/>
      <c r="H50" s="10"/>
      <c r="I50" s="10">
        <f t="shared" si="8"/>
        <v>12857</v>
      </c>
      <c r="J50" s="10">
        <f t="shared" si="6"/>
        <v>30879889274.057777</v>
      </c>
      <c r="K50" s="11">
        <f t="shared" si="7"/>
        <v>3.3500000000000085E-2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5">
        <v>3.3300000000000003E-2</v>
      </c>
      <c r="E51" s="10">
        <f t="shared" si="2"/>
        <v>74893.376994346734</v>
      </c>
      <c r="F51" s="10"/>
      <c r="G51" s="11"/>
      <c r="H51" s="10"/>
      <c r="I51" s="10">
        <f t="shared" si="8"/>
        <v>12857</v>
      </c>
      <c r="J51" s="10">
        <f t="shared" si="6"/>
        <v>29878944628.986717</v>
      </c>
      <c r="K51" s="11">
        <f t="shared" si="7"/>
        <v>3.3300000000000107E-2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5">
        <v>3.32E-2</v>
      </c>
      <c r="E52" s="10">
        <f t="shared" si="2"/>
        <v>72269.13662246149</v>
      </c>
      <c r="F52" s="10"/>
      <c r="G52" s="11"/>
      <c r="H52" s="10"/>
      <c r="I52" s="10">
        <f t="shared" si="8"/>
        <v>12857</v>
      </c>
      <c r="J52" s="10">
        <f t="shared" si="6"/>
        <v>28916040480.970402</v>
      </c>
      <c r="K52" s="11">
        <f t="shared" si="7"/>
        <v>3.3199999999999674E-2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5">
        <v>3.3099999999999997E-2</v>
      </c>
      <c r="E53" s="10">
        <f t="shared" si="2"/>
        <v>69742.966315075755</v>
      </c>
      <c r="F53" s="10"/>
      <c r="G53" s="11"/>
      <c r="H53" s="10"/>
      <c r="I53" s="10">
        <f t="shared" si="8"/>
        <v>12857</v>
      </c>
      <c r="J53" s="10">
        <f t="shared" si="6"/>
        <v>27986876191.415417</v>
      </c>
      <c r="K53" s="11">
        <f t="shared" si="7"/>
        <v>3.3099999999999907E-2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5">
        <v>3.3300000000000003E-2</v>
      </c>
      <c r="E54" s="10">
        <f t="shared" si="2"/>
        <v>67903.197490106337</v>
      </c>
      <c r="F54" s="10"/>
      <c r="G54" s="11"/>
      <c r="H54" s="10"/>
      <c r="I54" s="10">
        <f t="shared" si="8"/>
        <v>12857</v>
      </c>
      <c r="J54" s="10">
        <f t="shared" si="6"/>
        <v>27090190873.502487</v>
      </c>
      <c r="K54" s="11">
        <f t="shared" si="7"/>
        <v>3.3300000000000107E-2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5">
        <v>3.3599999999999998E-2</v>
      </c>
      <c r="E55" s="10">
        <f t="shared" si="2"/>
        <v>66287.672221396118</v>
      </c>
      <c r="F55" s="10"/>
      <c r="G55" s="11"/>
      <c r="H55" s="10"/>
      <c r="I55" s="10">
        <f t="shared" si="8"/>
        <v>12857</v>
      </c>
      <c r="J55" s="10">
        <f t="shared" si="6"/>
        <v>26217159463.372189</v>
      </c>
      <c r="K55" s="11">
        <f t="shared" si="7"/>
        <v>3.3600000000000074E-2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5">
        <v>3.1800000000000002E-2</v>
      </c>
      <c r="E56" s="10">
        <f t="shared" si="2"/>
        <v>60803.011168658035</v>
      </c>
      <c r="F56" s="10"/>
      <c r="G56" s="11"/>
      <c r="H56" s="10"/>
      <c r="I56" s="10">
        <f t="shared" si="8"/>
        <v>12857</v>
      </c>
      <c r="J56" s="10">
        <f t="shared" si="6"/>
        <v>25364898861.6217</v>
      </c>
      <c r="K56" s="11">
        <f t="shared" si="7"/>
        <v>3.180000000000005E-2</v>
      </c>
      <c r="L56" t="s">
        <v>127</v>
      </c>
      <c r="M56" t="s">
        <v>128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5">
        <v>2.41E-2</v>
      </c>
      <c r="E57" s="10">
        <f t="shared" si="2"/>
        <v>44995.869027035078</v>
      </c>
      <c r="F57" s="10"/>
      <c r="G57" s="11"/>
      <c r="H57" s="10"/>
      <c r="I57" s="10">
        <f t="shared" si="8"/>
        <v>12857</v>
      </c>
      <c r="J57" s="10">
        <f t="shared" si="6"/>
        <v>24583154547.026264</v>
      </c>
      <c r="K57" s="11">
        <f t="shared" si="7"/>
        <v>2.410000000000001E-2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5">
        <v>1.78E-2</v>
      </c>
      <c r="E58" s="10">
        <f t="shared" si="2"/>
        <v>32652.253321631346</v>
      </c>
      <c r="F58" s="10"/>
      <c r="G58" s="11"/>
      <c r="H58" s="10"/>
      <c r="I58" s="10">
        <f t="shared" si="8"/>
        <v>12857</v>
      </c>
      <c r="J58" s="10">
        <f t="shared" si="6"/>
        <v>24004642658.945671</v>
      </c>
      <c r="K58" s="11">
        <f t="shared" si="7"/>
        <v>1.7800000000000038E-2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5">
        <v>1.61E-2</v>
      </c>
      <c r="E59" s="10">
        <f t="shared" si="2"/>
        <v>29065.819987983443</v>
      </c>
      <c r="F59" s="10"/>
      <c r="G59" s="11"/>
      <c r="H59" s="10"/>
      <c r="I59" s="10">
        <f t="shared" si="8"/>
        <v>12857</v>
      </c>
      <c r="J59" s="10">
        <f t="shared" si="6"/>
        <v>23584832637.98946</v>
      </c>
      <c r="K59" s="11">
        <f t="shared" si="7"/>
        <v>1.6100000000000225E-2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5">
        <v>1.4E-2</v>
      </c>
      <c r="E60" s="10">
        <f t="shared" si="2"/>
        <v>24925.666742117843</v>
      </c>
      <c r="F60" s="10"/>
      <c r="G60" s="11"/>
      <c r="H60" s="10"/>
      <c r="I60" s="10">
        <f t="shared" si="8"/>
        <v>12857</v>
      </c>
      <c r="J60" s="10">
        <f t="shared" si="6"/>
        <v>23211133390.403954</v>
      </c>
      <c r="K60" s="11">
        <f t="shared" si="7"/>
        <v>1.4000000000000012E-2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5">
        <v>1.23E-2</v>
      </c>
      <c r="E61" s="10">
        <f t="shared" si="2"/>
        <v>21632.894041013205</v>
      </c>
      <c r="F61" s="10"/>
      <c r="G61" s="11"/>
      <c r="H61" s="10"/>
      <c r="I61" s="10">
        <f t="shared" si="8"/>
        <v>12857</v>
      </c>
      <c r="J61" s="10">
        <f t="shared" si="6"/>
        <v>22890664093.100548</v>
      </c>
      <c r="K61" s="11">
        <f t="shared" si="7"/>
        <v>1.2299999999999978E-2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5">
        <v>1.14E-2</v>
      </c>
      <c r="E62" s="10">
        <f t="shared" si="2"/>
        <v>19824.005690217018</v>
      </c>
      <c r="F62" s="10"/>
      <c r="G62" s="11"/>
      <c r="H62" s="10"/>
      <c r="I62" s="10">
        <f t="shared" si="8"/>
        <v>12857</v>
      </c>
      <c r="J62" s="10">
        <f t="shared" si="6"/>
        <v>22612529974.415241</v>
      </c>
      <c r="K62" s="11">
        <f t="shared" si="7"/>
        <v>1.1400000000000077E-2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5">
        <v>1.0699999999999999E-2</v>
      </c>
      <c r="E63" s="10">
        <f t="shared" si="2"/>
        <v>18409.75777473324</v>
      </c>
      <c r="F63" s="10"/>
      <c r="G63" s="11"/>
      <c r="H63" s="10"/>
      <c r="I63" s="10">
        <f t="shared" si="8"/>
        <v>12857</v>
      </c>
      <c r="J63" s="10">
        <f t="shared" si="6"/>
        <v>22357652733.256119</v>
      </c>
      <c r="K63" s="11">
        <f t="shared" si="7"/>
        <v>1.0699999999999932E-2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5">
        <v>1.0500000000000001E-2</v>
      </c>
      <c r="E64" s="10">
        <f t="shared" si="2"/>
        <v>17877.931868159911</v>
      </c>
      <c r="F64" s="10"/>
      <c r="G64" s="11"/>
      <c r="H64" s="10"/>
      <c r="I64" s="10">
        <f t="shared" si="8"/>
        <v>12857</v>
      </c>
      <c r="J64" s="10">
        <f t="shared" si="6"/>
        <v>22120958477.546375</v>
      </c>
      <c r="K64" s="11">
        <f t="shared" si="7"/>
        <v>1.0499999999999954E-2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5">
        <v>1.12E-2</v>
      </c>
      <c r="E65" s="10">
        <f t="shared" si="2"/>
        <v>18858.577920000069</v>
      </c>
      <c r="F65" s="10"/>
      <c r="G65" s="11"/>
      <c r="H65" s="10"/>
      <c r="I65" s="10">
        <f t="shared" si="8"/>
        <v>12857</v>
      </c>
      <c r="J65" s="10">
        <f t="shared" si="6"/>
        <v>21891101907.517441</v>
      </c>
      <c r="K65" s="11">
        <f t="shared" si="7"/>
        <v>1.1200000000000099E-2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5">
        <v>1.1900000000000001E-2</v>
      </c>
      <c r="E66" s="10">
        <f t="shared" si="2"/>
        <v>19801.600000000093</v>
      </c>
      <c r="F66" s="10"/>
      <c r="G66" s="11"/>
      <c r="H66" s="10"/>
      <c r="I66" s="10">
        <f t="shared" si="8"/>
        <v>12857</v>
      </c>
      <c r="J66" s="10">
        <f t="shared" ref="J66:J67" si="9">IF(I66="","",I66*C66)</f>
        <v>21648637171.200001</v>
      </c>
      <c r="K66" s="11">
        <f t="shared" ref="K66" si="10">IFERROR(J66/J67-1,"")</f>
        <v>1.1900000000000022E-2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5">
        <v>1.1599999999999999E-2</v>
      </c>
      <c r="E67" s="3" t="s">
        <v>72</v>
      </c>
      <c r="F67" s="10"/>
      <c r="G67" s="11"/>
      <c r="H67" s="10"/>
      <c r="I67" s="10">
        <f t="shared" ref="I67" si="11">IF(H67&lt;&gt;"",H67,I66/(1+IF(G66="",0,G66)))</f>
        <v>12857</v>
      </c>
      <c r="J67" s="10">
        <f t="shared" si="9"/>
        <v>21394048000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5">
        <v>7181169</v>
      </c>
      <c r="G2" s="11"/>
      <c r="H2" s="10"/>
      <c r="I2" s="10">
        <f>IF(H2&lt;&gt;"",H2,3532)</f>
        <v>3532</v>
      </c>
      <c r="J2" s="10">
        <f t="shared" ref="J2:J33" si="3">IF(I2="","",I2*C2)</f>
        <v>25363967540.420837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11"/>
      <c r="H3" s="10"/>
      <c r="I3" s="10">
        <f t="shared" ref="I3:I34" si="5">IF(H3&lt;&gt;"",H3,I2/(1+IF(G2="",0,G2)))</f>
        <v>3532</v>
      </c>
      <c r="J3" s="10">
        <f t="shared" si="3"/>
        <v>24745334185.776428</v>
      </c>
      <c r="K3" s="11">
        <f t="shared" si="4"/>
        <v>2.4999999999999911E-2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11"/>
      <c r="H4" s="10"/>
      <c r="I4" s="10">
        <f t="shared" si="5"/>
        <v>3532</v>
      </c>
      <c r="J4" s="10">
        <f t="shared" si="3"/>
        <v>24141789449.537979</v>
      </c>
      <c r="K4" s="11">
        <f t="shared" si="4"/>
        <v>2.50999999999999E-2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11"/>
      <c r="H5" s="10"/>
      <c r="I5" s="10">
        <f t="shared" si="5"/>
        <v>3532</v>
      </c>
      <c r="J5" s="10">
        <f t="shared" si="3"/>
        <v>23550667690.506275</v>
      </c>
      <c r="K5" s="11">
        <f t="shared" si="4"/>
        <v>2.5400000000000089E-2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11"/>
      <c r="H6" s="10"/>
      <c r="I6" s="10">
        <f t="shared" si="5"/>
        <v>3532</v>
      </c>
      <c r="J6" s="10">
        <f t="shared" si="3"/>
        <v>22967298313.347252</v>
      </c>
      <c r="K6" s="11">
        <f t="shared" si="4"/>
        <v>2.5800000000000045E-2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11"/>
      <c r="H7" s="10"/>
      <c r="I7" s="10">
        <f t="shared" si="5"/>
        <v>3532</v>
      </c>
      <c r="J7" s="10">
        <f t="shared" si="3"/>
        <v>22389645460.467197</v>
      </c>
      <c r="K7" s="11">
        <f t="shared" si="4"/>
        <v>2.6200000000000001E-2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11"/>
      <c r="H8" s="10"/>
      <c r="I8" s="10">
        <f t="shared" si="5"/>
        <v>3532</v>
      </c>
      <c r="J8" s="10">
        <f t="shared" si="3"/>
        <v>21818013506.594425</v>
      </c>
      <c r="K8" s="11">
        <f t="shared" si="4"/>
        <v>2.6700000000000168E-2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11"/>
      <c r="H9" s="10"/>
      <c r="I9" s="10">
        <f t="shared" si="5"/>
        <v>3532</v>
      </c>
      <c r="J9" s="10">
        <f t="shared" si="3"/>
        <v>21250621901.815937</v>
      </c>
      <c r="K9" s="11">
        <f t="shared" si="4"/>
        <v>2.7199999999999669E-2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11"/>
      <c r="H10" s="10"/>
      <c r="I10" s="10">
        <f t="shared" si="5"/>
        <v>3532</v>
      </c>
      <c r="J10" s="10">
        <f t="shared" si="3"/>
        <v>20687910729.961002</v>
      </c>
      <c r="K10" s="11">
        <f t="shared" si="4"/>
        <v>2.7800000000000047E-2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11"/>
      <c r="H11" s="10"/>
      <c r="I11" s="10">
        <f t="shared" si="5"/>
        <v>3532</v>
      </c>
      <c r="J11" s="10">
        <f t="shared" si="3"/>
        <v>20128342800.117729</v>
      </c>
      <c r="K11" s="11">
        <f t="shared" si="4"/>
        <v>2.849999999999997E-2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11"/>
      <c r="H12" s="10"/>
      <c r="I12" s="10">
        <f t="shared" si="5"/>
        <v>3532</v>
      </c>
      <c r="J12" s="10">
        <f t="shared" si="3"/>
        <v>19570581234.92244</v>
      </c>
      <c r="K12" s="11">
        <f t="shared" si="4"/>
        <v>2.9100000000000126E-2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11"/>
      <c r="H13" s="10"/>
      <c r="I13" s="10">
        <f t="shared" si="5"/>
        <v>3532</v>
      </c>
      <c r="J13" s="10">
        <f t="shared" si="3"/>
        <v>19017181260.249187</v>
      </c>
      <c r="K13" s="11">
        <f t="shared" si="4"/>
        <v>2.970000000000006E-2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11"/>
      <c r="H14" s="10"/>
      <c r="I14" s="10">
        <f t="shared" si="5"/>
        <v>3532</v>
      </c>
      <c r="J14" s="10">
        <f t="shared" si="3"/>
        <v>18468661998.882381</v>
      </c>
      <c r="K14" s="11">
        <f t="shared" si="4"/>
        <v>3.0299999999999994E-2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11"/>
      <c r="H15" s="10"/>
      <c r="I15" s="10">
        <f t="shared" si="5"/>
        <v>3532</v>
      </c>
      <c r="J15" s="10">
        <f t="shared" si="3"/>
        <v>17925518779.85284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11"/>
      <c r="H16" s="10"/>
      <c r="I16" s="10">
        <f t="shared" si="5"/>
        <v>3532</v>
      </c>
      <c r="J16" s="10">
        <f t="shared" si="3"/>
        <v>17389909565.243347</v>
      </c>
      <c r="K16" s="11">
        <f t="shared" si="4"/>
        <v>3.1099999999999905E-2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11"/>
      <c r="H17" s="10"/>
      <c r="I17" s="10">
        <f t="shared" si="5"/>
        <v>3532</v>
      </c>
      <c r="J17" s="10">
        <f t="shared" si="3"/>
        <v>16865395757.194595</v>
      </c>
      <c r="K17" s="11">
        <f t="shared" si="4"/>
        <v>3.1199999999999894E-2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11"/>
      <c r="H18" s="10"/>
      <c r="I18" s="10">
        <f t="shared" si="5"/>
        <v>3532</v>
      </c>
      <c r="J18" s="10">
        <f t="shared" si="3"/>
        <v>16355116133.819429</v>
      </c>
      <c r="K18" s="11">
        <f t="shared" si="4"/>
        <v>3.1199999999999894E-2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11"/>
      <c r="H19" s="10"/>
      <c r="I19" s="10">
        <f t="shared" si="5"/>
        <v>3532</v>
      </c>
      <c r="J19" s="10">
        <f t="shared" si="3"/>
        <v>15860275537.063063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11"/>
      <c r="H20" s="10"/>
      <c r="I20" s="10">
        <f t="shared" si="5"/>
        <v>3532</v>
      </c>
      <c r="J20" s="10">
        <f t="shared" si="3"/>
        <v>15380406843.544476</v>
      </c>
      <c r="K20" s="11">
        <f t="shared" si="4"/>
        <v>3.1300000000000328E-2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11"/>
      <c r="H21" s="10"/>
      <c r="I21" s="10">
        <f t="shared" si="5"/>
        <v>3532</v>
      </c>
      <c r="J21" s="10">
        <f t="shared" si="3"/>
        <v>14913610824.73041</v>
      </c>
      <c r="K21" s="11">
        <f t="shared" si="4"/>
        <v>3.1299999999999883E-2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11"/>
      <c r="H22" s="10"/>
      <c r="I22" s="10">
        <f t="shared" si="5"/>
        <v>3532</v>
      </c>
      <c r="J22" s="10">
        <f t="shared" si="3"/>
        <v>14460982085.455648</v>
      </c>
      <c r="K22" s="11">
        <f t="shared" si="4"/>
        <v>3.1500000000000083E-2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11"/>
      <c r="H23" s="10"/>
      <c r="I23" s="10">
        <f t="shared" si="5"/>
        <v>3532</v>
      </c>
      <c r="J23" s="10">
        <f t="shared" si="3"/>
        <v>14019371871.503294</v>
      </c>
      <c r="K23" s="11">
        <f t="shared" si="4"/>
        <v>3.1700000000000061E-2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11"/>
      <c r="H24" s="10"/>
      <c r="I24" s="10">
        <f t="shared" si="5"/>
        <v>3532</v>
      </c>
      <c r="J24" s="10">
        <f t="shared" si="3"/>
        <v>13588612844.337786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11"/>
      <c r="H25" s="10"/>
      <c r="I25" s="10">
        <f t="shared" si="5"/>
        <v>3532</v>
      </c>
      <c r="J25" s="10">
        <f t="shared" si="3"/>
        <v>13168536529.060747</v>
      </c>
      <c r="K25" s="11">
        <f t="shared" si="4"/>
        <v>3.2100000000000239E-2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11"/>
      <c r="H26" s="10"/>
      <c r="I26" s="10">
        <f t="shared" si="5"/>
        <v>3532</v>
      </c>
      <c r="J26" s="10">
        <f t="shared" si="3"/>
        <v>12758973480.341774</v>
      </c>
      <c r="K26" s="11">
        <f t="shared" si="4"/>
        <v>3.2200000000000006E-2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11"/>
      <c r="H27" s="10"/>
      <c r="I27" s="10">
        <f t="shared" si="5"/>
        <v>3532</v>
      </c>
      <c r="J27" s="10">
        <f t="shared" si="3"/>
        <v>12360950862.567114</v>
      </c>
      <c r="K27" s="11">
        <f t="shared" si="4"/>
        <v>3.2299999999999995E-2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11"/>
      <c r="H28" s="10"/>
      <c r="I28" s="10">
        <f t="shared" si="5"/>
        <v>3532</v>
      </c>
      <c r="J28" s="10">
        <f t="shared" si="3"/>
        <v>11974184696.858582</v>
      </c>
      <c r="K28" s="11">
        <f t="shared" si="4"/>
        <v>3.2299999999999995E-2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11"/>
      <c r="H29" s="10"/>
      <c r="I29" s="10">
        <f t="shared" si="5"/>
        <v>3532</v>
      </c>
      <c r="J29" s="10">
        <f t="shared" si="3"/>
        <v>11599520194.573847</v>
      </c>
      <c r="K29" s="11">
        <f t="shared" si="4"/>
        <v>3.2100000000000017E-2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11"/>
      <c r="H30" s="10"/>
      <c r="I30" s="10">
        <f t="shared" si="5"/>
        <v>3532</v>
      </c>
      <c r="J30" s="10">
        <f t="shared" si="3"/>
        <v>11238756123.024752</v>
      </c>
      <c r="K30" s="11">
        <f t="shared" si="4"/>
        <v>3.180000000000005E-2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11"/>
      <c r="H31" s="10"/>
      <c r="I31" s="10">
        <f t="shared" si="5"/>
        <v>3532</v>
      </c>
      <c r="J31" s="10">
        <f t="shared" si="3"/>
        <v>10892378487.133894</v>
      </c>
      <c r="K31" s="11">
        <f t="shared" si="4"/>
        <v>3.1300000000000328E-2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11"/>
      <c r="H32" s="10"/>
      <c r="I32" s="10">
        <f t="shared" si="5"/>
        <v>3532</v>
      </c>
      <c r="J32" s="10">
        <f t="shared" si="3"/>
        <v>10561794324.768633</v>
      </c>
      <c r="K32" s="11">
        <f t="shared" si="4"/>
        <v>3.0899999999999705E-2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11"/>
      <c r="H33" s="10"/>
      <c r="I33" s="10">
        <f t="shared" si="5"/>
        <v>3532</v>
      </c>
      <c r="J33" s="10">
        <f t="shared" si="3"/>
        <v>10245217115.887705</v>
      </c>
      <c r="K33" s="11">
        <f t="shared" si="4"/>
        <v>3.0499999999999972E-2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11"/>
      <c r="H34" s="10"/>
      <c r="I34" s="10">
        <f t="shared" si="5"/>
        <v>3532</v>
      </c>
      <c r="J34" s="10">
        <f t="shared" ref="J34:J65" si="6">IF(I34="","",I34*C34)</f>
        <v>9941986526.8197041</v>
      </c>
      <c r="K34" s="11">
        <f t="shared" ref="K34:K65" si="7">IFERROR(J34/J35-1,"")</f>
        <v>3.0200000000000005E-2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11"/>
      <c r="H35" s="10"/>
      <c r="I35" s="10">
        <f t="shared" ref="I35:I66" si="8">IF(H35&lt;&gt;"",H35,I34/(1+IF(G34="",0,G34)))</f>
        <v>3532</v>
      </c>
      <c r="J35" s="10">
        <f t="shared" si="6"/>
        <v>9650540212.4050713</v>
      </c>
      <c r="K35" s="11">
        <f t="shared" si="7"/>
        <v>3.0100000000000016E-2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11"/>
      <c r="H36" s="10"/>
      <c r="I36" s="10">
        <f t="shared" si="8"/>
        <v>3532</v>
      </c>
      <c r="J36" s="10">
        <f t="shared" si="6"/>
        <v>9368546949.2331524</v>
      </c>
      <c r="K36" s="11">
        <f t="shared" si="7"/>
        <v>3.0099999999999794E-2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11"/>
      <c r="H37" s="10"/>
      <c r="I37" s="10">
        <f t="shared" si="8"/>
        <v>3532</v>
      </c>
      <c r="J37" s="10">
        <f t="shared" si="6"/>
        <v>9094793660.0651913</v>
      </c>
      <c r="K37" s="11">
        <f t="shared" si="7"/>
        <v>3.0200000000000005E-2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11"/>
      <c r="H38" s="10"/>
      <c r="I38" s="10">
        <f t="shared" si="8"/>
        <v>3532</v>
      </c>
      <c r="J38" s="10">
        <f t="shared" si="6"/>
        <v>8828182547.1415176</v>
      </c>
      <c r="K38" s="11">
        <f t="shared" si="7"/>
        <v>3.0399999999999983E-2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11"/>
      <c r="H39" s="10"/>
      <c r="I39" s="10">
        <f t="shared" si="8"/>
        <v>3532</v>
      </c>
      <c r="J39" s="10">
        <f t="shared" si="6"/>
        <v>8567723745.2848577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11"/>
      <c r="H40" s="10"/>
      <c r="I40" s="10">
        <f t="shared" si="8"/>
        <v>3532</v>
      </c>
      <c r="J40" s="10">
        <f t="shared" si="6"/>
        <v>8313335673.6705399</v>
      </c>
      <c r="K40" s="11">
        <f t="shared" si="7"/>
        <v>3.0799999999999939E-2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11"/>
      <c r="H41" s="10"/>
      <c r="I41" s="10">
        <f t="shared" si="8"/>
        <v>3532</v>
      </c>
      <c r="J41" s="10">
        <f t="shared" si="6"/>
        <v>8064935655.4817038</v>
      </c>
      <c r="K41" s="11">
        <f t="shared" si="7"/>
        <v>3.0899999999999928E-2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11"/>
      <c r="H42" s="10"/>
      <c r="I42" s="10">
        <f t="shared" si="8"/>
        <v>3532</v>
      </c>
      <c r="J42" s="10">
        <f t="shared" si="6"/>
        <v>7823198812.1851826</v>
      </c>
      <c r="K42" s="11">
        <f t="shared" si="7"/>
        <v>3.1099999999999905E-2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11"/>
      <c r="H43" s="10"/>
      <c r="I43" s="10">
        <f t="shared" si="8"/>
        <v>3532</v>
      </c>
      <c r="J43" s="10">
        <f t="shared" si="6"/>
        <v>7587235779.4444599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11"/>
      <c r="H44" s="10"/>
      <c r="I44" s="10">
        <f t="shared" si="8"/>
        <v>3532</v>
      </c>
      <c r="J44" s="10">
        <f t="shared" si="6"/>
        <v>7358389854.9553499</v>
      </c>
      <c r="K44" s="11">
        <f t="shared" si="7"/>
        <v>3.1099999999999905E-2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11"/>
      <c r="H45" s="10"/>
      <c r="I45" s="10">
        <f t="shared" si="8"/>
        <v>3532</v>
      </c>
      <c r="J45" s="10">
        <f t="shared" si="6"/>
        <v>7136446372.7624388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11"/>
      <c r="H46" s="10"/>
      <c r="I46" s="10">
        <f t="shared" si="8"/>
        <v>3532</v>
      </c>
      <c r="J46" s="10">
        <f t="shared" si="6"/>
        <v>6921868450.7880106</v>
      </c>
      <c r="K46" s="11">
        <f t="shared" si="7"/>
        <v>3.0899999999999928E-2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11"/>
      <c r="H47" s="10"/>
      <c r="I47" s="10">
        <f t="shared" si="8"/>
        <v>3532</v>
      </c>
      <c r="J47" s="10">
        <f t="shared" si="6"/>
        <v>6714393685.8938904</v>
      </c>
      <c r="K47" s="11">
        <f t="shared" si="7"/>
        <v>3.0799999999999939E-2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11"/>
      <c r="H48" s="10"/>
      <c r="I48" s="10">
        <f t="shared" si="8"/>
        <v>3532</v>
      </c>
      <c r="J48" s="10">
        <f t="shared" si="6"/>
        <v>6513769582.7453346</v>
      </c>
      <c r="K48" s="11">
        <f t="shared" si="7"/>
        <v>3.0599999999999961E-2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11"/>
      <c r="H49" s="10"/>
      <c r="I49" s="10">
        <f t="shared" si="8"/>
        <v>3532</v>
      </c>
      <c r="J49" s="10">
        <f t="shared" si="6"/>
        <v>6320366371.7691975</v>
      </c>
      <c r="K49" s="11">
        <f t="shared" si="7"/>
        <v>3.0399999999999983E-2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11"/>
      <c r="H50" s="10"/>
      <c r="I50" s="10">
        <f t="shared" si="8"/>
        <v>3532</v>
      </c>
      <c r="J50" s="10">
        <f t="shared" si="6"/>
        <v>6133895935.3350134</v>
      </c>
      <c r="K50" s="11">
        <f t="shared" si="7"/>
        <v>3.0100000000000016E-2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11"/>
      <c r="H51" s="10"/>
      <c r="I51" s="10">
        <f t="shared" si="8"/>
        <v>3532</v>
      </c>
      <c r="J51" s="10">
        <f t="shared" si="6"/>
        <v>5954660649.7767334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11"/>
      <c r="H52" s="10"/>
      <c r="I52" s="10">
        <f t="shared" si="8"/>
        <v>3532</v>
      </c>
      <c r="J52" s="10">
        <f t="shared" si="6"/>
        <v>5782346717.5924768</v>
      </c>
      <c r="K52" s="11">
        <f t="shared" si="7"/>
        <v>2.9400000000000093E-2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11"/>
      <c r="H53" s="10"/>
      <c r="I53" s="10">
        <f t="shared" si="8"/>
        <v>3532</v>
      </c>
      <c r="J53" s="10">
        <f t="shared" si="6"/>
        <v>5617201007.958497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11"/>
      <c r="H54" s="10"/>
      <c r="I54" s="10">
        <f t="shared" si="8"/>
        <v>3532</v>
      </c>
      <c r="J54" s="10">
        <f t="shared" si="6"/>
        <v>5458893107.8313875</v>
      </c>
      <c r="K54" s="11">
        <f t="shared" si="7"/>
        <v>2.8599999999999737E-2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11"/>
      <c r="H55" s="10"/>
      <c r="I55" s="10">
        <f t="shared" si="8"/>
        <v>3532</v>
      </c>
      <c r="J55" s="10">
        <f t="shared" si="6"/>
        <v>5307109768.4536152</v>
      </c>
      <c r="K55" s="11">
        <f t="shared" si="7"/>
        <v>2.8200000000000003E-2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11"/>
      <c r="H56" s="10"/>
      <c r="I56" s="10">
        <f t="shared" si="8"/>
        <v>3532</v>
      </c>
      <c r="J56" s="10">
        <f t="shared" si="6"/>
        <v>5161553947.1441498</v>
      </c>
      <c r="K56" s="11">
        <f t="shared" si="7"/>
        <v>2.7800000000000047E-2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11"/>
      <c r="H57" s="10"/>
      <c r="I57" s="10">
        <f t="shared" si="8"/>
        <v>3532</v>
      </c>
      <c r="J57" s="10">
        <f t="shared" si="6"/>
        <v>5021943906.5422745</v>
      </c>
      <c r="K57" s="11">
        <f t="shared" si="7"/>
        <v>2.7300000000000102E-2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11"/>
      <c r="H58" s="10"/>
      <c r="I58" s="10">
        <f t="shared" si="8"/>
        <v>3532</v>
      </c>
      <c r="J58" s="10">
        <f t="shared" si="6"/>
        <v>4888488179.2487822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11"/>
      <c r="H59" s="10"/>
      <c r="I59" s="10">
        <f t="shared" si="8"/>
        <v>3532</v>
      </c>
      <c r="J59" s="10">
        <f t="shared" si="6"/>
        <v>4760896162.1043844</v>
      </c>
      <c r="K59" s="11">
        <f t="shared" si="7"/>
        <v>2.629999999999999E-2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11"/>
      <c r="H60" s="10"/>
      <c r="I60" s="10">
        <f t="shared" si="8"/>
        <v>3532</v>
      </c>
      <c r="J60" s="10">
        <f t="shared" si="6"/>
        <v>4638893269.1263609</v>
      </c>
      <c r="K60" s="11">
        <f t="shared" si="7"/>
        <v>2.5900000000000034E-2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11"/>
      <c r="H61" s="10"/>
      <c r="I61" s="10">
        <f t="shared" si="8"/>
        <v>3532</v>
      </c>
      <c r="J61" s="10">
        <f t="shared" si="6"/>
        <v>4521779188.1531935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11"/>
      <c r="H62" s="10"/>
      <c r="I62" s="10">
        <f t="shared" si="8"/>
        <v>3532</v>
      </c>
      <c r="J62" s="10">
        <f t="shared" si="6"/>
        <v>4409340992.8358784</v>
      </c>
      <c r="K62" s="11">
        <f t="shared" si="7"/>
        <v>2.53000000000001E-2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11"/>
      <c r="H63" s="10"/>
      <c r="I63" s="10">
        <f t="shared" si="8"/>
        <v>3532</v>
      </c>
      <c r="J63" s="10">
        <f t="shared" si="6"/>
        <v>4300537396.6993837</v>
      </c>
      <c r="K63" s="11">
        <f t="shared" si="7"/>
        <v>2.53000000000001E-2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11"/>
      <c r="H64" s="10"/>
      <c r="I64" s="10">
        <f t="shared" si="8"/>
        <v>3532</v>
      </c>
      <c r="J64" s="10">
        <f t="shared" si="6"/>
        <v>4194418605.9683828</v>
      </c>
      <c r="K64" s="11">
        <f t="shared" si="7"/>
        <v>2.5400000000000089E-2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11"/>
      <c r="H65" s="10"/>
      <c r="I65" s="10">
        <f t="shared" si="8"/>
        <v>3532</v>
      </c>
      <c r="J65" s="10">
        <f t="shared" si="6"/>
        <v>4090519412.8811998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11"/>
      <c r="H66" s="10"/>
      <c r="I66" s="10">
        <f t="shared" si="8"/>
        <v>3532</v>
      </c>
      <c r="J66" s="10">
        <f t="shared" ref="J66:J67" si="9">IF(I66="","",I66*C66)</f>
        <v>3988027116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3532</v>
      </c>
      <c r="J67" s="10">
        <f t="shared" si="9"/>
        <v>3886966000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5">
        <v>9533900</v>
      </c>
      <c r="G2" s="11"/>
      <c r="H2" s="10"/>
      <c r="I2" s="10">
        <f>IF(H2&lt;&gt;"",H2,19643)</f>
        <v>19643</v>
      </c>
      <c r="J2" s="10">
        <f t="shared" ref="J2:J33" si="3">IF(I2="","",I2*C2)</f>
        <v>187271619198.4686</v>
      </c>
      <c r="K2" s="11">
        <f t="shared" ref="K2:K33" si="4">IFERROR(J2/J3-1,"")</f>
        <v>7.9000000000000181E-3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11"/>
      <c r="H3" s="10"/>
      <c r="I3" s="10">
        <f t="shared" ref="I3:I34" si="5">IF(H3&lt;&gt;"",H3,I2/(1+IF(G2="",0,G2)))</f>
        <v>19643</v>
      </c>
      <c r="J3" s="10">
        <f t="shared" si="3"/>
        <v>185803769420.0502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11"/>
      <c r="H4" s="10"/>
      <c r="I4" s="10">
        <f t="shared" si="5"/>
        <v>19643</v>
      </c>
      <c r="J4" s="10">
        <f t="shared" si="3"/>
        <v>184292570343.23566</v>
      </c>
      <c r="K4" s="11">
        <f t="shared" si="4"/>
        <v>8.0999999999999961E-3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11"/>
      <c r="H5" s="10"/>
      <c r="I5" s="10">
        <f t="shared" si="5"/>
        <v>19643</v>
      </c>
      <c r="J5" s="10">
        <f t="shared" si="3"/>
        <v>182811794805.31262</v>
      </c>
      <c r="K5" s="11">
        <f t="shared" si="4"/>
        <v>8.0000000000000071E-3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11"/>
      <c r="H6" s="10"/>
      <c r="I6" s="10">
        <f t="shared" si="5"/>
        <v>19643</v>
      </c>
      <c r="J6" s="10">
        <f t="shared" si="3"/>
        <v>181360907544.953</v>
      </c>
      <c r="K6" s="11">
        <f t="shared" si="4"/>
        <v>8.0999999999999961E-3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11"/>
      <c r="H7" s="10"/>
      <c r="I7" s="10">
        <f t="shared" si="5"/>
        <v>19643</v>
      </c>
      <c r="J7" s="10">
        <f t="shared" si="3"/>
        <v>179903687674.78723</v>
      </c>
      <c r="K7" s="11">
        <f t="shared" si="4"/>
        <v>8.3999999999999631E-3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11"/>
      <c r="H8" s="10"/>
      <c r="I8" s="10">
        <f t="shared" si="5"/>
        <v>19643</v>
      </c>
      <c r="J8" s="10">
        <f t="shared" si="3"/>
        <v>178405084961.11389</v>
      </c>
      <c r="K8" s="11">
        <f t="shared" si="4"/>
        <v>8.3000000000001961E-3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11"/>
      <c r="H9" s="10"/>
      <c r="I9" s="10">
        <f t="shared" si="5"/>
        <v>19643</v>
      </c>
      <c r="J9" s="10">
        <f t="shared" si="3"/>
        <v>176936511912.24225</v>
      </c>
      <c r="K9" s="11">
        <f t="shared" si="4"/>
        <v>7.8000000000000291E-3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11"/>
      <c r="H10" s="10"/>
      <c r="I10" s="10">
        <f t="shared" si="5"/>
        <v>19643</v>
      </c>
      <c r="J10" s="10">
        <f t="shared" si="3"/>
        <v>175567088620.99847</v>
      </c>
      <c r="K10" s="11">
        <f t="shared" si="4"/>
        <v>6.5000000000001723E-3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11"/>
      <c r="H11" s="10"/>
      <c r="I11" s="10">
        <f t="shared" si="5"/>
        <v>19643</v>
      </c>
      <c r="J11" s="10">
        <f t="shared" si="3"/>
        <v>174433272350.71878</v>
      </c>
      <c r="K11" s="11">
        <f t="shared" si="4"/>
        <v>6.0000000000000053E-3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11"/>
      <c r="H12" s="10"/>
      <c r="I12" s="10">
        <f t="shared" si="5"/>
        <v>19643</v>
      </c>
      <c r="J12" s="10">
        <f t="shared" si="3"/>
        <v>173392914861.54947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11"/>
      <c r="H13" s="10"/>
      <c r="I13" s="10">
        <f t="shared" si="5"/>
        <v>19643</v>
      </c>
      <c r="J13" s="10">
        <f t="shared" si="3"/>
        <v>172410176853.48459</v>
      </c>
      <c r="K13" s="11">
        <f t="shared" si="4"/>
        <v>5.3000000000000824E-3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11"/>
      <c r="H14" s="10"/>
      <c r="I14" s="10">
        <f t="shared" si="5"/>
        <v>19643</v>
      </c>
      <c r="J14" s="10">
        <f t="shared" si="3"/>
        <v>171501220385.44174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11"/>
      <c r="H15" s="10"/>
      <c r="I15" s="10">
        <f t="shared" si="5"/>
        <v>19643</v>
      </c>
      <c r="J15" s="10">
        <f t="shared" si="3"/>
        <v>170647980483.02661</v>
      </c>
      <c r="K15" s="11">
        <f t="shared" si="4"/>
        <v>4.4999999999999485E-3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11"/>
      <c r="H16" s="10"/>
      <c r="I16" s="10">
        <f t="shared" si="5"/>
        <v>19643</v>
      </c>
      <c r="J16" s="10">
        <f t="shared" si="3"/>
        <v>169883504711.82343</v>
      </c>
      <c r="K16" s="11">
        <f t="shared" si="4"/>
        <v>3.9000000000002366E-3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11"/>
      <c r="H17" s="10"/>
      <c r="I17" s="10">
        <f t="shared" si="5"/>
        <v>19643</v>
      </c>
      <c r="J17" s="10">
        <f t="shared" si="3"/>
        <v>169223532933.38321</v>
      </c>
      <c r="K17" s="11">
        <f t="shared" si="4"/>
        <v>3.4000000000000696E-3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11"/>
      <c r="H18" s="10"/>
      <c r="I18" s="10">
        <f t="shared" si="5"/>
        <v>19643</v>
      </c>
      <c r="J18" s="10">
        <f t="shared" si="3"/>
        <v>168650122516.82599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11"/>
      <c r="H19" s="10"/>
      <c r="I19" s="10">
        <f t="shared" si="5"/>
        <v>19643</v>
      </c>
      <c r="J19" s="10">
        <f t="shared" si="3"/>
        <v>168095407671.50998</v>
      </c>
      <c r="K19" s="11">
        <f t="shared" si="4"/>
        <v>3.4000000000000696E-3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11"/>
      <c r="H20" s="10"/>
      <c r="I20" s="10">
        <f t="shared" si="5"/>
        <v>19643</v>
      </c>
      <c r="J20" s="10">
        <f t="shared" si="3"/>
        <v>167525819883.90469</v>
      </c>
      <c r="K20" s="11">
        <f t="shared" si="4"/>
        <v>3.5000000000000586E-3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11"/>
      <c r="H21" s="10"/>
      <c r="I21" s="10">
        <f t="shared" si="5"/>
        <v>19643</v>
      </c>
      <c r="J21" s="10">
        <f t="shared" si="3"/>
        <v>166941524547.98672</v>
      </c>
      <c r="K21" s="11">
        <f t="shared" si="4"/>
        <v>3.3000000000000806E-3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11"/>
      <c r="H22" s="10"/>
      <c r="I22" s="10">
        <f t="shared" si="5"/>
        <v>19643</v>
      </c>
      <c r="J22" s="10">
        <f t="shared" si="3"/>
        <v>166392429530.53595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11"/>
      <c r="H23" s="10"/>
      <c r="I23" s="10">
        <f t="shared" si="5"/>
        <v>19643</v>
      </c>
      <c r="J23" s="10">
        <f t="shared" si="3"/>
        <v>165927831602.05023</v>
      </c>
      <c r="K23" s="11">
        <f t="shared" si="4"/>
        <v>2.5999999999999357E-3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11"/>
      <c r="H24" s="10"/>
      <c r="I24" s="10">
        <f t="shared" si="5"/>
        <v>19643</v>
      </c>
      <c r="J24" s="10">
        <f t="shared" si="3"/>
        <v>165497538003.24182</v>
      </c>
      <c r="K24" s="11">
        <f t="shared" si="4"/>
        <v>2.3999999999999577E-3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11"/>
      <c r="H25" s="10"/>
      <c r="I25" s="10">
        <f t="shared" si="5"/>
        <v>19643</v>
      </c>
      <c r="J25" s="10">
        <f t="shared" si="3"/>
        <v>165101294895.49265</v>
      </c>
      <c r="K25" s="11">
        <f t="shared" si="4"/>
        <v>2.1999999999999797E-3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11"/>
      <c r="H26" s="10"/>
      <c r="I26" s="10">
        <f t="shared" si="5"/>
        <v>19643</v>
      </c>
      <c r="J26" s="10">
        <f t="shared" si="3"/>
        <v>164738869382.85037</v>
      </c>
      <c r="K26" s="11">
        <f t="shared" si="4"/>
        <v>2.1999999999999797E-3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11"/>
      <c r="H27" s="10"/>
      <c r="I27" s="10">
        <f t="shared" si="5"/>
        <v>19643</v>
      </c>
      <c r="J27" s="10">
        <f t="shared" si="3"/>
        <v>164377239456.04709</v>
      </c>
      <c r="K27" s="11">
        <f t="shared" si="4"/>
        <v>2.3999999999999577E-3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11"/>
      <c r="H28" s="10"/>
      <c r="I28" s="10">
        <f t="shared" si="5"/>
        <v>19643</v>
      </c>
      <c r="J28" s="10">
        <f t="shared" si="3"/>
        <v>163983678627.34146</v>
      </c>
      <c r="K28" s="11">
        <f t="shared" si="4"/>
        <v>2.5999999999997137E-3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11"/>
      <c r="H29" s="10"/>
      <c r="I29" s="10">
        <f t="shared" si="5"/>
        <v>19643</v>
      </c>
      <c r="J29" s="10">
        <f t="shared" si="3"/>
        <v>163558426717.87503</v>
      </c>
      <c r="K29" s="11">
        <f t="shared" si="4"/>
        <v>2.3999999999999577E-3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11"/>
      <c r="H30" s="10"/>
      <c r="I30" s="10">
        <f t="shared" si="5"/>
        <v>19643</v>
      </c>
      <c r="J30" s="10">
        <f t="shared" si="3"/>
        <v>163166826334.67181</v>
      </c>
      <c r="K30" s="11">
        <f t="shared" si="4"/>
        <v>1.9000000000000128E-3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11"/>
      <c r="H31" s="10"/>
      <c r="I31" s="10">
        <f t="shared" si="5"/>
        <v>19643</v>
      </c>
      <c r="J31" s="10">
        <f t="shared" si="3"/>
        <v>162857397279.84012</v>
      </c>
      <c r="K31" s="11">
        <f t="shared" si="4"/>
        <v>1.4000000000000679E-3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11"/>
      <c r="H32" s="10"/>
      <c r="I32" s="10">
        <f t="shared" si="5"/>
        <v>19643</v>
      </c>
      <c r="J32" s="10">
        <f t="shared" si="3"/>
        <v>162629715677.89105</v>
      </c>
      <c r="K32" s="11">
        <f t="shared" si="4"/>
        <v>8.9999999999967883E-4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11"/>
      <c r="H33" s="10"/>
      <c r="I33" s="10">
        <f t="shared" si="5"/>
        <v>19643</v>
      </c>
      <c r="J33" s="10">
        <f t="shared" si="3"/>
        <v>162483480545.40024</v>
      </c>
      <c r="K33" s="11">
        <f t="shared" si="4"/>
        <v>5.9999999999993392E-4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11"/>
      <c r="H34" s="10"/>
      <c r="I34" s="10">
        <f t="shared" si="5"/>
        <v>19643</v>
      </c>
      <c r="J34" s="10">
        <f t="shared" ref="J34:J65" si="6">IF(I34="","",I34*C34)</f>
        <v>162386048916.05063</v>
      </c>
      <c r="K34" s="11">
        <f t="shared" ref="K34:K65" si="7">IFERROR(J34/J35-1,"")</f>
        <v>8.0000000000013394E-4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11"/>
      <c r="H35" s="10"/>
      <c r="I35" s="10">
        <f t="shared" ref="I35:I66" si="8">IF(H35&lt;&gt;"",H35,I34/(1+IF(G34="",0,G34)))</f>
        <v>19643</v>
      </c>
      <c r="J35" s="10">
        <f t="shared" si="6"/>
        <v>162256243920.91388</v>
      </c>
      <c r="K35" s="11">
        <f t="shared" si="7"/>
        <v>1.0999999999998789E-3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11"/>
      <c r="H36" s="10"/>
      <c r="I36" s="10">
        <f t="shared" si="8"/>
        <v>19643</v>
      </c>
      <c r="J36" s="10">
        <f t="shared" si="6"/>
        <v>162077958166.93027</v>
      </c>
      <c r="K36" s="11">
        <f t="shared" si="7"/>
        <v>1.4000000000000679E-3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11"/>
      <c r="H37" s="10"/>
      <c r="I37" s="10">
        <f t="shared" si="8"/>
        <v>19643</v>
      </c>
      <c r="J37" s="10">
        <f t="shared" si="6"/>
        <v>161851366254.17441</v>
      </c>
      <c r="K37" s="11">
        <f t="shared" si="7"/>
        <v>1.6000000000002679E-3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11"/>
      <c r="H38" s="10"/>
      <c r="I38" s="10">
        <f t="shared" si="8"/>
        <v>19643</v>
      </c>
      <c r="J38" s="10">
        <f t="shared" si="6"/>
        <v>161592817745.78113</v>
      </c>
      <c r="K38" s="11">
        <f t="shared" si="7"/>
        <v>1.8999999999997907E-3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11"/>
      <c r="H39" s="10"/>
      <c r="I39" s="10">
        <f t="shared" si="8"/>
        <v>19643</v>
      </c>
      <c r="J39" s="10">
        <f t="shared" si="6"/>
        <v>161286373635.87299</v>
      </c>
      <c r="K39" s="11">
        <f t="shared" si="7"/>
        <v>2.2999999999999687E-3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11"/>
      <c r="H40" s="10"/>
      <c r="I40" s="10">
        <f t="shared" si="8"/>
        <v>19643</v>
      </c>
      <c r="J40" s="10">
        <f t="shared" si="6"/>
        <v>160916266223.55881</v>
      </c>
      <c r="K40" s="11">
        <f t="shared" si="7"/>
        <v>2.7999999999999137E-3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11"/>
      <c r="H41" s="10"/>
      <c r="I41" s="10">
        <f t="shared" si="8"/>
        <v>19643</v>
      </c>
      <c r="J41" s="10">
        <f t="shared" si="6"/>
        <v>160466958739.08936</v>
      </c>
      <c r="K41" s="11">
        <f t="shared" si="7"/>
        <v>3.4000000000000696E-3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11"/>
      <c r="H42" s="10"/>
      <c r="I42" s="10">
        <f t="shared" si="8"/>
        <v>19643</v>
      </c>
      <c r="J42" s="10">
        <f t="shared" si="6"/>
        <v>159923219791.79724</v>
      </c>
      <c r="K42" s="11">
        <f t="shared" si="7"/>
        <v>4.0999999999999925E-3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11"/>
      <c r="H43" s="10"/>
      <c r="I43" s="10">
        <f t="shared" si="8"/>
        <v>19643</v>
      </c>
      <c r="J43" s="10">
        <f t="shared" si="6"/>
        <v>159270211922.9133</v>
      </c>
      <c r="K43" s="11">
        <f t="shared" si="7"/>
        <v>4.9999999999998934E-3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11"/>
      <c r="H44" s="10"/>
      <c r="I44" s="10">
        <f t="shared" si="8"/>
        <v>19643</v>
      </c>
      <c r="J44" s="10">
        <f t="shared" si="6"/>
        <v>158477822808.86896</v>
      </c>
      <c r="K44" s="11">
        <f t="shared" si="7"/>
        <v>5.9000000000000163E-3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11"/>
      <c r="H45" s="10"/>
      <c r="I45" s="10">
        <f t="shared" si="8"/>
        <v>19643</v>
      </c>
      <c r="J45" s="10">
        <f t="shared" si="6"/>
        <v>157548287910.19879</v>
      </c>
      <c r="K45" s="11">
        <f t="shared" si="7"/>
        <v>6.6999999999999282E-3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11"/>
      <c r="H46" s="10"/>
      <c r="I46" s="10">
        <f t="shared" si="8"/>
        <v>19643</v>
      </c>
      <c r="J46" s="10">
        <f t="shared" si="6"/>
        <v>156499739654.51355</v>
      </c>
      <c r="K46" s="11">
        <f t="shared" si="7"/>
        <v>7.4000000000000732E-3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11"/>
      <c r="H47" s="10"/>
      <c r="I47" s="10">
        <f t="shared" si="8"/>
        <v>19643</v>
      </c>
      <c r="J47" s="10">
        <f t="shared" si="6"/>
        <v>155350148555.20502</v>
      </c>
      <c r="K47" s="11">
        <f t="shared" si="7"/>
        <v>8.0000000000000071E-3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11"/>
      <c r="H48" s="10"/>
      <c r="I48" s="10">
        <f t="shared" si="8"/>
        <v>19643</v>
      </c>
      <c r="J48" s="10">
        <f t="shared" si="6"/>
        <v>154117210868.25894</v>
      </c>
      <c r="K48" s="11">
        <f t="shared" si="7"/>
        <v>8.2999999999999741E-3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11"/>
      <c r="H49" s="10"/>
      <c r="I49" s="10">
        <f t="shared" si="8"/>
        <v>19643</v>
      </c>
      <c r="J49" s="10">
        <f t="shared" si="6"/>
        <v>152848567755.8851</v>
      </c>
      <c r="K49" s="11">
        <f t="shared" si="7"/>
        <v>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11"/>
      <c r="H50" s="10"/>
      <c r="I50" s="10">
        <f t="shared" si="8"/>
        <v>19643</v>
      </c>
      <c r="J50" s="10">
        <f t="shared" si="6"/>
        <v>151590367703.94238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11"/>
      <c r="H51" s="10"/>
      <c r="I51" s="10">
        <f t="shared" si="8"/>
        <v>19643</v>
      </c>
      <c r="J51" s="10">
        <f t="shared" si="6"/>
        <v>150402190399.78409</v>
      </c>
      <c r="K51" s="11">
        <f t="shared" si="7"/>
        <v>7.1000000000001062E-3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11"/>
      <c r="H52" s="10"/>
      <c r="I52" s="10">
        <f t="shared" si="8"/>
        <v>19643</v>
      </c>
      <c r="J52" s="10">
        <f t="shared" si="6"/>
        <v>149341863171.26807</v>
      </c>
      <c r="K52" s="11">
        <f t="shared" si="7"/>
        <v>6.2999999999999723E-3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11"/>
      <c r="H53" s="10"/>
      <c r="I53" s="10">
        <f t="shared" si="8"/>
        <v>19643</v>
      </c>
      <c r="J53" s="10">
        <f t="shared" si="6"/>
        <v>148406899703.13831</v>
      </c>
      <c r="K53" s="11">
        <f t="shared" si="7"/>
        <v>5.4999999999998384E-3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11"/>
      <c r="H54" s="10"/>
      <c r="I54" s="10">
        <f t="shared" si="8"/>
        <v>19643</v>
      </c>
      <c r="J54" s="10">
        <f t="shared" si="6"/>
        <v>147595126507.3479</v>
      </c>
      <c r="K54" s="11">
        <f t="shared" si="7"/>
        <v>4.8999999999999044E-3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11"/>
      <c r="H55" s="10"/>
      <c r="I55" s="10">
        <f t="shared" si="8"/>
        <v>19643</v>
      </c>
      <c r="J55" s="10">
        <f t="shared" si="6"/>
        <v>146875436866.70108</v>
      </c>
      <c r="K55" s="11">
        <f t="shared" si="7"/>
        <v>4.3999999999999595E-3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11"/>
      <c r="H56" s="10"/>
      <c r="I56" s="10">
        <f t="shared" si="8"/>
        <v>19643</v>
      </c>
      <c r="J56" s="10">
        <f t="shared" si="6"/>
        <v>146232015996.31729</v>
      </c>
      <c r="K56" s="11">
        <f t="shared" si="7"/>
        <v>4.0000000000000036E-3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11"/>
      <c r="H57" s="10"/>
      <c r="I57" s="10">
        <f t="shared" si="8"/>
        <v>19643</v>
      </c>
      <c r="J57" s="10">
        <f t="shared" si="6"/>
        <v>145649418323.02518</v>
      </c>
      <c r="K57" s="11">
        <f t="shared" si="7"/>
        <v>3.5000000000000586E-3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11"/>
      <c r="H58" s="10"/>
      <c r="I58" s="10">
        <f t="shared" si="8"/>
        <v>19643</v>
      </c>
      <c r="J58" s="10">
        <f t="shared" si="6"/>
        <v>145141423341.33051</v>
      </c>
      <c r="K58" s="11">
        <f t="shared" si="7"/>
        <v>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11"/>
      <c r="H59" s="10"/>
      <c r="I59" s="10">
        <f t="shared" si="8"/>
        <v>19643</v>
      </c>
      <c r="J59" s="10">
        <f t="shared" si="6"/>
        <v>144707301437.01947</v>
      </c>
      <c r="K59" s="11">
        <f t="shared" si="7"/>
        <v>2.5999999999999357E-3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11"/>
      <c r="H60" s="10"/>
      <c r="I60" s="10">
        <f t="shared" si="8"/>
        <v>19643</v>
      </c>
      <c r="J60" s="10">
        <f t="shared" si="6"/>
        <v>144332038137.86105</v>
      </c>
      <c r="K60" s="11">
        <f t="shared" si="7"/>
        <v>2.4000000000001798E-3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11"/>
      <c r="H61" s="10"/>
      <c r="I61" s="10">
        <f t="shared" si="8"/>
        <v>19643</v>
      </c>
      <c r="J61" s="10">
        <f t="shared" si="6"/>
        <v>143986470608.40088</v>
      </c>
      <c r="K61" s="11">
        <f t="shared" si="7"/>
        <v>2.5999999999999357E-3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11"/>
      <c r="H62" s="10"/>
      <c r="I62" s="10">
        <f t="shared" si="8"/>
        <v>19643</v>
      </c>
      <c r="J62" s="10">
        <f t="shared" si="6"/>
        <v>143613076609.21692</v>
      </c>
      <c r="K62" s="11">
        <f t="shared" si="7"/>
        <v>3.2000000000000917E-3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11"/>
      <c r="H63" s="10"/>
      <c r="I63" s="10">
        <f t="shared" si="8"/>
        <v>19643</v>
      </c>
      <c r="J63" s="10">
        <f t="shared" si="6"/>
        <v>143154980671.06949</v>
      </c>
      <c r="K63" s="11">
        <f t="shared" si="7"/>
        <v>4.0000000000000036E-3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11"/>
      <c r="H64" s="10"/>
      <c r="I64" s="10">
        <f t="shared" si="8"/>
        <v>19643</v>
      </c>
      <c r="J64" s="10">
        <f t="shared" si="6"/>
        <v>142584642102.65884</v>
      </c>
      <c r="K64" s="11">
        <f t="shared" si="7"/>
        <v>4.6999999999999265E-3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11"/>
      <c r="H65" s="10"/>
      <c r="I65" s="10">
        <f t="shared" si="8"/>
        <v>19643</v>
      </c>
      <c r="J65" s="10">
        <f t="shared" si="6"/>
        <v>141917629245.20639</v>
      </c>
      <c r="K65" s="11">
        <f t="shared" si="7"/>
        <v>5.2000000000000934E-3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11"/>
      <c r="H66" s="10"/>
      <c r="I66" s="10">
        <f t="shared" si="8"/>
        <v>19643</v>
      </c>
      <c r="J66" s="10">
        <f t="shared" ref="J66:J67" si="9">IF(I66="","",I66*C66)</f>
        <v>141183475174.30002</v>
      </c>
      <c r="K66" s="11">
        <f t="shared" ref="K66" si="10">IFERROR(J66/J67-1,"")</f>
        <v>5.1000000000001044E-3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19643</v>
      </c>
      <c r="J67" s="10">
        <f t="shared" si="9"/>
        <v>140467093000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5"/>
      <c r="G2" s="11"/>
      <c r="H2" s="10"/>
      <c r="I2" s="10">
        <f>IF(H2&lt;&gt;"",H2,1560)</f>
        <v>1560</v>
      </c>
      <c r="J2" s="10">
        <f t="shared" ref="J2:J33" si="3">IF(I2="","",I2*C2)</f>
        <v>25050074710.569733</v>
      </c>
      <c r="K2" s="11">
        <f t="shared" ref="K2:K33" si="4">IFERROR(J2/J3-1,"")</f>
        <v>1.1500000000000066E-2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11"/>
      <c r="H3" s="10"/>
      <c r="I3" s="10">
        <f t="shared" ref="I3:I34" si="5">IF(H3&lt;&gt;"",H3,I2/(1+IF(G2="",0,G2)))</f>
        <v>1560</v>
      </c>
      <c r="J3" s="10">
        <f t="shared" si="3"/>
        <v>24765274058.892467</v>
      </c>
      <c r="K3" s="11">
        <f t="shared" si="4"/>
        <v>1.1900000000000022E-2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11"/>
      <c r="H4" s="10"/>
      <c r="I4" s="10">
        <f t="shared" si="5"/>
        <v>1560</v>
      </c>
      <c r="J4" s="10">
        <f t="shared" si="3"/>
        <v>24474033065.41404</v>
      </c>
      <c r="K4" s="11">
        <f t="shared" si="4"/>
        <v>1.2199999999999989E-2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11"/>
      <c r="H5" s="10"/>
      <c r="I5" s="10">
        <f t="shared" si="5"/>
        <v>1560</v>
      </c>
      <c r="J5" s="10">
        <f t="shared" si="3"/>
        <v>24179048671.620274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11"/>
      <c r="H6" s="10"/>
      <c r="I6" s="10">
        <f t="shared" si="5"/>
        <v>1560</v>
      </c>
      <c r="J6" s="10">
        <f t="shared" si="3"/>
        <v>23880541897.896568</v>
      </c>
      <c r="K6" s="11">
        <f t="shared" si="4"/>
        <v>1.2699999999999934E-2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11"/>
      <c r="H7" s="10"/>
      <c r="I7" s="10">
        <f t="shared" si="5"/>
        <v>1560</v>
      </c>
      <c r="J7" s="10">
        <f t="shared" si="3"/>
        <v>23581062405.34864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11"/>
      <c r="H8" s="10"/>
      <c r="I8" s="10">
        <f t="shared" si="5"/>
        <v>1560</v>
      </c>
      <c r="J8" s="10">
        <f t="shared" si="3"/>
        <v>23283039499.75182</v>
      </c>
      <c r="K8" s="11">
        <f t="shared" si="4"/>
        <v>1.2699999999999934E-2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11"/>
      <c r="H9" s="10"/>
      <c r="I9" s="10">
        <f t="shared" si="5"/>
        <v>1560</v>
      </c>
      <c r="J9" s="10">
        <f t="shared" si="3"/>
        <v>22991053125.063515</v>
      </c>
      <c r="K9" s="11">
        <f t="shared" si="4"/>
        <v>1.2299999999999978E-2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11"/>
      <c r="H10" s="10"/>
      <c r="I10" s="10">
        <f t="shared" si="5"/>
        <v>1560</v>
      </c>
      <c r="J10" s="10">
        <f t="shared" si="3"/>
        <v>22711699224.600925</v>
      </c>
      <c r="K10" s="11">
        <f t="shared" si="4"/>
        <v>1.2199999999999989E-2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11"/>
      <c r="H11" s="10"/>
      <c r="I11" s="10">
        <f t="shared" si="5"/>
        <v>1560</v>
      </c>
      <c r="J11" s="10">
        <f t="shared" si="3"/>
        <v>22437956159.455566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11"/>
      <c r="H12" s="10"/>
      <c r="I12" s="10">
        <f t="shared" si="5"/>
        <v>1560</v>
      </c>
      <c r="J12" s="10">
        <f t="shared" si="3"/>
        <v>22160944355.017845</v>
      </c>
      <c r="K12" s="11">
        <f t="shared" si="4"/>
        <v>1.3100000000000334E-2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11"/>
      <c r="H13" s="10"/>
      <c r="I13" s="10">
        <f t="shared" si="5"/>
        <v>1560</v>
      </c>
      <c r="J13" s="10">
        <f t="shared" si="3"/>
        <v>21874389848.008923</v>
      </c>
      <c r="K13" s="11">
        <f t="shared" si="4"/>
        <v>1.3700000000000045E-2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11"/>
      <c r="H14" s="10"/>
      <c r="I14" s="10">
        <f t="shared" si="5"/>
        <v>1560</v>
      </c>
      <c r="J14" s="10">
        <f t="shared" si="3"/>
        <v>21578760824.710388</v>
      </c>
      <c r="K14" s="11">
        <f t="shared" si="4"/>
        <v>1.4399999999999746E-2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11"/>
      <c r="H15" s="10"/>
      <c r="I15" s="10">
        <f t="shared" si="5"/>
        <v>1560</v>
      </c>
      <c r="J15" s="10">
        <f t="shared" si="3"/>
        <v>21272437721.520496</v>
      </c>
      <c r="K15" s="11">
        <f t="shared" si="4"/>
        <v>1.4999999999999902E-2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11"/>
      <c r="H16" s="10"/>
      <c r="I16" s="10">
        <f t="shared" si="5"/>
        <v>1560</v>
      </c>
      <c r="J16" s="10">
        <f t="shared" si="3"/>
        <v>20958066720.70985</v>
      </c>
      <c r="K16" s="11">
        <f t="shared" si="4"/>
        <v>1.5700000000000047E-2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11"/>
      <c r="H17" s="10"/>
      <c r="I17" s="10">
        <f t="shared" si="5"/>
        <v>1560</v>
      </c>
      <c r="J17" s="10">
        <f t="shared" si="3"/>
        <v>20634111175.258293</v>
      </c>
      <c r="K17" s="11">
        <f t="shared" si="4"/>
        <v>1.6199999999999992E-2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11"/>
      <c r="H18" s="10"/>
      <c r="I18" s="10">
        <f t="shared" si="5"/>
        <v>1560</v>
      </c>
      <c r="J18" s="10">
        <f t="shared" si="3"/>
        <v>20305167462.367931</v>
      </c>
      <c r="K18" s="11">
        <f t="shared" si="4"/>
        <v>1.6199999999999992E-2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11"/>
      <c r="H19" s="10"/>
      <c r="I19" s="10">
        <f t="shared" si="5"/>
        <v>1560</v>
      </c>
      <c r="J19" s="10">
        <f t="shared" si="3"/>
        <v>19981467685.857048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11"/>
      <c r="H20" s="10"/>
      <c r="I20" s="10">
        <f t="shared" si="5"/>
        <v>1560</v>
      </c>
      <c r="J20" s="10">
        <f t="shared" si="3"/>
        <v>19664863385.352867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11"/>
      <c r="H21" s="10"/>
      <c r="I21" s="10">
        <f t="shared" si="5"/>
        <v>1560</v>
      </c>
      <c r="J21" s="10">
        <f t="shared" si="3"/>
        <v>19336148854.820915</v>
      </c>
      <c r="K21" s="11">
        <f t="shared" si="4"/>
        <v>1.6899999999999915E-2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11"/>
      <c r="H22" s="10"/>
      <c r="I22" s="10">
        <f t="shared" si="5"/>
        <v>1560</v>
      </c>
      <c r="J22" s="10">
        <f t="shared" si="3"/>
        <v>19014798755.847099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11"/>
      <c r="H23" s="10"/>
      <c r="I23" s="10">
        <f t="shared" si="5"/>
        <v>1560</v>
      </c>
      <c r="J23" s="10">
        <f t="shared" si="3"/>
        <v>18687762905.009434</v>
      </c>
      <c r="K23" s="11">
        <f t="shared" si="4"/>
        <v>1.8000000000000016E-2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11"/>
      <c r="H24" s="10"/>
      <c r="I24" s="10">
        <f t="shared" si="5"/>
        <v>1560</v>
      </c>
      <c r="J24" s="10">
        <f t="shared" si="3"/>
        <v>18357330947.9464</v>
      </c>
      <c r="K24" s="11">
        <f t="shared" si="4"/>
        <v>1.9000000000000128E-2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11"/>
      <c r="H25" s="10"/>
      <c r="I25" s="10">
        <f t="shared" si="5"/>
        <v>1560</v>
      </c>
      <c r="J25" s="10">
        <f t="shared" si="3"/>
        <v>18015045091.213345</v>
      </c>
      <c r="K25" s="11">
        <f t="shared" si="4"/>
        <v>1.9300000000000095E-2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11"/>
      <c r="H26" s="10"/>
      <c r="I26" s="10">
        <f t="shared" si="5"/>
        <v>1560</v>
      </c>
      <c r="J26" s="10">
        <f t="shared" si="3"/>
        <v>17673938086.150635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11"/>
      <c r="H27" s="10"/>
      <c r="I27" s="10">
        <f t="shared" si="5"/>
        <v>1560</v>
      </c>
      <c r="J27" s="10">
        <f t="shared" si="3"/>
        <v>17334188001.324669</v>
      </c>
      <c r="K27" s="11">
        <f t="shared" si="4"/>
        <v>1.980000000000004E-2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11"/>
      <c r="H28" s="10"/>
      <c r="I28" s="10">
        <f t="shared" si="5"/>
        <v>1560</v>
      </c>
      <c r="J28" s="10">
        <f t="shared" si="3"/>
        <v>16997634831.657845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11"/>
      <c r="H29" s="10"/>
      <c r="I29" s="10">
        <f t="shared" si="5"/>
        <v>1560</v>
      </c>
      <c r="J29" s="10">
        <f t="shared" si="3"/>
        <v>16654551079.421757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11"/>
      <c r="H30" s="10"/>
      <c r="I30" s="10">
        <f t="shared" si="5"/>
        <v>1560</v>
      </c>
      <c r="J30" s="10">
        <f t="shared" si="3"/>
        <v>16313596904.125536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11"/>
      <c r="H31" s="10"/>
      <c r="I31" s="10">
        <f t="shared" si="5"/>
        <v>1560</v>
      </c>
      <c r="J31" s="10">
        <f t="shared" si="3"/>
        <v>15974928421.587872</v>
      </c>
      <c r="K31" s="11">
        <f t="shared" si="4"/>
        <v>2.1500000000000075E-2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11"/>
      <c r="H32" s="10"/>
      <c r="I32" s="10">
        <f t="shared" si="5"/>
        <v>1560</v>
      </c>
      <c r="J32" s="10">
        <f t="shared" si="3"/>
        <v>15638696447.9568</v>
      </c>
      <c r="K32" s="11">
        <f t="shared" si="4"/>
        <v>2.1900000000000031E-2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11"/>
      <c r="H33" s="10"/>
      <c r="I33" s="10">
        <f t="shared" si="5"/>
        <v>1560</v>
      </c>
      <c r="J33" s="10">
        <f t="shared" si="3"/>
        <v>15303548730.753304</v>
      </c>
      <c r="K33" s="11">
        <f t="shared" si="4"/>
        <v>2.2199999999999998E-2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11"/>
      <c r="H34" s="10"/>
      <c r="I34" s="10">
        <f t="shared" si="5"/>
        <v>1560</v>
      </c>
      <c r="J34" s="10">
        <f t="shared" ref="J34:J65" si="6">IF(I34="","",I34*C34)</f>
        <v>14971188349.396698</v>
      </c>
      <c r="K34" s="11">
        <f t="shared" ref="K34:K65" si="7">IFERROR(J34/J35-1,"")</f>
        <v>2.2499999999999964E-2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11"/>
      <c r="H35" s="10"/>
      <c r="I35" s="10">
        <f t="shared" ref="I35:I66" si="8">IF(H35&lt;&gt;"",H35,I34/(1+IF(G34="",0,G34)))</f>
        <v>1560</v>
      </c>
      <c r="J35" s="10">
        <f t="shared" si="6"/>
        <v>14641748996.964985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11"/>
      <c r="H36" s="10"/>
      <c r="I36" s="10">
        <f t="shared" si="8"/>
        <v>1560</v>
      </c>
      <c r="J36" s="10">
        <f t="shared" si="6"/>
        <v>14316758577.261158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11"/>
      <c r="H37" s="10"/>
      <c r="I37" s="10">
        <f t="shared" si="8"/>
        <v>1560</v>
      </c>
      <c r="J37" s="10">
        <f t="shared" si="6"/>
        <v>13996244576.46022</v>
      </c>
      <c r="K37" s="11">
        <f t="shared" si="7"/>
        <v>2.3099999999999898E-2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11"/>
      <c r="H38" s="10"/>
      <c r="I38" s="10">
        <f t="shared" si="8"/>
        <v>1560</v>
      </c>
      <c r="J38" s="10">
        <f t="shared" si="6"/>
        <v>13680231234.933264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11"/>
      <c r="H39" s="10"/>
      <c r="I39" s="10">
        <f t="shared" si="8"/>
        <v>1560</v>
      </c>
      <c r="J39" s="10">
        <f t="shared" si="6"/>
        <v>13368739602.201958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11"/>
      <c r="H40" s="10"/>
      <c r="I40" s="10">
        <f t="shared" si="8"/>
        <v>1560</v>
      </c>
      <c r="J40" s="10">
        <f t="shared" si="6"/>
        <v>13060511530.091789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11"/>
      <c r="H41" s="10"/>
      <c r="I41" s="10">
        <f t="shared" si="8"/>
        <v>1560</v>
      </c>
      <c r="J41" s="10">
        <f t="shared" si="6"/>
        <v>12756897372.623354</v>
      </c>
      <c r="K41" s="11">
        <f t="shared" si="7"/>
        <v>2.410000000000001E-2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11"/>
      <c r="H42" s="10"/>
      <c r="I42" s="10">
        <f t="shared" si="8"/>
        <v>1560</v>
      </c>
      <c r="J42" s="10">
        <f t="shared" si="6"/>
        <v>12456691116.710627</v>
      </c>
      <c r="K42" s="11">
        <f t="shared" si="7"/>
        <v>2.4399999999999977E-2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11"/>
      <c r="H43" s="10"/>
      <c r="I43" s="10">
        <f t="shared" si="8"/>
        <v>1560</v>
      </c>
      <c r="J43" s="10">
        <f t="shared" si="6"/>
        <v>12159987423.575388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11"/>
      <c r="H44" s="10"/>
      <c r="I44" s="10">
        <f t="shared" si="8"/>
        <v>1560</v>
      </c>
      <c r="J44" s="10">
        <f t="shared" si="6"/>
        <v>11865717626.439684</v>
      </c>
      <c r="K44" s="11">
        <f t="shared" si="7"/>
        <v>2.5099999999999678E-2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11"/>
      <c r="H45" s="10"/>
      <c r="I45" s="10">
        <f t="shared" si="8"/>
        <v>1560</v>
      </c>
      <c r="J45" s="10">
        <f t="shared" si="6"/>
        <v>11575180593.541788</v>
      </c>
      <c r="K45" s="11">
        <f t="shared" si="7"/>
        <v>2.55000000000003E-2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11"/>
      <c r="H46" s="10"/>
      <c r="I46" s="10">
        <f t="shared" si="8"/>
        <v>1560</v>
      </c>
      <c r="J46" s="10">
        <f t="shared" si="6"/>
        <v>11287353089.753082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11"/>
      <c r="H47" s="10"/>
      <c r="I47" s="10">
        <f t="shared" si="8"/>
        <v>1560</v>
      </c>
      <c r="J47" s="10">
        <f t="shared" si="6"/>
        <v>11003463725.631783</v>
      </c>
      <c r="K47" s="11">
        <f t="shared" si="7"/>
        <v>2.6100000000000012E-2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11"/>
      <c r="H48" s="10"/>
      <c r="I48" s="10">
        <f t="shared" si="8"/>
        <v>1560</v>
      </c>
      <c r="J48" s="10">
        <f t="shared" si="6"/>
        <v>10723578331.18778</v>
      </c>
      <c r="K48" s="11">
        <f t="shared" si="7"/>
        <v>2.6599999999999957E-2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11"/>
      <c r="H49" s="10"/>
      <c r="I49" s="10">
        <f t="shared" si="8"/>
        <v>1560</v>
      </c>
      <c r="J49" s="10">
        <f t="shared" si="6"/>
        <v>10445722122.723339</v>
      </c>
      <c r="K49" s="11">
        <f t="shared" si="7"/>
        <v>2.7199999999999891E-2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11"/>
      <c r="H50" s="10"/>
      <c r="I50" s="10">
        <f t="shared" si="8"/>
        <v>1560</v>
      </c>
      <c r="J50" s="10">
        <f t="shared" si="6"/>
        <v>10169122004.208858</v>
      </c>
      <c r="K50" s="11">
        <f t="shared" si="7"/>
        <v>2.7799999999999825E-2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11"/>
      <c r="H51" s="10"/>
      <c r="I51" s="10">
        <f t="shared" si="8"/>
        <v>1560</v>
      </c>
      <c r="J51" s="10">
        <f t="shared" si="6"/>
        <v>9894066943.1882267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11"/>
      <c r="H52" s="10"/>
      <c r="I52" s="10">
        <f t="shared" si="8"/>
        <v>1560</v>
      </c>
      <c r="J52" s="10">
        <f t="shared" si="6"/>
        <v>9621770828.7350254</v>
      </c>
      <c r="K52" s="11">
        <f t="shared" si="7"/>
        <v>2.8799999999999937E-2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11"/>
      <c r="H53" s="10"/>
      <c r="I53" s="10">
        <f t="shared" si="8"/>
        <v>1560</v>
      </c>
      <c r="J53" s="10">
        <f t="shared" si="6"/>
        <v>9352421101.0254917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11"/>
      <c r="H54" s="10"/>
      <c r="I54" s="10">
        <f t="shared" si="8"/>
        <v>1560</v>
      </c>
      <c r="J54" s="10">
        <f t="shared" si="6"/>
        <v>9086195570.8010216</v>
      </c>
      <c r="K54" s="11">
        <f t="shared" si="7"/>
        <v>2.9799999999999827E-2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11"/>
      <c r="H55" s="10"/>
      <c r="I55" s="10">
        <f t="shared" si="8"/>
        <v>1560</v>
      </c>
      <c r="J55" s="10">
        <f t="shared" si="6"/>
        <v>8823262352.690836</v>
      </c>
      <c r="K55" s="11">
        <f t="shared" si="7"/>
        <v>3.0200000000000005E-2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11"/>
      <c r="H56" s="10"/>
      <c r="I56" s="10">
        <f t="shared" si="8"/>
        <v>1560</v>
      </c>
      <c r="J56" s="10">
        <f t="shared" si="6"/>
        <v>8564611097.5449772</v>
      </c>
      <c r="K56" s="11">
        <f t="shared" si="7"/>
        <v>3.0599999999999961E-2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11"/>
      <c r="H57" s="10"/>
      <c r="I57" s="10">
        <f t="shared" si="8"/>
        <v>1560</v>
      </c>
      <c r="J57" s="10">
        <f t="shared" si="6"/>
        <v>8310315444.9301157</v>
      </c>
      <c r="K57" s="11">
        <f t="shared" si="7"/>
        <v>3.0899999999999928E-2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11"/>
      <c r="H58" s="10"/>
      <c r="I58" s="10">
        <f t="shared" si="8"/>
        <v>1560</v>
      </c>
      <c r="J58" s="10">
        <f t="shared" si="6"/>
        <v>8061223634.620348</v>
      </c>
      <c r="K58" s="11">
        <f t="shared" si="7"/>
        <v>3.1199999999999894E-2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11"/>
      <c r="H59" s="10"/>
      <c r="I59" s="10">
        <f t="shared" si="8"/>
        <v>1560</v>
      </c>
      <c r="J59" s="10">
        <f t="shared" si="6"/>
        <v>7817323152.2695389</v>
      </c>
      <c r="K59" s="11">
        <f t="shared" si="7"/>
        <v>3.1400000000000095E-2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11"/>
      <c r="H60" s="10"/>
      <c r="I60" s="10">
        <f t="shared" si="8"/>
        <v>1560</v>
      </c>
      <c r="J60" s="10">
        <f t="shared" si="6"/>
        <v>7579332123.5888481</v>
      </c>
      <c r="K60" s="11">
        <f t="shared" si="7"/>
        <v>3.1600000000000072E-2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11"/>
      <c r="H61" s="10"/>
      <c r="I61" s="10">
        <f t="shared" si="8"/>
        <v>1560</v>
      </c>
      <c r="J61" s="10">
        <f t="shared" si="6"/>
        <v>7347161810.3808146</v>
      </c>
      <c r="K61" s="11">
        <f t="shared" si="7"/>
        <v>3.1500000000000083E-2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11"/>
      <c r="H62" s="10"/>
      <c r="I62" s="10">
        <f t="shared" si="8"/>
        <v>1560</v>
      </c>
      <c r="J62" s="10">
        <f t="shared" si="6"/>
        <v>7122793805.5073328</v>
      </c>
      <c r="K62" s="11">
        <f t="shared" si="7"/>
        <v>3.1300000000000106E-2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11"/>
      <c r="H63" s="10"/>
      <c r="I63" s="10">
        <f t="shared" si="8"/>
        <v>1560</v>
      </c>
      <c r="J63" s="10">
        <f t="shared" si="6"/>
        <v>6906616702.7124329</v>
      </c>
      <c r="K63" s="11">
        <f t="shared" si="7"/>
        <v>3.0799999999999939E-2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11"/>
      <c r="H64" s="10"/>
      <c r="I64" s="10">
        <f t="shared" si="8"/>
        <v>1560</v>
      </c>
      <c r="J64" s="10">
        <f t="shared" si="6"/>
        <v>6700249032.5110922</v>
      </c>
      <c r="K64" s="11">
        <f t="shared" si="7"/>
        <v>3.0299999999999994E-2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11"/>
      <c r="H65" s="10"/>
      <c r="I65" s="10">
        <f t="shared" si="8"/>
        <v>1560</v>
      </c>
      <c r="J65" s="10">
        <f t="shared" si="6"/>
        <v>6503202011.5607996</v>
      </c>
      <c r="K65" s="11">
        <f t="shared" si="7"/>
        <v>2.970000000000006E-2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11"/>
      <c r="H66" s="10"/>
      <c r="I66" s="10">
        <f t="shared" si="8"/>
        <v>1560</v>
      </c>
      <c r="J66" s="10">
        <f t="shared" ref="J66:J67" si="9">IF(I66="","",I66*C66)</f>
        <v>6315627863.999999</v>
      </c>
      <c r="K66" s="11">
        <f t="shared" ref="K66" si="10">IFERROR(J66/J67-1,"")</f>
        <v>2.9099999999999904E-2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11"/>
      <c r="H67" s="10"/>
      <c r="I67" s="10">
        <f t="shared" ref="I67" si="11">IF(H67&lt;&gt;"",H67,I66/(1+IF(G66="",0,G66)))</f>
        <v>1560</v>
      </c>
      <c r="J67" s="10">
        <f t="shared" si="9"/>
        <v>6137040000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5">
        <v>15795087</v>
      </c>
      <c r="G2" s="11"/>
      <c r="H2" s="10"/>
      <c r="I2" s="10">
        <f>IF(H2&lt;&gt;"",H2,18651)</f>
        <v>18651</v>
      </c>
      <c r="J2" s="10">
        <f t="shared" ref="J2:J33" si="3">IF(I2="","",I2*C2)</f>
        <v>294595184377.02997</v>
      </c>
      <c r="K2" s="11">
        <f t="shared" ref="K2:K33" si="4">IFERROR(J2/J3-1,"")</f>
        <v>2.1900000000000031E-2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11"/>
      <c r="H3" s="10"/>
      <c r="I3" s="10">
        <f t="shared" ref="I3:I34" si="5">IF(H3&lt;&gt;"",H3,I2/(1+IF(G2="",0,G2)))</f>
        <v>18651</v>
      </c>
      <c r="J3" s="10">
        <f t="shared" si="3"/>
        <v>288281812679.35217</v>
      </c>
      <c r="K3" s="11">
        <f t="shared" si="4"/>
        <v>2.0400000000000196E-2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11"/>
      <c r="H4" s="10"/>
      <c r="I4" s="10">
        <f t="shared" si="5"/>
        <v>18651</v>
      </c>
      <c r="J4" s="10">
        <f t="shared" si="3"/>
        <v>282518436573.25769</v>
      </c>
      <c r="K4" s="11">
        <f t="shared" si="4"/>
        <v>1.9199999999999884E-2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11"/>
      <c r="H5" s="10"/>
      <c r="I5" s="10">
        <f t="shared" si="5"/>
        <v>18651</v>
      </c>
      <c r="J5" s="10">
        <f t="shared" si="3"/>
        <v>277196268223.36902</v>
      </c>
      <c r="K5" s="11">
        <f t="shared" si="4"/>
        <v>1.8799999999999928E-2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11"/>
      <c r="H6" s="10"/>
      <c r="I6" s="10">
        <f t="shared" si="5"/>
        <v>18651</v>
      </c>
      <c r="J6" s="10">
        <f t="shared" si="3"/>
        <v>272081142739.85968</v>
      </c>
      <c r="K6" s="11">
        <f t="shared" si="4"/>
        <v>1.8799999999999928E-2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11"/>
      <c r="H7" s="10"/>
      <c r="I7" s="10">
        <f t="shared" si="5"/>
        <v>18651</v>
      </c>
      <c r="J7" s="10">
        <f t="shared" si="3"/>
        <v>267060407086.63104</v>
      </c>
      <c r="K7" s="11">
        <f t="shared" si="4"/>
        <v>1.8799999999999928E-2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11"/>
      <c r="H8" s="10"/>
      <c r="I8" s="10">
        <f t="shared" si="5"/>
        <v>18651</v>
      </c>
      <c r="J8" s="10">
        <f t="shared" si="3"/>
        <v>262132319480.39954</v>
      </c>
      <c r="K8" s="11">
        <f t="shared" si="4"/>
        <v>1.8699999999999939E-2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11"/>
      <c r="H9" s="10"/>
      <c r="I9" s="10">
        <f t="shared" si="5"/>
        <v>18651</v>
      </c>
      <c r="J9" s="10">
        <f t="shared" si="3"/>
        <v>257320427486.40381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11"/>
      <c r="H10" s="10"/>
      <c r="I10" s="10">
        <f t="shared" si="5"/>
        <v>18651</v>
      </c>
      <c r="J10" s="10">
        <f t="shared" si="3"/>
        <v>252845069751.79697</v>
      </c>
      <c r="K10" s="11">
        <f t="shared" si="4"/>
        <v>1.5900000000000025E-2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11"/>
      <c r="H11" s="10"/>
      <c r="I11" s="10">
        <f t="shared" si="5"/>
        <v>18651</v>
      </c>
      <c r="J11" s="10">
        <f t="shared" si="3"/>
        <v>248887754455.94742</v>
      </c>
      <c r="K11" s="11">
        <f t="shared" si="4"/>
        <v>1.4600000000000168E-2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11"/>
      <c r="H12" s="10"/>
      <c r="I12" s="10">
        <f t="shared" si="5"/>
        <v>18651</v>
      </c>
      <c r="J12" s="10">
        <f t="shared" si="3"/>
        <v>245306282728.11688</v>
      </c>
      <c r="K12" s="11">
        <f t="shared" si="4"/>
        <v>1.9099999999999673E-2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11"/>
      <c r="H13" s="10"/>
      <c r="I13" s="10">
        <f t="shared" si="5"/>
        <v>18651</v>
      </c>
      <c r="J13" s="10">
        <f t="shared" si="3"/>
        <v>240708745685.52344</v>
      </c>
      <c r="K13" s="11">
        <f t="shared" si="4"/>
        <v>2.1300000000000097E-2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11"/>
      <c r="H14" s="10"/>
      <c r="I14" s="10">
        <f t="shared" si="5"/>
        <v>18651</v>
      </c>
      <c r="J14" s="10">
        <f t="shared" si="3"/>
        <v>235688578953.80731</v>
      </c>
      <c r="K14" s="11">
        <f t="shared" si="4"/>
        <v>1.5300000000000091E-2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11"/>
      <c r="H15" s="10"/>
      <c r="I15" s="10">
        <f t="shared" si="5"/>
        <v>18651</v>
      </c>
      <c r="J15" s="10">
        <f t="shared" si="3"/>
        <v>232136884619.13455</v>
      </c>
      <c r="K15" s="11">
        <f t="shared" si="4"/>
        <v>1.2699999999999934E-2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11"/>
      <c r="H16" s="10"/>
      <c r="I16" s="10">
        <f t="shared" si="5"/>
        <v>18651</v>
      </c>
      <c r="J16" s="10">
        <f t="shared" si="3"/>
        <v>229225718000.52786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11"/>
      <c r="H17" s="10"/>
      <c r="I17" s="10">
        <f t="shared" si="5"/>
        <v>18651</v>
      </c>
      <c r="J17" s="10">
        <f t="shared" si="3"/>
        <v>226083162048.05981</v>
      </c>
      <c r="K17" s="11">
        <f t="shared" si="4"/>
        <v>1.419999999999999E-2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11"/>
      <c r="H18" s="10"/>
      <c r="I18" s="10">
        <f t="shared" si="5"/>
        <v>18651</v>
      </c>
      <c r="J18" s="10">
        <f t="shared" si="3"/>
        <v>222917730278.11066</v>
      </c>
      <c r="K18" s="11">
        <f t="shared" si="4"/>
        <v>1.330000000000009E-2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11"/>
      <c r="H19" s="10"/>
      <c r="I19" s="10">
        <f t="shared" si="5"/>
        <v>18651</v>
      </c>
      <c r="J19" s="10">
        <f t="shared" si="3"/>
        <v>219991838821.78094</v>
      </c>
      <c r="K19" s="11">
        <f t="shared" si="4"/>
        <v>1.1700000000000266E-2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11"/>
      <c r="H20" s="10"/>
      <c r="I20" s="10">
        <f t="shared" si="5"/>
        <v>18651</v>
      </c>
      <c r="J20" s="10">
        <f t="shared" si="3"/>
        <v>217447700723.31808</v>
      </c>
      <c r="K20" s="11">
        <f t="shared" si="4"/>
        <v>1.0499999999999732E-2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11"/>
      <c r="H21" s="10"/>
      <c r="I21" s="10">
        <f t="shared" si="5"/>
        <v>18651</v>
      </c>
      <c r="J21" s="10">
        <f t="shared" si="3"/>
        <v>215188224367.45981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11"/>
      <c r="H22" s="10"/>
      <c r="I22" s="10">
        <f t="shared" si="5"/>
        <v>18651</v>
      </c>
      <c r="J22" s="10">
        <f t="shared" si="3"/>
        <v>212889022919.92462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11"/>
      <c r="H23" s="10"/>
      <c r="I23" s="10">
        <f t="shared" si="5"/>
        <v>18651</v>
      </c>
      <c r="J23" s="10">
        <f t="shared" si="3"/>
        <v>210323081327.72635</v>
      </c>
      <c r="K23" s="11">
        <f t="shared" si="4"/>
        <v>1.2699999999999934E-2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11"/>
      <c r="H24" s="10"/>
      <c r="I24" s="10">
        <f t="shared" si="5"/>
        <v>18651</v>
      </c>
      <c r="J24" s="10">
        <f t="shared" si="3"/>
        <v>207685475785.25366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11"/>
      <c r="H25" s="10"/>
      <c r="I25" s="10">
        <f t="shared" si="5"/>
        <v>18651</v>
      </c>
      <c r="J25" s="10">
        <f t="shared" si="3"/>
        <v>205243083096.4064</v>
      </c>
      <c r="K25" s="11">
        <f t="shared" si="4"/>
        <v>1.0799999999999921E-2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11"/>
      <c r="H26" s="10"/>
      <c r="I26" s="10">
        <f t="shared" si="5"/>
        <v>18651</v>
      </c>
      <c r="J26" s="10">
        <f t="shared" si="3"/>
        <v>203050141567.47766</v>
      </c>
      <c r="K26" s="11">
        <f t="shared" si="4"/>
        <v>1.0099999999999998E-2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11"/>
      <c r="H27" s="10"/>
      <c r="I27" s="10">
        <f t="shared" si="5"/>
        <v>18651</v>
      </c>
      <c r="J27" s="10">
        <f t="shared" si="3"/>
        <v>201019841171.64404</v>
      </c>
      <c r="K27" s="11">
        <f t="shared" si="4"/>
        <v>9.9999999999997868E-3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11"/>
      <c r="H28" s="10"/>
      <c r="I28" s="10">
        <f t="shared" si="5"/>
        <v>18651</v>
      </c>
      <c r="J28" s="10">
        <f t="shared" si="3"/>
        <v>199029545714.49908</v>
      </c>
      <c r="K28" s="11">
        <f t="shared" si="4"/>
        <v>1.089999999999991E-2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11"/>
      <c r="H29" s="10"/>
      <c r="I29" s="10">
        <f t="shared" si="5"/>
        <v>18651</v>
      </c>
      <c r="J29" s="10">
        <f t="shared" si="3"/>
        <v>196883515396.67532</v>
      </c>
      <c r="K29" s="11">
        <f t="shared" si="4"/>
        <v>1.2599999999999945E-2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11"/>
      <c r="H30" s="10"/>
      <c r="I30" s="10">
        <f t="shared" si="5"/>
        <v>18651</v>
      </c>
      <c r="J30" s="10">
        <f t="shared" si="3"/>
        <v>194433651389.17175</v>
      </c>
      <c r="K30" s="11">
        <f t="shared" si="4"/>
        <v>1.4599999999999946E-2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11"/>
      <c r="H31" s="10"/>
      <c r="I31" s="10">
        <f t="shared" si="5"/>
        <v>18651</v>
      </c>
      <c r="J31" s="10">
        <f t="shared" si="3"/>
        <v>191635769159.44388</v>
      </c>
      <c r="K31" s="11">
        <f t="shared" si="4"/>
        <v>1.6299999999999759E-2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11"/>
      <c r="H32" s="10"/>
      <c r="I32" s="10">
        <f t="shared" si="5"/>
        <v>18651</v>
      </c>
      <c r="J32" s="10">
        <f t="shared" si="3"/>
        <v>188562205214.44839</v>
      </c>
      <c r="K32" s="11">
        <f t="shared" si="4"/>
        <v>1.5500000000000069E-2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11"/>
      <c r="H33" s="10"/>
      <c r="I33" s="10">
        <f t="shared" si="5"/>
        <v>18651</v>
      </c>
      <c r="J33" s="10">
        <f t="shared" si="3"/>
        <v>185684101639.04321</v>
      </c>
      <c r="K33" s="11">
        <f t="shared" si="4"/>
        <v>1.3200000000000323E-2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11"/>
      <c r="H34" s="10"/>
      <c r="I34" s="10">
        <f t="shared" si="5"/>
        <v>18651</v>
      </c>
      <c r="J34" s="10">
        <f t="shared" ref="J34:J65" si="6">IF(I34="","",I34*C34)</f>
        <v>183265003591.63361</v>
      </c>
      <c r="K34" s="11">
        <f t="shared" ref="K34:K65" si="7">IFERROR(J34/J35-1,"")</f>
        <v>1.2199999999999989E-2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11"/>
      <c r="H35" s="10"/>
      <c r="I35" s="10">
        <f t="shared" ref="I35:I66" si="8">IF(H35&lt;&gt;"",H35,I34/(1+IF(G34="",0,G34)))</f>
        <v>18651</v>
      </c>
      <c r="J35" s="10">
        <f t="shared" si="6"/>
        <v>181056118940.55881</v>
      </c>
      <c r="K35" s="11">
        <f t="shared" si="7"/>
        <v>1.1600000000000055E-2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11"/>
      <c r="H36" s="10"/>
      <c r="I36" s="10">
        <f t="shared" si="8"/>
        <v>18651</v>
      </c>
      <c r="J36" s="10">
        <f t="shared" si="6"/>
        <v>178979951503.12259</v>
      </c>
      <c r="K36" s="11">
        <f t="shared" si="7"/>
        <v>1.0999999999999899E-2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11"/>
      <c r="H37" s="10"/>
      <c r="I37" s="10">
        <f t="shared" si="8"/>
        <v>18651</v>
      </c>
      <c r="J37" s="10">
        <f t="shared" si="6"/>
        <v>177032592980.3389</v>
      </c>
      <c r="K37" s="11">
        <f t="shared" si="7"/>
        <v>1.0699999999999932E-2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11"/>
      <c r="H38" s="10"/>
      <c r="I38" s="10">
        <f t="shared" si="8"/>
        <v>18651</v>
      </c>
      <c r="J38" s="10">
        <f t="shared" si="6"/>
        <v>175158398120.4501</v>
      </c>
      <c r="K38" s="11">
        <f t="shared" si="7"/>
        <v>1.0500000000000176E-2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11"/>
      <c r="H39" s="10"/>
      <c r="I39" s="10">
        <f t="shared" si="8"/>
        <v>18651</v>
      </c>
      <c r="J39" s="10">
        <f t="shared" si="6"/>
        <v>173338345492.77594</v>
      </c>
      <c r="K39" s="11">
        <f t="shared" si="7"/>
        <v>9.8000000000000309E-3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11"/>
      <c r="H40" s="10"/>
      <c r="I40" s="10">
        <f t="shared" si="8"/>
        <v>18651</v>
      </c>
      <c r="J40" s="10">
        <f t="shared" si="6"/>
        <v>171656115560.28516</v>
      </c>
      <c r="K40" s="11">
        <f t="shared" si="7"/>
        <v>8.999999999999897E-3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11"/>
      <c r="H41" s="10"/>
      <c r="I41" s="10">
        <f t="shared" si="8"/>
        <v>18651</v>
      </c>
      <c r="J41" s="10">
        <f t="shared" si="6"/>
        <v>170124990644.4848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11"/>
      <c r="H42" s="10"/>
      <c r="I42" s="10">
        <f t="shared" si="8"/>
        <v>18651</v>
      </c>
      <c r="J42" s="10">
        <f t="shared" si="6"/>
        <v>168624234953.39957</v>
      </c>
      <c r="K42" s="11">
        <f t="shared" si="7"/>
        <v>9.6000000000000529E-3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11"/>
      <c r="H43" s="10"/>
      <c r="I43" s="10">
        <f t="shared" si="8"/>
        <v>18651</v>
      </c>
      <c r="J43" s="10">
        <f t="shared" si="6"/>
        <v>167020834937.99481</v>
      </c>
      <c r="K43" s="11">
        <f t="shared" si="7"/>
        <v>1.0399999999999965E-2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11"/>
      <c r="H44" s="10"/>
      <c r="I44" s="10">
        <f t="shared" si="8"/>
        <v>18651</v>
      </c>
      <c r="J44" s="10">
        <f t="shared" si="6"/>
        <v>165301697286.21814</v>
      </c>
      <c r="K44" s="11">
        <f t="shared" si="7"/>
        <v>1.0299999999999976E-2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11"/>
      <c r="H45" s="10"/>
      <c r="I45" s="10">
        <f t="shared" si="8"/>
        <v>18651</v>
      </c>
      <c r="J45" s="10">
        <f t="shared" si="6"/>
        <v>163616447873.12494</v>
      </c>
      <c r="K45" s="11">
        <f t="shared" si="7"/>
        <v>9.5000000000000639E-3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11"/>
      <c r="H46" s="10"/>
      <c r="I46" s="10">
        <f t="shared" si="8"/>
        <v>18651</v>
      </c>
      <c r="J46" s="10">
        <f t="shared" si="6"/>
        <v>162076719042.22382</v>
      </c>
      <c r="K46" s="11">
        <f t="shared" si="7"/>
        <v>9.300000000000086E-3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11"/>
      <c r="H47" s="10"/>
      <c r="I47" s="10">
        <f t="shared" si="8"/>
        <v>18651</v>
      </c>
      <c r="J47" s="10">
        <f t="shared" si="6"/>
        <v>160583294404.26413</v>
      </c>
      <c r="K47" s="11">
        <f t="shared" si="7"/>
        <v>9.6000000000000529E-3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11"/>
      <c r="H48" s="10"/>
      <c r="I48" s="10">
        <f t="shared" si="8"/>
        <v>18651</v>
      </c>
      <c r="J48" s="10">
        <f t="shared" si="6"/>
        <v>159056353411.51358</v>
      </c>
      <c r="K48" s="11">
        <f t="shared" si="7"/>
        <v>9.8000000000000309E-3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11"/>
      <c r="H49" s="10"/>
      <c r="I49" s="10">
        <f t="shared" si="8"/>
        <v>18651</v>
      </c>
      <c r="J49" s="10">
        <f t="shared" si="6"/>
        <v>157512728670.54227</v>
      </c>
      <c r="K49" s="11">
        <f t="shared" si="7"/>
        <v>1.0199999999999987E-2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11"/>
      <c r="H50" s="10"/>
      <c r="I50" s="10">
        <f t="shared" si="8"/>
        <v>18651</v>
      </c>
      <c r="J50" s="10">
        <f t="shared" si="6"/>
        <v>155922320996.37921</v>
      </c>
      <c r="K50" s="11">
        <f t="shared" si="7"/>
        <v>1.0799999999999699E-2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11"/>
      <c r="H51" s="10"/>
      <c r="I51" s="10">
        <f t="shared" si="8"/>
        <v>18651</v>
      </c>
      <c r="J51" s="10">
        <f t="shared" si="6"/>
        <v>154256352390.56119</v>
      </c>
      <c r="K51" s="11">
        <f t="shared" si="7"/>
        <v>1.130000000000031E-2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11"/>
      <c r="H52" s="10"/>
      <c r="I52" s="10">
        <f t="shared" si="8"/>
        <v>18651</v>
      </c>
      <c r="J52" s="10">
        <f t="shared" si="6"/>
        <v>152532732513.16241</v>
      </c>
      <c r="K52" s="11">
        <f t="shared" si="7"/>
        <v>1.0999999999999899E-2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11"/>
      <c r="H53" s="10"/>
      <c r="I53" s="10">
        <f t="shared" si="8"/>
        <v>18651</v>
      </c>
      <c r="J53" s="10">
        <f t="shared" si="6"/>
        <v>150873128104.01822</v>
      </c>
      <c r="K53" s="11">
        <f t="shared" si="7"/>
        <v>1.0499999999999732E-2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11"/>
      <c r="H54" s="10"/>
      <c r="I54" s="10">
        <f t="shared" si="8"/>
        <v>18651</v>
      </c>
      <c r="J54" s="10">
        <f t="shared" si="6"/>
        <v>149305421181.61133</v>
      </c>
      <c r="K54" s="11">
        <f t="shared" si="7"/>
        <v>1.0599999999999943E-2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11"/>
      <c r="H55" s="10"/>
      <c r="I55" s="10">
        <f t="shared" si="8"/>
        <v>18651</v>
      </c>
      <c r="J55" s="10">
        <f t="shared" si="6"/>
        <v>147739383714.24039</v>
      </c>
      <c r="K55" s="11">
        <f t="shared" si="7"/>
        <v>1.0599999999999943E-2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11"/>
      <c r="H56" s="10"/>
      <c r="I56" s="10">
        <f t="shared" si="8"/>
        <v>18651</v>
      </c>
      <c r="J56" s="10">
        <f t="shared" si="6"/>
        <v>146189772129.66592</v>
      </c>
      <c r="K56" s="11">
        <f t="shared" si="7"/>
        <v>9.7000000000000419E-3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11"/>
      <c r="H57" s="10"/>
      <c r="I57" s="10">
        <f t="shared" si="8"/>
        <v>18651</v>
      </c>
      <c r="J57" s="10">
        <f t="shared" si="6"/>
        <v>144785354193.98428</v>
      </c>
      <c r="K57" s="11">
        <f t="shared" si="7"/>
        <v>9.200000000000097E-3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11"/>
      <c r="H58" s="10"/>
      <c r="I58" s="10">
        <f t="shared" si="8"/>
        <v>18651</v>
      </c>
      <c r="J58" s="10">
        <f t="shared" si="6"/>
        <v>143465471852.93726</v>
      </c>
      <c r="K58" s="11">
        <f t="shared" si="7"/>
        <v>1.089999999999991E-2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11"/>
      <c r="H59" s="10"/>
      <c r="I59" s="10">
        <f t="shared" si="8"/>
        <v>18651</v>
      </c>
      <c r="J59" s="10">
        <f t="shared" si="6"/>
        <v>141918559553.80084</v>
      </c>
      <c r="K59" s="11">
        <f t="shared" si="7"/>
        <v>1.2499999999999956E-2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11"/>
      <c r="H60" s="10"/>
      <c r="I60" s="10">
        <f t="shared" si="8"/>
        <v>18651</v>
      </c>
      <c r="J60" s="10">
        <f t="shared" si="6"/>
        <v>140166478571.65515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11"/>
      <c r="H61" s="10"/>
      <c r="I61" s="10">
        <f t="shared" si="8"/>
        <v>18651</v>
      </c>
      <c r="J61" s="10">
        <f t="shared" si="6"/>
        <v>138340385483.27588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11"/>
      <c r="H62" s="10"/>
      <c r="I62" s="10">
        <f t="shared" si="8"/>
        <v>18651</v>
      </c>
      <c r="J62" s="10">
        <f t="shared" si="6"/>
        <v>136551560046.66457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11"/>
      <c r="H63" s="10"/>
      <c r="I63" s="10">
        <f t="shared" si="8"/>
        <v>18651</v>
      </c>
      <c r="J63" s="10">
        <f t="shared" si="6"/>
        <v>135159418040.84389</v>
      </c>
      <c r="K63" s="11">
        <f t="shared" si="7"/>
        <v>7.4000000000000732E-3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11"/>
      <c r="H64" s="10"/>
      <c r="I64" s="10">
        <f t="shared" si="8"/>
        <v>18651</v>
      </c>
      <c r="J64" s="10">
        <f t="shared" si="6"/>
        <v>134166585309.55319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11"/>
      <c r="H65" s="10"/>
      <c r="I65" s="10">
        <f t="shared" si="8"/>
        <v>18651</v>
      </c>
      <c r="J65" s="10">
        <f t="shared" si="6"/>
        <v>132903997334.87189</v>
      </c>
      <c r="K65" s="11">
        <f t="shared" si="7"/>
        <v>1.2299999999999978E-2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5">
        <v>15795087</v>
      </c>
      <c r="G66" s="11"/>
      <c r="H66" s="10"/>
      <c r="I66" s="10">
        <f t="shared" si="8"/>
        <v>18651</v>
      </c>
      <c r="J66" s="10">
        <f t="shared" ref="J66:J67" si="9">IF(I66="","",I66*C66)</f>
        <v>131289140901.78</v>
      </c>
      <c r="K66" s="11">
        <f t="shared" ref="K66" si="10">IFERROR(J66/J67-1,"")</f>
        <v>1.1300000000000088E-2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11"/>
      <c r="H67" s="10"/>
      <c r="I67" s="10">
        <f t="shared" ref="I67" si="11">IF(H67&lt;&gt;"",H67,I66/(1+IF(G66="",0,G66)))</f>
        <v>18651</v>
      </c>
      <c r="J67" s="10">
        <f t="shared" si="9"/>
        <v>129822150600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5"/>
      <c r="G2" s="11"/>
      <c r="H2" s="10"/>
      <c r="I2" s="10">
        <f>IF(H2&lt;&gt;"",H2,10437)</f>
        <v>10437</v>
      </c>
      <c r="J2" s="10">
        <f t="shared" ref="J2:J33" si="3">IF(I2="","",I2*C2)</f>
        <v>34947755374.118637</v>
      </c>
      <c r="K2" s="11">
        <f t="shared" ref="K2:K33" si="4">IFERROR(J2/J3-1,"")</f>
        <v>7.3000000000000842E-3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11"/>
      <c r="H3" s="10"/>
      <c r="I3" s="10">
        <f t="shared" ref="I3:I34" si="5">IF(H3&lt;&gt;"",H3,I2/(1+IF(G2="",0,G2)))</f>
        <v>10437</v>
      </c>
      <c r="J3" s="10">
        <f t="shared" si="3"/>
        <v>34694485629.026741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11"/>
      <c r="H4" s="10"/>
      <c r="I4" s="10">
        <f t="shared" si="5"/>
        <v>10437</v>
      </c>
      <c r="J4" s="10">
        <f t="shared" si="3"/>
        <v>34443051354.141502</v>
      </c>
      <c r="K4" s="11">
        <f t="shared" si="4"/>
        <v>7.2000000000000952E-3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11"/>
      <c r="H5" s="10"/>
      <c r="I5" s="10">
        <f t="shared" si="5"/>
        <v>10437</v>
      </c>
      <c r="J5" s="10">
        <f t="shared" si="3"/>
        <v>34196834148.273926</v>
      </c>
      <c r="K5" s="11">
        <f t="shared" si="4"/>
        <v>7.3000000000000842E-3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11"/>
      <c r="H6" s="10"/>
      <c r="I6" s="10">
        <f t="shared" si="5"/>
        <v>10437</v>
      </c>
      <c r="J6" s="10">
        <f t="shared" si="3"/>
        <v>33949006401.542664</v>
      </c>
      <c r="K6" s="11">
        <f t="shared" si="4"/>
        <v>7.3000000000000842E-3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11"/>
      <c r="H7" s="10"/>
      <c r="I7" s="10">
        <f t="shared" si="5"/>
        <v>10437</v>
      </c>
      <c r="J7" s="10">
        <f t="shared" si="3"/>
        <v>33702974686.332436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11"/>
      <c r="H8" s="10"/>
      <c r="I8" s="10">
        <f t="shared" si="5"/>
        <v>10437</v>
      </c>
      <c r="J8" s="10">
        <f t="shared" si="3"/>
        <v>33392425132.599258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11"/>
      <c r="H9" s="10"/>
      <c r="I9" s="10">
        <f t="shared" si="5"/>
        <v>10437</v>
      </c>
      <c r="J9" s="10">
        <f t="shared" si="3"/>
        <v>33078182399.801147</v>
      </c>
      <c r="K9" s="11">
        <f t="shared" si="4"/>
        <v>9.500000000000286E-3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11"/>
      <c r="H10" s="10"/>
      <c r="I10" s="10">
        <f t="shared" si="5"/>
        <v>10437</v>
      </c>
      <c r="J10" s="10">
        <f t="shared" si="3"/>
        <v>32766896879.4464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11"/>
      <c r="H11" s="10"/>
      <c r="I11" s="10">
        <f t="shared" si="5"/>
        <v>10437</v>
      </c>
      <c r="J11" s="10">
        <f t="shared" si="3"/>
        <v>32464972633.950657</v>
      </c>
      <c r="K11" s="11">
        <f t="shared" si="4"/>
        <v>9.100000000000108E-3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11"/>
      <c r="H12" s="10"/>
      <c r="I12" s="10">
        <f t="shared" si="5"/>
        <v>10437</v>
      </c>
      <c r="J12" s="10">
        <f t="shared" si="3"/>
        <v>32172205563.324402</v>
      </c>
      <c r="K12" s="11">
        <f t="shared" si="4"/>
        <v>9.300000000000086E-3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11"/>
      <c r="H13" s="10"/>
      <c r="I13" s="10">
        <f t="shared" si="5"/>
        <v>10437</v>
      </c>
      <c r="J13" s="10">
        <f t="shared" si="3"/>
        <v>31875760986.153172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11"/>
      <c r="H14" s="10"/>
      <c r="I14" s="10">
        <f t="shared" si="5"/>
        <v>10437</v>
      </c>
      <c r="J14" s="10">
        <f t="shared" si="3"/>
        <v>31572663417.346645</v>
      </c>
      <c r="K14" s="11">
        <f t="shared" si="4"/>
        <v>9.7000000000000419E-3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11"/>
      <c r="H15" s="10"/>
      <c r="I15" s="10">
        <f t="shared" si="5"/>
        <v>10437</v>
      </c>
      <c r="J15" s="10">
        <f t="shared" si="3"/>
        <v>31269350715.407196</v>
      </c>
      <c r="K15" s="11">
        <f t="shared" si="4"/>
        <v>9.9000000000000199E-3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11"/>
      <c r="H16" s="10"/>
      <c r="I16" s="10">
        <f t="shared" si="5"/>
        <v>10437</v>
      </c>
      <c r="J16" s="10">
        <f t="shared" si="3"/>
        <v>30962818809.196152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11"/>
      <c r="H17" s="10"/>
      <c r="I17" s="10">
        <f t="shared" si="5"/>
        <v>10437</v>
      </c>
      <c r="J17" s="10">
        <f t="shared" si="3"/>
        <v>30622904568.485954</v>
      </c>
      <c r="K17" s="11">
        <f t="shared" si="4"/>
        <v>1.1500000000000066E-2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11"/>
      <c r="H18" s="10"/>
      <c r="I18" s="10">
        <f t="shared" si="5"/>
        <v>10437</v>
      </c>
      <c r="J18" s="10">
        <f t="shared" si="3"/>
        <v>30274745000.974743</v>
      </c>
      <c r="K18" s="11">
        <f t="shared" si="4"/>
        <v>1.1900000000000022E-2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11"/>
      <c r="H19" s="10"/>
      <c r="I19" s="10">
        <f t="shared" si="5"/>
        <v>10437</v>
      </c>
      <c r="J19" s="10">
        <f t="shared" si="3"/>
        <v>29918712324.315388</v>
      </c>
      <c r="K19" s="11">
        <f t="shared" si="4"/>
        <v>1.21E-2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11"/>
      <c r="H20" s="10"/>
      <c r="I20" s="10">
        <f t="shared" si="5"/>
        <v>10437</v>
      </c>
      <c r="J20" s="10">
        <f t="shared" si="3"/>
        <v>29561023934.705452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11"/>
      <c r="H21" s="10"/>
      <c r="I21" s="10">
        <f t="shared" si="5"/>
        <v>10437</v>
      </c>
      <c r="J21" s="10">
        <f t="shared" si="3"/>
        <v>29207611831.543774</v>
      </c>
      <c r="K21" s="11">
        <f t="shared" si="4"/>
        <v>1.1900000000000022E-2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11"/>
      <c r="H22" s="10"/>
      <c r="I22" s="10">
        <f t="shared" si="5"/>
        <v>10437</v>
      </c>
      <c r="J22" s="10">
        <f t="shared" si="3"/>
        <v>28864128700.013611</v>
      </c>
      <c r="K22" s="11">
        <f t="shared" si="4"/>
        <v>1.1500000000000066E-2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11"/>
      <c r="H23" s="10"/>
      <c r="I23" s="10">
        <f t="shared" si="5"/>
        <v>10437</v>
      </c>
      <c r="J23" s="10">
        <f t="shared" si="3"/>
        <v>28535965101.348106</v>
      </c>
      <c r="K23" s="11">
        <f t="shared" si="4"/>
        <v>1.1099999999999888E-2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11"/>
      <c r="H24" s="10"/>
      <c r="I24" s="10">
        <f t="shared" si="5"/>
        <v>10437</v>
      </c>
      <c r="J24" s="10">
        <f t="shared" si="3"/>
        <v>28222693206.753147</v>
      </c>
      <c r="K24" s="11">
        <f t="shared" si="4"/>
        <v>1.0600000000000165E-2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11"/>
      <c r="H25" s="10"/>
      <c r="I25" s="10">
        <f t="shared" si="5"/>
        <v>10437</v>
      </c>
      <c r="J25" s="10">
        <f t="shared" si="3"/>
        <v>27926670499.458881</v>
      </c>
      <c r="K25" s="11">
        <f t="shared" si="4"/>
        <v>1.0099999999999998E-2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11"/>
      <c r="H26" s="10"/>
      <c r="I26" s="10">
        <f t="shared" si="5"/>
        <v>10437</v>
      </c>
      <c r="J26" s="10">
        <f t="shared" si="3"/>
        <v>27647431441.895737</v>
      </c>
      <c r="K26" s="11">
        <f t="shared" si="4"/>
        <v>9.6000000000000529E-3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11"/>
      <c r="H27" s="10"/>
      <c r="I27" s="10">
        <f t="shared" si="5"/>
        <v>10437</v>
      </c>
      <c r="J27" s="10">
        <f t="shared" si="3"/>
        <v>27384539859.246964</v>
      </c>
      <c r="K27" s="11">
        <f t="shared" si="4"/>
        <v>9.5000000000000639E-3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11"/>
      <c r="H28" s="10"/>
      <c r="I28" s="10">
        <f t="shared" si="5"/>
        <v>10437</v>
      </c>
      <c r="J28" s="10">
        <f t="shared" si="3"/>
        <v>27126834927.436317</v>
      </c>
      <c r="K28" s="11">
        <f t="shared" si="4"/>
        <v>9.6000000000000529E-3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11"/>
      <c r="H29" s="10"/>
      <c r="I29" s="10">
        <f t="shared" si="5"/>
        <v>10437</v>
      </c>
      <c r="J29" s="10">
        <f t="shared" si="3"/>
        <v>26868893549.362438</v>
      </c>
      <c r="K29" s="11">
        <f t="shared" si="4"/>
        <v>9.600000000000275E-3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11"/>
      <c r="H30" s="10"/>
      <c r="I30" s="10">
        <f t="shared" si="5"/>
        <v>10437</v>
      </c>
      <c r="J30" s="10">
        <f t="shared" si="3"/>
        <v>26613404862.680698</v>
      </c>
      <c r="K30" s="11">
        <f t="shared" si="4"/>
        <v>9.400000000000075E-3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11"/>
      <c r="H31" s="10"/>
      <c r="I31" s="10">
        <f t="shared" si="5"/>
        <v>10437</v>
      </c>
      <c r="J31" s="10">
        <f t="shared" si="3"/>
        <v>26365568518.605801</v>
      </c>
      <c r="K31" s="11">
        <f t="shared" si="4"/>
        <v>9.200000000000097E-3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11"/>
      <c r="H32" s="10"/>
      <c r="I32" s="10">
        <f t="shared" si="5"/>
        <v>10437</v>
      </c>
      <c r="J32" s="10">
        <f t="shared" si="3"/>
        <v>26125216526.561432</v>
      </c>
      <c r="K32" s="11">
        <f t="shared" si="4"/>
        <v>8.999999999999897E-3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11"/>
      <c r="H33" s="10"/>
      <c r="I33" s="10">
        <f t="shared" si="5"/>
        <v>10437</v>
      </c>
      <c r="J33" s="10">
        <f t="shared" si="3"/>
        <v>25892186844.956825</v>
      </c>
      <c r="K33" s="11">
        <f t="shared" si="4"/>
        <v>9.100000000000108E-3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11"/>
      <c r="H34" s="10"/>
      <c r="I34" s="10">
        <f t="shared" si="5"/>
        <v>10437</v>
      </c>
      <c r="J34" s="10">
        <f t="shared" ref="J34:J65" si="6">IF(I34="","",I34*C34)</f>
        <v>25658692741.013599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11"/>
      <c r="H35" s="10"/>
      <c r="I35" s="10">
        <f t="shared" ref="I35:I66" si="8">IF(H35&lt;&gt;"",H35,I34/(1+IF(G34="",0,G34)))</f>
        <v>10437</v>
      </c>
      <c r="J35" s="10">
        <f t="shared" si="6"/>
        <v>25422265670.279991</v>
      </c>
      <c r="K35" s="11">
        <f t="shared" si="7"/>
        <v>9.400000000000075E-3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11"/>
      <c r="H36" s="10"/>
      <c r="I36" s="10">
        <f t="shared" si="8"/>
        <v>10437</v>
      </c>
      <c r="J36" s="10">
        <f t="shared" si="6"/>
        <v>25185521765.682575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11"/>
      <c r="H37" s="10"/>
      <c r="I37" s="10">
        <f t="shared" si="8"/>
        <v>10437</v>
      </c>
      <c r="J37" s="10">
        <f t="shared" si="6"/>
        <v>24948510912.018398</v>
      </c>
      <c r="K37" s="11">
        <f t="shared" si="7"/>
        <v>9.6000000000000529E-3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11"/>
      <c r="H38" s="10"/>
      <c r="I38" s="10">
        <f t="shared" si="8"/>
        <v>10437</v>
      </c>
      <c r="J38" s="10">
        <f t="shared" si="6"/>
        <v>24711282599.067352</v>
      </c>
      <c r="K38" s="11">
        <f t="shared" si="7"/>
        <v>9.8000000000000309E-3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11"/>
      <c r="H39" s="10"/>
      <c r="I39" s="10">
        <f t="shared" si="8"/>
        <v>10437</v>
      </c>
      <c r="J39" s="10">
        <f t="shared" si="6"/>
        <v>24471462268.83279</v>
      </c>
      <c r="K39" s="11">
        <f t="shared" si="7"/>
        <v>1.0000000000000009E-2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11"/>
      <c r="H40" s="10"/>
      <c r="I40" s="10">
        <f t="shared" si="8"/>
        <v>10437</v>
      </c>
      <c r="J40" s="10">
        <f t="shared" si="6"/>
        <v>24229170563.200783</v>
      </c>
      <c r="K40" s="11">
        <f t="shared" si="7"/>
        <v>1.0199999999999987E-2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11"/>
      <c r="H41" s="10"/>
      <c r="I41" s="10">
        <f t="shared" si="8"/>
        <v>10437</v>
      </c>
      <c r="J41" s="10">
        <f t="shared" si="6"/>
        <v>23984528373.788143</v>
      </c>
      <c r="K41" s="11">
        <f t="shared" si="7"/>
        <v>1.0399999999999965E-2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11"/>
      <c r="H42" s="10"/>
      <c r="I42" s="10">
        <f t="shared" si="8"/>
        <v>10437</v>
      </c>
      <c r="J42" s="10">
        <f t="shared" si="6"/>
        <v>23737656743.65414</v>
      </c>
      <c r="K42" s="11">
        <f t="shared" si="7"/>
        <v>1.0699999999999932E-2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11"/>
      <c r="H43" s="10"/>
      <c r="I43" s="10">
        <f t="shared" si="8"/>
        <v>10437</v>
      </c>
      <c r="J43" s="10">
        <f t="shared" si="6"/>
        <v>23486352769.02557</v>
      </c>
      <c r="K43" s="11">
        <f t="shared" si="7"/>
        <v>1.0999999999999899E-2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11"/>
      <c r="H44" s="10"/>
      <c r="I44" s="10">
        <f t="shared" si="8"/>
        <v>10437</v>
      </c>
      <c r="J44" s="10">
        <f t="shared" si="6"/>
        <v>23230813817.038151</v>
      </c>
      <c r="K44" s="11">
        <f t="shared" si="7"/>
        <v>1.110000000000011E-2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11"/>
      <c r="H45" s="10"/>
      <c r="I45" s="10">
        <f t="shared" si="8"/>
        <v>10437</v>
      </c>
      <c r="J45" s="10">
        <f t="shared" si="6"/>
        <v>22975782629.846848</v>
      </c>
      <c r="K45" s="11">
        <f t="shared" si="7"/>
        <v>1.110000000000011E-2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11"/>
      <c r="H46" s="10"/>
      <c r="I46" s="10">
        <f t="shared" si="8"/>
        <v>10437</v>
      </c>
      <c r="J46" s="10">
        <f t="shared" si="6"/>
        <v>22723551211.400303</v>
      </c>
      <c r="K46" s="11">
        <f t="shared" si="7"/>
        <v>1.0999999999999899E-2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11"/>
      <c r="H47" s="10"/>
      <c r="I47" s="10">
        <f t="shared" si="8"/>
        <v>10437</v>
      </c>
      <c r="J47" s="10">
        <f t="shared" si="6"/>
        <v>22476311781.800499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11"/>
      <c r="H48" s="10"/>
      <c r="I48" s="10">
        <f t="shared" si="8"/>
        <v>10437</v>
      </c>
      <c r="J48" s="10">
        <f t="shared" si="6"/>
        <v>22233961600.356613</v>
      </c>
      <c r="K48" s="11">
        <f t="shared" si="7"/>
        <v>1.089999999999991E-2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11"/>
      <c r="H49" s="10"/>
      <c r="I49" s="10">
        <f t="shared" si="8"/>
        <v>10437</v>
      </c>
      <c r="J49" s="10">
        <f t="shared" si="6"/>
        <v>21994224552.731838</v>
      </c>
      <c r="K49" s="11">
        <f t="shared" si="7"/>
        <v>1.110000000000011E-2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11"/>
      <c r="H50" s="10"/>
      <c r="I50" s="10">
        <f t="shared" si="8"/>
        <v>10437</v>
      </c>
      <c r="J50" s="10">
        <f t="shared" si="6"/>
        <v>21752768818.842682</v>
      </c>
      <c r="K50" s="11">
        <f t="shared" si="7"/>
        <v>1.1600000000000055E-2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11"/>
      <c r="H51" s="10"/>
      <c r="I51" s="10">
        <f t="shared" si="8"/>
        <v>10437</v>
      </c>
      <c r="J51" s="10">
        <f t="shared" si="6"/>
        <v>21503330188.654293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11"/>
      <c r="H52" s="10"/>
      <c r="I52" s="10">
        <f t="shared" si="8"/>
        <v>10437</v>
      </c>
      <c r="J52" s="10">
        <f t="shared" si="6"/>
        <v>21237856976.448685</v>
      </c>
      <c r="K52" s="11">
        <f t="shared" si="7"/>
        <v>1.3600000000000056E-2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11"/>
      <c r="H53" s="10"/>
      <c r="I53" s="10">
        <f t="shared" si="8"/>
        <v>10437</v>
      </c>
      <c r="J53" s="10">
        <f t="shared" si="6"/>
        <v>20952897569.503437</v>
      </c>
      <c r="K53" s="11">
        <f t="shared" si="7"/>
        <v>1.4699999999999935E-2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11"/>
      <c r="H54" s="10"/>
      <c r="I54" s="10">
        <f t="shared" si="8"/>
        <v>10437</v>
      </c>
      <c r="J54" s="10">
        <f t="shared" si="6"/>
        <v>20649352093.72567</v>
      </c>
      <c r="K54" s="11">
        <f t="shared" si="7"/>
        <v>1.5499999999999847E-2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11"/>
      <c r="H55" s="10"/>
      <c r="I55" s="10">
        <f t="shared" si="8"/>
        <v>10437</v>
      </c>
      <c r="J55" s="10">
        <f t="shared" si="6"/>
        <v>20334172421.197117</v>
      </c>
      <c r="K55" s="11">
        <f t="shared" si="7"/>
        <v>1.6100000000000225E-2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11"/>
      <c r="H56" s="10"/>
      <c r="I56" s="10">
        <f t="shared" si="8"/>
        <v>10437</v>
      </c>
      <c r="J56" s="10">
        <f t="shared" si="6"/>
        <v>20011979550.435108</v>
      </c>
      <c r="K56" s="11">
        <f t="shared" si="7"/>
        <v>1.6499999999999737E-2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11"/>
      <c r="H57" s="10"/>
      <c r="I57" s="10">
        <f t="shared" si="8"/>
        <v>10437</v>
      </c>
      <c r="J57" s="10">
        <f t="shared" si="6"/>
        <v>19687141712.184074</v>
      </c>
      <c r="K57" s="11">
        <f t="shared" si="7"/>
        <v>1.6699999999999937E-2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11"/>
      <c r="H58" s="10"/>
      <c r="I58" s="10">
        <f t="shared" si="8"/>
        <v>10437</v>
      </c>
      <c r="J58" s="10">
        <f t="shared" si="6"/>
        <v>19363766806.51527</v>
      </c>
      <c r="K58" s="11">
        <f t="shared" si="7"/>
        <v>1.6799999999999926E-2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11"/>
      <c r="H59" s="10"/>
      <c r="I59" s="10">
        <f t="shared" si="8"/>
        <v>10437</v>
      </c>
      <c r="J59" s="10">
        <f t="shared" si="6"/>
        <v>19043830454.873398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11"/>
      <c r="H60" s="10"/>
      <c r="I60" s="10">
        <f t="shared" si="8"/>
        <v>10437</v>
      </c>
      <c r="J60" s="10">
        <f t="shared" si="6"/>
        <v>18727338435.316551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11"/>
      <c r="H61" s="10"/>
      <c r="I61" s="10">
        <f t="shared" si="8"/>
        <v>10437</v>
      </c>
      <c r="J61" s="10">
        <f t="shared" si="6"/>
        <v>18412484942.794762</v>
      </c>
      <c r="K61" s="11">
        <f t="shared" si="7"/>
        <v>1.7100000000000115E-2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11"/>
      <c r="H62" s="10"/>
      <c r="I62" s="10">
        <f t="shared" si="8"/>
        <v>10437</v>
      </c>
      <c r="J62" s="10">
        <f t="shared" si="6"/>
        <v>18102924926.550743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11"/>
      <c r="H63" s="10"/>
      <c r="I63" s="10">
        <f t="shared" si="8"/>
        <v>10437</v>
      </c>
      <c r="J63" s="10">
        <f t="shared" si="6"/>
        <v>17800319495.133476</v>
      </c>
      <c r="K63" s="11">
        <f t="shared" si="7"/>
        <v>1.6699999999999937E-2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11"/>
      <c r="H64" s="10"/>
      <c r="I64" s="10">
        <f t="shared" si="8"/>
        <v>10437</v>
      </c>
      <c r="J64" s="10">
        <f t="shared" si="6"/>
        <v>17507936948.100204</v>
      </c>
      <c r="K64" s="11">
        <f t="shared" si="7"/>
        <v>1.619999999999977E-2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11"/>
      <c r="H65" s="10"/>
      <c r="I65" s="10">
        <f t="shared" si="8"/>
        <v>10437</v>
      </c>
      <c r="J65" s="10">
        <f t="shared" si="6"/>
        <v>17228829903.6609</v>
      </c>
      <c r="K65" s="11">
        <f t="shared" si="7"/>
        <v>1.5500000000000069E-2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5">
        <v>3347590</v>
      </c>
      <c r="G66" s="11"/>
      <c r="H66" s="10"/>
      <c r="I66" s="10">
        <f t="shared" si="8"/>
        <v>10437</v>
      </c>
      <c r="J66" s="10">
        <f t="shared" ref="J66:J67" si="9">IF(I66="","",I66*C66)</f>
        <v>16965859087.799999</v>
      </c>
      <c r="K66" s="11">
        <f t="shared" ref="K66" si="10">IFERROR(J66/J67-1,"")</f>
        <v>1.4699999999999935E-2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11"/>
      <c r="H67" s="10"/>
      <c r="I67" s="10">
        <f t="shared" ref="I67" si="11">IF(H67&lt;&gt;"",H67,I66/(1+IF(G66="",0,G66)))</f>
        <v>10437</v>
      </c>
      <c r="J67" s="10">
        <f t="shared" si="9"/>
        <v>16720074000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5"/>
      <c r="G2" s="11"/>
      <c r="H2" s="10"/>
      <c r="I2" s="10">
        <f>IF(H2&lt;&gt;"",H2,16786)</f>
        <v>16786</v>
      </c>
      <c r="J2" s="10">
        <f t="shared" ref="J2:J33" si="3">IF(I2="","",I2*C2)</f>
        <v>13990139465.558846</v>
      </c>
      <c r="K2" s="11">
        <f t="shared" ref="K2:K33" si="4">IFERROR(J2/J3-1,"")</f>
        <v>2.4499999999999966E-2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11"/>
      <c r="H3" s="10"/>
      <c r="I3" s="10">
        <f t="shared" ref="I3:I34" si="5">IF(H3&lt;&gt;"",H3,I2/(1+IF(G2="",0,G2)))</f>
        <v>16786</v>
      </c>
      <c r="J3" s="10">
        <f t="shared" si="3"/>
        <v>13655577809.232645</v>
      </c>
      <c r="K3" s="11">
        <f t="shared" si="4"/>
        <v>5.4100000000000037E-2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11"/>
      <c r="H4" s="10"/>
      <c r="I4" s="10">
        <f t="shared" si="5"/>
        <v>16786</v>
      </c>
      <c r="J4" s="10">
        <f t="shared" si="3"/>
        <v>12954727074.502083</v>
      </c>
      <c r="K4" s="11">
        <f t="shared" si="4"/>
        <v>4.2000000000000259E-2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11"/>
      <c r="H5" s="10"/>
      <c r="I5" s="10">
        <f t="shared" si="5"/>
        <v>16786</v>
      </c>
      <c r="J5" s="10">
        <f t="shared" si="3"/>
        <v>12432559572.458811</v>
      </c>
      <c r="K5" s="11">
        <f t="shared" si="4"/>
        <v>4.5400000000000107E-2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11"/>
      <c r="H6" s="10"/>
      <c r="I6" s="10">
        <f t="shared" si="5"/>
        <v>16786</v>
      </c>
      <c r="J6" s="10">
        <f t="shared" si="3"/>
        <v>11892633989.342653</v>
      </c>
      <c r="K6" s="11">
        <f t="shared" si="4"/>
        <v>-9.9000000000001309E-3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11"/>
      <c r="H7" s="10"/>
      <c r="I7" s="10">
        <f t="shared" si="5"/>
        <v>16786</v>
      </c>
      <c r="J7" s="10">
        <f t="shared" si="3"/>
        <v>12011548317.687763</v>
      </c>
      <c r="K7" s="11">
        <f t="shared" si="4"/>
        <v>3.9099999999999691E-2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11"/>
      <c r="H8" s="10"/>
      <c r="I8" s="10">
        <f t="shared" si="5"/>
        <v>16786</v>
      </c>
      <c r="J8" s="10">
        <f t="shared" si="3"/>
        <v>11559569163.39887</v>
      </c>
      <c r="K8" s="11">
        <f t="shared" si="4"/>
        <v>4.0300000000000225E-2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11"/>
      <c r="H9" s="10"/>
      <c r="I9" s="10">
        <f t="shared" si="5"/>
        <v>16786</v>
      </c>
      <c r="J9" s="10">
        <f t="shared" si="3"/>
        <v>11111765032.585667</v>
      </c>
      <c r="K9" s="11">
        <f t="shared" si="4"/>
        <v>4.1500000000000092E-2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11"/>
      <c r="H10" s="10"/>
      <c r="I10" s="10">
        <f t="shared" si="5"/>
        <v>16786</v>
      </c>
      <c r="J10" s="10">
        <f t="shared" si="3"/>
        <v>10669001471.517681</v>
      </c>
      <c r="K10" s="11">
        <f t="shared" si="4"/>
        <v>4.2799999999999727E-2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11"/>
      <c r="H11" s="10"/>
      <c r="I11" s="10">
        <f t="shared" si="5"/>
        <v>16786</v>
      </c>
      <c r="J11" s="10">
        <f t="shared" si="3"/>
        <v>10231109965.015039</v>
      </c>
      <c r="K11" s="11">
        <f t="shared" si="4"/>
        <v>4.4300000000000006E-2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11"/>
      <c r="H12" s="10"/>
      <c r="I12" s="10">
        <f t="shared" si="5"/>
        <v>16786</v>
      </c>
      <c r="J12" s="10">
        <f t="shared" si="3"/>
        <v>9797098501.4028912</v>
      </c>
      <c r="K12" s="11">
        <f t="shared" si="4"/>
        <v>4.5900000000000274E-2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11"/>
      <c r="H13" s="10"/>
      <c r="I13" s="10">
        <f t="shared" si="5"/>
        <v>16786</v>
      </c>
      <c r="J13" s="10">
        <f t="shared" si="3"/>
        <v>9367146478.0599384</v>
      </c>
      <c r="K13" s="11">
        <f t="shared" si="4"/>
        <v>4.7699999999999854E-2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11"/>
      <c r="H14" s="10"/>
      <c r="I14" s="10">
        <f t="shared" si="5"/>
        <v>16786</v>
      </c>
      <c r="J14" s="10">
        <f t="shared" si="3"/>
        <v>8940676222.2582226</v>
      </c>
      <c r="K14" s="11">
        <f t="shared" si="4"/>
        <v>4.9800000000000066E-2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11"/>
      <c r="H15" s="10"/>
      <c r="I15" s="10">
        <f t="shared" si="5"/>
        <v>16786</v>
      </c>
      <c r="J15" s="10">
        <f t="shared" si="3"/>
        <v>8516551935.8527546</v>
      </c>
      <c r="K15" s="11">
        <f t="shared" si="4"/>
        <v>5.2000000000000046E-2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11"/>
      <c r="H16" s="10"/>
      <c r="I16" s="10">
        <f t="shared" si="5"/>
        <v>16786</v>
      </c>
      <c r="J16" s="10">
        <f t="shared" si="3"/>
        <v>8095581688.0729599</v>
      </c>
      <c r="K16" s="11">
        <f t="shared" si="4"/>
        <v>4.4599999999999973E-2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11"/>
      <c r="H17" s="10"/>
      <c r="I17" s="10">
        <f t="shared" si="5"/>
        <v>16786</v>
      </c>
      <c r="J17" s="10">
        <f t="shared" si="3"/>
        <v>7749934604.7031975</v>
      </c>
      <c r="K17" s="11">
        <f t="shared" si="4"/>
        <v>3.620000000000001E-2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11"/>
      <c r="H18" s="10"/>
      <c r="I18" s="10">
        <f t="shared" si="5"/>
        <v>16786</v>
      </c>
      <c r="J18" s="10">
        <f t="shared" si="3"/>
        <v>7479187999.1345282</v>
      </c>
      <c r="K18" s="11">
        <f t="shared" si="4"/>
        <v>3.74000000000001E-2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11"/>
      <c r="H19" s="10"/>
      <c r="I19" s="10">
        <f t="shared" si="5"/>
        <v>16786</v>
      </c>
      <c r="J19" s="10">
        <f t="shared" si="3"/>
        <v>7209550799.2428446</v>
      </c>
      <c r="K19" s="11">
        <f t="shared" si="4"/>
        <v>3.8599999999999968E-2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11"/>
      <c r="H20" s="10"/>
      <c r="I20" s="10">
        <f t="shared" si="5"/>
        <v>16786</v>
      </c>
      <c r="J20" s="10">
        <f t="shared" si="3"/>
        <v>6941604851.9572935</v>
      </c>
      <c r="K20" s="11">
        <f t="shared" si="4"/>
        <v>4.0000000000000036E-2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11"/>
      <c r="H21" s="10"/>
      <c r="I21" s="10">
        <f t="shared" si="5"/>
        <v>16786</v>
      </c>
      <c r="J21" s="10">
        <f t="shared" si="3"/>
        <v>6674620049.9589357</v>
      </c>
      <c r="K21" s="11">
        <f t="shared" si="4"/>
        <v>4.1400000000000103E-2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11"/>
      <c r="H22" s="10"/>
      <c r="I22" s="10">
        <f t="shared" si="5"/>
        <v>16786</v>
      </c>
      <c r="J22" s="10">
        <f t="shared" si="3"/>
        <v>6409276022.6223688</v>
      </c>
      <c r="K22" s="11">
        <f t="shared" si="4"/>
        <v>4.2799999999999949E-2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11"/>
      <c r="H23" s="10"/>
      <c r="I23" s="10">
        <f t="shared" si="5"/>
        <v>16786</v>
      </c>
      <c r="J23" s="10">
        <f t="shared" si="3"/>
        <v>6146217896.6459236</v>
      </c>
      <c r="K23" s="11">
        <f t="shared" si="4"/>
        <v>4.4300000000000006E-2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11"/>
      <c r="H24" s="10"/>
      <c r="I24" s="10">
        <f t="shared" si="5"/>
        <v>16786</v>
      </c>
      <c r="J24" s="10">
        <f t="shared" si="3"/>
        <v>5885490660.3906193</v>
      </c>
      <c r="K24" s="11">
        <f t="shared" si="4"/>
        <v>4.6000000000000263E-2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11"/>
      <c r="H25" s="10"/>
      <c r="I25" s="10">
        <f t="shared" si="5"/>
        <v>16786</v>
      </c>
      <c r="J25" s="10">
        <f t="shared" si="3"/>
        <v>5626664111.2721014</v>
      </c>
      <c r="K25" s="11">
        <f t="shared" si="4"/>
        <v>4.7700000000000076E-2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11"/>
      <c r="H26" s="10"/>
      <c r="I26" s="10">
        <f t="shared" si="5"/>
        <v>16786</v>
      </c>
      <c r="J26" s="10">
        <f t="shared" si="3"/>
        <v>5370491659.1315269</v>
      </c>
      <c r="K26" s="11">
        <f t="shared" si="4"/>
        <v>4.9299999999999899E-2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11"/>
      <c r="H27" s="10"/>
      <c r="I27" s="10">
        <f t="shared" si="5"/>
        <v>16786</v>
      </c>
      <c r="J27" s="10">
        <f t="shared" si="3"/>
        <v>5118166071.7921734</v>
      </c>
      <c r="K27" s="11">
        <f t="shared" si="4"/>
        <v>5.0499999999999989E-2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11"/>
      <c r="H28" s="10"/>
      <c r="I28" s="10">
        <f t="shared" si="5"/>
        <v>16786</v>
      </c>
      <c r="J28" s="10">
        <f t="shared" si="3"/>
        <v>4872123818.9359102</v>
      </c>
      <c r="K28" s="11">
        <f t="shared" si="4"/>
        <v>5.3199999999999914E-2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11"/>
      <c r="H29" s="10"/>
      <c r="I29" s="10">
        <f t="shared" si="5"/>
        <v>16786</v>
      </c>
      <c r="J29" s="10">
        <f t="shared" si="3"/>
        <v>4626019577.4173098</v>
      </c>
      <c r="K29" s="11">
        <f t="shared" si="4"/>
        <v>5.6499999999999995E-2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11"/>
      <c r="H30" s="10"/>
      <c r="I30" s="10">
        <f t="shared" si="5"/>
        <v>16786</v>
      </c>
      <c r="J30" s="10">
        <f t="shared" si="3"/>
        <v>4378627143.793005</v>
      </c>
      <c r="K30" s="11">
        <f t="shared" si="4"/>
        <v>5.6899999999999951E-2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11"/>
      <c r="H31" s="10"/>
      <c r="I31" s="10">
        <f t="shared" si="5"/>
        <v>16786</v>
      </c>
      <c r="J31" s="10">
        <f t="shared" si="3"/>
        <v>4142896341.936801</v>
      </c>
      <c r="K31" s="11">
        <f t="shared" si="4"/>
        <v>5.7399999999999896E-2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11"/>
      <c r="H32" s="10"/>
      <c r="I32" s="10">
        <f t="shared" si="5"/>
        <v>16786</v>
      </c>
      <c r="J32" s="10">
        <f t="shared" si="3"/>
        <v>3918002971.3796115</v>
      </c>
      <c r="K32" s="11">
        <f t="shared" si="4"/>
        <v>5.9499999999999886E-2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11"/>
      <c r="H33" s="10"/>
      <c r="I33" s="10">
        <f t="shared" si="5"/>
        <v>16786</v>
      </c>
      <c r="J33" s="10">
        <f t="shared" si="3"/>
        <v>3697973545.426722</v>
      </c>
      <c r="K33" s="11">
        <f t="shared" si="4"/>
        <v>6.0899999999999954E-2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11"/>
      <c r="H34" s="10"/>
      <c r="I34" s="10">
        <f t="shared" si="5"/>
        <v>16786</v>
      </c>
      <c r="J34" s="10">
        <f t="shared" ref="J34:J65" si="6">IF(I34="","",I34*C34)</f>
        <v>3485694736.0040741</v>
      </c>
      <c r="K34" s="11">
        <f t="shared" ref="K34:K65" si="7">IFERROR(J34/J35-1,"")</f>
        <v>6.0999999999999943E-2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11"/>
      <c r="H35" s="10"/>
      <c r="I35" s="10">
        <f t="shared" ref="I35:I66" si="8">IF(H35&lt;&gt;"",H35,I34/(1+IF(G34="",0,G34)))</f>
        <v>16786</v>
      </c>
      <c r="J35" s="10">
        <f t="shared" si="6"/>
        <v>3285291928.3733029</v>
      </c>
      <c r="K35" s="11">
        <f t="shared" si="7"/>
        <v>5.9800000000000075E-2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11"/>
      <c r="H36" s="10"/>
      <c r="I36" s="10">
        <f t="shared" si="8"/>
        <v>16786</v>
      </c>
      <c r="J36" s="10">
        <f t="shared" si="6"/>
        <v>3099916897.880074</v>
      </c>
      <c r="K36" s="11">
        <f t="shared" si="7"/>
        <v>5.8599999999999985E-2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11"/>
      <c r="H37" s="10"/>
      <c r="I37" s="10">
        <f t="shared" si="8"/>
        <v>16786</v>
      </c>
      <c r="J37" s="10">
        <f t="shared" si="6"/>
        <v>2928317492.8018837</v>
      </c>
      <c r="K37" s="11">
        <f t="shared" si="7"/>
        <v>5.8100000000000041E-2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11"/>
      <c r="H38" s="10"/>
      <c r="I38" s="10">
        <f t="shared" si="8"/>
        <v>16786</v>
      </c>
      <c r="J38" s="10">
        <f t="shared" si="6"/>
        <v>2767524329.2712255</v>
      </c>
      <c r="K38" s="11">
        <f t="shared" si="7"/>
        <v>5.7099999999999929E-2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11"/>
      <c r="H39" s="10"/>
      <c r="I39" s="10">
        <f t="shared" si="8"/>
        <v>16786</v>
      </c>
      <c r="J39" s="10">
        <f t="shared" si="6"/>
        <v>2618034556.1169477</v>
      </c>
      <c r="K39" s="11">
        <f t="shared" si="7"/>
        <v>5.1400000000000112E-2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11"/>
      <c r="H40" s="10"/>
      <c r="I40" s="10">
        <f t="shared" si="8"/>
        <v>16786</v>
      </c>
      <c r="J40" s="10">
        <f t="shared" si="6"/>
        <v>2490046182.3444428</v>
      </c>
      <c r="K40" s="11">
        <f t="shared" si="7"/>
        <v>4.6300000000000008E-2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11"/>
      <c r="H41" s="10"/>
      <c r="I41" s="10">
        <f t="shared" si="8"/>
        <v>16786</v>
      </c>
      <c r="J41" s="10">
        <f t="shared" si="6"/>
        <v>2379858723.4487648</v>
      </c>
      <c r="K41" s="11">
        <f t="shared" si="7"/>
        <v>4.3500000000000094E-2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11"/>
      <c r="H42" s="10"/>
      <c r="I42" s="10">
        <f t="shared" si="8"/>
        <v>16786</v>
      </c>
      <c r="J42" s="10">
        <f t="shared" si="6"/>
        <v>2280650429.754446</v>
      </c>
      <c r="K42" s="11">
        <f t="shared" si="7"/>
        <v>4.3500000000000094E-2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11"/>
      <c r="H43" s="10"/>
      <c r="I43" s="10">
        <f t="shared" si="8"/>
        <v>16786</v>
      </c>
      <c r="J43" s="10">
        <f t="shared" si="6"/>
        <v>2185577795.6439347</v>
      </c>
      <c r="K43" s="11">
        <f t="shared" si="7"/>
        <v>4.3500000000000316E-2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11"/>
      <c r="H44" s="10"/>
      <c r="I44" s="10">
        <f t="shared" si="8"/>
        <v>16786</v>
      </c>
      <c r="J44" s="10">
        <f t="shared" si="6"/>
        <v>2094468419.4000328</v>
      </c>
      <c r="K44" s="11">
        <f t="shared" si="7"/>
        <v>4.3400000000000105E-2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11"/>
      <c r="H45" s="10"/>
      <c r="I45" s="10">
        <f t="shared" si="8"/>
        <v>16786</v>
      </c>
      <c r="J45" s="10">
        <f t="shared" si="6"/>
        <v>2007349453.1340163</v>
      </c>
      <c r="K45" s="11">
        <f t="shared" si="7"/>
        <v>4.3099999999999916E-2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11"/>
      <c r="H46" s="10"/>
      <c r="I46" s="10">
        <f t="shared" si="8"/>
        <v>16786</v>
      </c>
      <c r="J46" s="10">
        <f t="shared" si="6"/>
        <v>1924407490.3020003</v>
      </c>
      <c r="K46" s="11">
        <f t="shared" si="7"/>
        <v>4.269999999999996E-2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11"/>
      <c r="H47" s="10"/>
      <c r="I47" s="10">
        <f t="shared" si="8"/>
        <v>16786</v>
      </c>
      <c r="J47" s="10">
        <f t="shared" si="6"/>
        <v>1845600355.1376238</v>
      </c>
      <c r="K47" s="11">
        <f t="shared" si="7"/>
        <v>4.2200000000000015E-2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11"/>
      <c r="H48" s="10"/>
      <c r="I48" s="10">
        <f t="shared" si="8"/>
        <v>16786</v>
      </c>
      <c r="J48" s="10">
        <f t="shared" si="6"/>
        <v>1770869655.6684167</v>
      </c>
      <c r="K48" s="11">
        <f t="shared" si="7"/>
        <v>4.170000000000007E-2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11"/>
      <c r="H49" s="10"/>
      <c r="I49" s="10">
        <f t="shared" si="8"/>
        <v>16786</v>
      </c>
      <c r="J49" s="10">
        <f t="shared" si="6"/>
        <v>1699980470.0666378</v>
      </c>
      <c r="K49" s="11">
        <f t="shared" si="7"/>
        <v>4.1099999999999914E-2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11"/>
      <c r="H50" s="10"/>
      <c r="I50" s="10">
        <f t="shared" si="8"/>
        <v>16786</v>
      </c>
      <c r="J50" s="10">
        <f t="shared" si="6"/>
        <v>1632869532.2895379</v>
      </c>
      <c r="K50" s="11">
        <f t="shared" si="7"/>
        <v>4.0599999999999969E-2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11"/>
      <c r="H51" s="10"/>
      <c r="I51" s="10">
        <f t="shared" si="8"/>
        <v>16786</v>
      </c>
      <c r="J51" s="10">
        <f t="shared" si="6"/>
        <v>1569161572.4481432</v>
      </c>
      <c r="K51" s="11">
        <f t="shared" si="7"/>
        <v>3.9999999999999813E-2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11"/>
      <c r="H52" s="10"/>
      <c r="I52" s="10">
        <f t="shared" si="8"/>
        <v>16786</v>
      </c>
      <c r="J52" s="10">
        <f t="shared" si="6"/>
        <v>1508809204.277061</v>
      </c>
      <c r="K52" s="11">
        <f t="shared" si="7"/>
        <v>3.9500000000000091E-2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11"/>
      <c r="H53" s="10"/>
      <c r="I53" s="10">
        <f t="shared" si="8"/>
        <v>16786</v>
      </c>
      <c r="J53" s="10">
        <f t="shared" si="6"/>
        <v>1451475905.9904385</v>
      </c>
      <c r="K53" s="11">
        <f t="shared" si="7"/>
        <v>3.8899999999999935E-2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11"/>
      <c r="H54" s="10"/>
      <c r="I54" s="10">
        <f t="shared" si="8"/>
        <v>16786</v>
      </c>
      <c r="J54" s="10">
        <f t="shared" si="6"/>
        <v>1397127640.7646921</v>
      </c>
      <c r="K54" s="11">
        <f t="shared" si="7"/>
        <v>3.839999999999999E-2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11"/>
      <c r="H55" s="10"/>
      <c r="I55" s="10">
        <f t="shared" si="8"/>
        <v>16786</v>
      </c>
      <c r="J55" s="10">
        <f t="shared" si="6"/>
        <v>1345461903.6639948</v>
      </c>
      <c r="K55" s="11">
        <f t="shared" si="7"/>
        <v>3.7900000000000045E-2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11"/>
      <c r="H56" s="10"/>
      <c r="I56" s="10">
        <f t="shared" si="8"/>
        <v>16786</v>
      </c>
      <c r="J56" s="10">
        <f t="shared" si="6"/>
        <v>1296330960.2697704</v>
      </c>
      <c r="K56" s="11">
        <f t="shared" si="7"/>
        <v>3.74000000000001E-2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11"/>
      <c r="H57" s="10"/>
      <c r="I57" s="10">
        <f t="shared" si="8"/>
        <v>16786</v>
      </c>
      <c r="J57" s="10">
        <f t="shared" si="6"/>
        <v>1249596067.3508484</v>
      </c>
      <c r="K57" s="11">
        <f t="shared" si="7"/>
        <v>3.7300000000000111E-2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11"/>
      <c r="H58" s="10"/>
      <c r="I58" s="10">
        <f t="shared" si="8"/>
        <v>16786</v>
      </c>
      <c r="J58" s="10">
        <f t="shared" si="6"/>
        <v>1204662168.4670281</v>
      </c>
      <c r="K58" s="11">
        <f t="shared" si="7"/>
        <v>3.71999999999999E-2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11"/>
      <c r="H59" s="10"/>
      <c r="I59" s="10">
        <f t="shared" si="8"/>
        <v>16786</v>
      </c>
      <c r="J59" s="10">
        <f t="shared" si="6"/>
        <v>1161456005.0781221</v>
      </c>
      <c r="K59" s="11">
        <f t="shared" si="7"/>
        <v>3.7099999999999911E-2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11"/>
      <c r="H60" s="10"/>
      <c r="I60" s="10">
        <f t="shared" si="8"/>
        <v>16786</v>
      </c>
      <c r="J60" s="10">
        <f t="shared" si="6"/>
        <v>1119907439.0879591</v>
      </c>
      <c r="K60" s="11">
        <f t="shared" si="7"/>
        <v>3.6899999999999933E-2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11"/>
      <c r="H61" s="10"/>
      <c r="I61" s="10">
        <f t="shared" si="8"/>
        <v>16786</v>
      </c>
      <c r="J61" s="10">
        <f t="shared" si="6"/>
        <v>1080053466.1857066</v>
      </c>
      <c r="K61" s="11">
        <f t="shared" si="7"/>
        <v>3.6699999999999955E-2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11"/>
      <c r="H62" s="10"/>
      <c r="I62" s="10">
        <f t="shared" si="8"/>
        <v>16786</v>
      </c>
      <c r="J62" s="10">
        <f t="shared" si="6"/>
        <v>1041818719.1913829</v>
      </c>
      <c r="K62" s="11">
        <f t="shared" si="7"/>
        <v>3.6599999999999966E-2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11"/>
      <c r="H63" s="10"/>
      <c r="I63" s="10">
        <f t="shared" si="8"/>
        <v>16786</v>
      </c>
      <c r="J63" s="10">
        <f t="shared" si="6"/>
        <v>1005034458.0275737</v>
      </c>
      <c r="K63" s="11">
        <f t="shared" si="7"/>
        <v>3.6399999999999988E-2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11"/>
      <c r="H64" s="10"/>
      <c r="I64" s="10">
        <f t="shared" si="8"/>
        <v>16786</v>
      </c>
      <c r="J64" s="10">
        <f t="shared" si="6"/>
        <v>969736065.25238681</v>
      </c>
      <c r="K64" s="11">
        <f t="shared" si="7"/>
        <v>3.620000000000001E-2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11"/>
      <c r="H65" s="10"/>
      <c r="I65" s="10">
        <f t="shared" si="8"/>
        <v>16786</v>
      </c>
      <c r="J65" s="10">
        <f t="shared" si="6"/>
        <v>935858005.45491874</v>
      </c>
      <c r="K65" s="11">
        <f t="shared" si="7"/>
        <v>3.5899999999999821E-2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6">
        <v>833491</v>
      </c>
      <c r="G66" s="11"/>
      <c r="H66" s="10"/>
      <c r="I66" s="10">
        <f t="shared" si="8"/>
        <v>16786</v>
      </c>
      <c r="J66" s="10">
        <f t="shared" ref="J66:J67" si="9">IF(I66="","",I66*C66)</f>
        <v>903425046.2930001</v>
      </c>
      <c r="K66" s="11">
        <f t="shared" ref="K66" si="10">IFERROR(J66/J67-1,"")</f>
        <v>3.5700000000000065E-2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11"/>
      <c r="H67" s="10"/>
      <c r="I67" s="10">
        <f t="shared" ref="I67" si="11">IF(H67&lt;&gt;"",H67,I66/(1+IF(G66="",0,G66)))</f>
        <v>16786</v>
      </c>
      <c r="J67" s="10">
        <f t="shared" si="9"/>
        <v>872284490</v>
      </c>
      <c r="K67" s="11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5"/>
      <c r="G2" s="11"/>
      <c r="H2" s="10"/>
      <c r="I2" s="10">
        <f>IF(H2&lt;&gt;"",H2,9325)</f>
        <v>9325</v>
      </c>
      <c r="J2" s="10">
        <f t="shared" ref="J2:J33" si="3">IF(I2="","",I2*C2)</f>
        <v>159255566946.13174</v>
      </c>
      <c r="K2" s="11">
        <f t="shared" ref="K2:K33" si="4">IFERROR(J2/J3-1,"")</f>
        <v>2.0300000000000207E-2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11"/>
      <c r="H3" s="10"/>
      <c r="I3" s="10">
        <f t="shared" ref="I3:I34" si="5">IF(H3&lt;&gt;"",H3,I2/(1+IF(G2="",0,G2)))</f>
        <v>9325</v>
      </c>
      <c r="J3" s="10">
        <f t="shared" si="3"/>
        <v>156087000829.297</v>
      </c>
      <c r="K3" s="11">
        <f t="shared" si="4"/>
        <v>1.6799999999999926E-2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11"/>
      <c r="H4" s="10"/>
      <c r="I4" s="10">
        <f t="shared" si="5"/>
        <v>9325</v>
      </c>
      <c r="J4" s="10">
        <f t="shared" si="3"/>
        <v>153508065331.72403</v>
      </c>
      <c r="K4" s="11">
        <f t="shared" si="4"/>
        <v>1.6699999999999937E-2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11"/>
      <c r="H5" s="10"/>
      <c r="I5" s="10">
        <f t="shared" si="5"/>
        <v>9325</v>
      </c>
      <c r="J5" s="10">
        <f t="shared" si="3"/>
        <v>150986589290.5715</v>
      </c>
      <c r="K5" s="11">
        <f t="shared" si="4"/>
        <v>1.4899999999999913E-2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11"/>
      <c r="H6" s="10"/>
      <c r="I6" s="10">
        <f t="shared" si="5"/>
        <v>9325</v>
      </c>
      <c r="J6" s="10">
        <f t="shared" si="3"/>
        <v>148769917519.53052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11"/>
      <c r="H7" s="10"/>
      <c r="I7" s="10">
        <f t="shared" si="5"/>
        <v>9325</v>
      </c>
      <c r="J7" s="10">
        <f t="shared" si="3"/>
        <v>146947765230.6702</v>
      </c>
      <c r="K7" s="11">
        <f t="shared" si="4"/>
        <v>1.1900000000000022E-2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11"/>
      <c r="H8" s="10"/>
      <c r="I8" s="10">
        <f t="shared" si="5"/>
        <v>9325</v>
      </c>
      <c r="J8" s="10">
        <f t="shared" si="3"/>
        <v>145219651379.25705</v>
      </c>
      <c r="K8" s="11">
        <f t="shared" si="4"/>
        <v>1.2000000000000011E-2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11"/>
      <c r="H9" s="10"/>
      <c r="I9" s="10">
        <f t="shared" si="5"/>
        <v>9325</v>
      </c>
      <c r="J9" s="10">
        <f t="shared" si="3"/>
        <v>143497679228.51486</v>
      </c>
      <c r="K9" s="11">
        <f t="shared" si="4"/>
        <v>1.1600000000000055E-2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11"/>
      <c r="H10" s="10"/>
      <c r="I10" s="10">
        <f t="shared" si="5"/>
        <v>9325</v>
      </c>
      <c r="J10" s="10">
        <f t="shared" si="3"/>
        <v>141852193780.65921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11"/>
      <c r="H11" s="10"/>
      <c r="I11" s="10">
        <f t="shared" si="5"/>
        <v>9325</v>
      </c>
      <c r="J11" s="10">
        <f t="shared" si="3"/>
        <v>140364331862.91235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11"/>
      <c r="H12" s="10"/>
      <c r="I12" s="10">
        <f t="shared" si="5"/>
        <v>9325</v>
      </c>
      <c r="J12" s="10">
        <f t="shared" si="3"/>
        <v>138933318680.50317</v>
      </c>
      <c r="K12" s="11">
        <f t="shared" si="4"/>
        <v>1.0200000000000209E-2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11"/>
      <c r="H13" s="10"/>
      <c r="I13" s="10">
        <f t="shared" si="5"/>
        <v>9325</v>
      </c>
      <c r="J13" s="10">
        <f t="shared" si="3"/>
        <v>137530507503.96274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11"/>
      <c r="H14" s="10"/>
      <c r="I14" s="10">
        <f t="shared" si="5"/>
        <v>9325</v>
      </c>
      <c r="J14" s="10">
        <f t="shared" si="3"/>
        <v>136155338584.26169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11"/>
      <c r="H15" s="10"/>
      <c r="I15" s="10">
        <f t="shared" si="5"/>
        <v>9325</v>
      </c>
      <c r="J15" s="10">
        <f t="shared" si="3"/>
        <v>134807265925.01158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11"/>
      <c r="H16" s="10"/>
      <c r="I16" s="10">
        <f t="shared" si="5"/>
        <v>9325</v>
      </c>
      <c r="J16" s="10">
        <f t="shared" si="3"/>
        <v>133538648761.77472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11"/>
      <c r="H17" s="10"/>
      <c r="I17" s="10">
        <f t="shared" si="5"/>
        <v>9325</v>
      </c>
      <c r="J17" s="10">
        <f t="shared" si="3"/>
        <v>132400008687.06595</v>
      </c>
      <c r="K17" s="11">
        <f t="shared" si="4"/>
        <v>9.200000000000097E-3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11"/>
      <c r="H18" s="10"/>
      <c r="I18" s="10">
        <f t="shared" si="5"/>
        <v>9325</v>
      </c>
      <c r="J18" s="10">
        <f t="shared" si="3"/>
        <v>131193032785.4399</v>
      </c>
      <c r="K18" s="11">
        <f t="shared" si="4"/>
        <v>1.0999999999999899E-2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11"/>
      <c r="H19" s="10"/>
      <c r="I19" s="10">
        <f t="shared" si="5"/>
        <v>9325</v>
      </c>
      <c r="J19" s="10">
        <f t="shared" si="3"/>
        <v>129765611063.73877</v>
      </c>
      <c r="K19" s="11">
        <f t="shared" si="4"/>
        <v>1.2199999999999989E-2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11"/>
      <c r="H20" s="10"/>
      <c r="I20" s="10">
        <f t="shared" si="5"/>
        <v>9325</v>
      </c>
      <c r="J20" s="10">
        <f t="shared" si="3"/>
        <v>128201552127.77985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11"/>
      <c r="H21" s="10"/>
      <c r="I21" s="10">
        <f t="shared" si="5"/>
        <v>9325</v>
      </c>
      <c r="J21" s="10">
        <f t="shared" si="3"/>
        <v>126668858934.67033</v>
      </c>
      <c r="K21" s="11">
        <f t="shared" si="4"/>
        <v>1.3100000000000112E-2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11"/>
      <c r="H22" s="10"/>
      <c r="I22" s="10">
        <f t="shared" si="5"/>
        <v>9325</v>
      </c>
      <c r="J22" s="10">
        <f t="shared" si="3"/>
        <v>125030953444.54677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11"/>
      <c r="H23" s="10"/>
      <c r="I23" s="10">
        <f t="shared" si="5"/>
        <v>9325</v>
      </c>
      <c r="J23" s="10">
        <f t="shared" si="3"/>
        <v>123523961118.89622</v>
      </c>
      <c r="K23" s="11">
        <f t="shared" si="4"/>
        <v>1.6299999999999981E-2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11"/>
      <c r="H24" s="10"/>
      <c r="I24" s="10">
        <f t="shared" si="5"/>
        <v>9325</v>
      </c>
      <c r="J24" s="10">
        <f t="shared" si="3"/>
        <v>121542813262.71399</v>
      </c>
      <c r="K24" s="11">
        <f t="shared" si="4"/>
        <v>2.0100000000000007E-2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11"/>
      <c r="H25" s="10"/>
      <c r="I25" s="10">
        <f t="shared" si="5"/>
        <v>9325</v>
      </c>
      <c r="J25" s="10">
        <f t="shared" si="3"/>
        <v>119147939675.24164</v>
      </c>
      <c r="K25" s="11">
        <f t="shared" si="4"/>
        <v>1.8100000000000005E-2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11"/>
      <c r="H26" s="10"/>
      <c r="I26" s="10">
        <f t="shared" si="5"/>
        <v>9325</v>
      </c>
      <c r="J26" s="10">
        <f t="shared" si="3"/>
        <v>117029702067.81421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11"/>
      <c r="H27" s="10"/>
      <c r="I27" s="10">
        <f t="shared" si="5"/>
        <v>9325</v>
      </c>
      <c r="J27" s="10">
        <f t="shared" si="3"/>
        <v>114387354186.11496</v>
      </c>
      <c r="K27" s="11">
        <f t="shared" si="4"/>
        <v>2.8200000000000003E-2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11"/>
      <c r="H28" s="10"/>
      <c r="I28" s="10">
        <f t="shared" si="5"/>
        <v>9325</v>
      </c>
      <c r="J28" s="10">
        <f t="shared" si="3"/>
        <v>111250101328.64711</v>
      </c>
      <c r="K28" s="11">
        <f t="shared" si="4"/>
        <v>2.9800000000000049E-2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11"/>
      <c r="H29" s="10"/>
      <c r="I29" s="10">
        <f t="shared" si="5"/>
        <v>9325</v>
      </c>
      <c r="J29" s="10">
        <f t="shared" si="3"/>
        <v>108030783966.44699</v>
      </c>
      <c r="K29" s="11">
        <f t="shared" si="4"/>
        <v>3.0899999999999928E-2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11"/>
      <c r="H30" s="10"/>
      <c r="I30" s="10">
        <f t="shared" si="5"/>
        <v>9325</v>
      </c>
      <c r="J30" s="10">
        <f t="shared" si="3"/>
        <v>104792689850.07954</v>
      </c>
      <c r="K30" s="11">
        <f t="shared" si="4"/>
        <v>3.1700000000000061E-2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11"/>
      <c r="H31" s="10"/>
      <c r="I31" s="10">
        <f t="shared" si="5"/>
        <v>9325</v>
      </c>
      <c r="J31" s="10">
        <f t="shared" si="3"/>
        <v>101572831104.08018</v>
      </c>
      <c r="K31" s="11">
        <f t="shared" si="4"/>
        <v>3.2499999999999751E-2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11"/>
      <c r="H32" s="10"/>
      <c r="I32" s="10">
        <f t="shared" si="5"/>
        <v>9325</v>
      </c>
      <c r="J32" s="10">
        <f t="shared" si="3"/>
        <v>98375623345.356125</v>
      </c>
      <c r="K32" s="11">
        <f t="shared" si="4"/>
        <v>3.3900000000000041E-2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11"/>
      <c r="H33" s="10"/>
      <c r="I33" s="10">
        <f t="shared" si="5"/>
        <v>9325</v>
      </c>
      <c r="J33" s="10">
        <f t="shared" si="3"/>
        <v>95150037088.070526</v>
      </c>
      <c r="K33" s="11">
        <f t="shared" si="4"/>
        <v>3.5199999999999898E-2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11"/>
      <c r="H34" s="10"/>
      <c r="I34" s="10">
        <f t="shared" si="5"/>
        <v>9325</v>
      </c>
      <c r="J34" s="10">
        <f t="shared" ref="J34:J65" si="6">IF(I34="","",I34*C34)</f>
        <v>91914641700.222687</v>
      </c>
      <c r="K34" s="11">
        <f t="shared" ref="K34:K65" si="7">IFERROR(J34/J35-1,"")</f>
        <v>3.5599999999999854E-2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11"/>
      <c r="H35" s="10"/>
      <c r="I35" s="10">
        <f t="shared" ref="I35:I66" si="8">IF(H35&lt;&gt;"",H35,I34/(1+IF(G34="",0,G34)))</f>
        <v>9325</v>
      </c>
      <c r="J35" s="10">
        <f t="shared" si="6"/>
        <v>88754964948.07135</v>
      </c>
      <c r="K35" s="11">
        <f t="shared" si="7"/>
        <v>3.5199999999999898E-2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11"/>
      <c r="H36" s="10"/>
      <c r="I36" s="10">
        <f t="shared" si="8"/>
        <v>9325</v>
      </c>
      <c r="J36" s="10">
        <f t="shared" si="6"/>
        <v>85737021781.367233</v>
      </c>
      <c r="K36" s="11">
        <f t="shared" si="7"/>
        <v>3.4599999999999964E-2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11"/>
      <c r="H37" s="10"/>
      <c r="I37" s="10">
        <f t="shared" si="8"/>
        <v>9325</v>
      </c>
      <c r="J37" s="10">
        <f t="shared" si="6"/>
        <v>82869729152.684357</v>
      </c>
      <c r="K37" s="11">
        <f t="shared" si="7"/>
        <v>3.0899999999999928E-2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11"/>
      <c r="H38" s="10"/>
      <c r="I38" s="10">
        <f t="shared" si="8"/>
        <v>9325</v>
      </c>
      <c r="J38" s="10">
        <f t="shared" si="6"/>
        <v>80385807694.911591</v>
      </c>
      <c r="K38" s="11">
        <f t="shared" si="7"/>
        <v>2.7399999999999869E-2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11"/>
      <c r="H39" s="10"/>
      <c r="I39" s="10">
        <f t="shared" si="8"/>
        <v>9325</v>
      </c>
      <c r="J39" s="10">
        <f t="shared" si="6"/>
        <v>78241977511.107254</v>
      </c>
      <c r="K39" s="11">
        <f t="shared" si="7"/>
        <v>2.7700000000000058E-2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11"/>
      <c r="H40" s="10"/>
      <c r="I40" s="10">
        <f t="shared" si="8"/>
        <v>9325</v>
      </c>
      <c r="J40" s="10">
        <f t="shared" si="6"/>
        <v>76133090893.361145</v>
      </c>
      <c r="K40" s="11">
        <f t="shared" si="7"/>
        <v>2.7399999999999869E-2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11"/>
      <c r="H41" s="10"/>
      <c r="I41" s="10">
        <f t="shared" si="8"/>
        <v>9325</v>
      </c>
      <c r="J41" s="10">
        <f t="shared" si="6"/>
        <v>74102677529.064774</v>
      </c>
      <c r="K41" s="11">
        <f t="shared" si="7"/>
        <v>2.8099999999999792E-2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11"/>
      <c r="H42" s="10"/>
      <c r="I42" s="10">
        <f t="shared" si="8"/>
        <v>9325</v>
      </c>
      <c r="J42" s="10">
        <f t="shared" si="6"/>
        <v>72077305251.497696</v>
      </c>
      <c r="K42" s="11">
        <f t="shared" si="7"/>
        <v>2.8600000000000181E-2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11"/>
      <c r="H43" s="10"/>
      <c r="I43" s="10">
        <f t="shared" si="8"/>
        <v>9325</v>
      </c>
      <c r="J43" s="10">
        <f t="shared" si="6"/>
        <v>70073211405.305939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11"/>
      <c r="H44" s="10"/>
      <c r="I44" s="10">
        <f t="shared" si="8"/>
        <v>9325</v>
      </c>
      <c r="J44" s="10">
        <f t="shared" si="6"/>
        <v>68098358994.466423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11"/>
      <c r="H45" s="10"/>
      <c r="I45" s="10">
        <f t="shared" si="8"/>
        <v>9325</v>
      </c>
      <c r="J45" s="10">
        <f t="shared" si="6"/>
        <v>66172732479.318268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11"/>
      <c r="H46" s="10"/>
      <c r="I46" s="10">
        <f t="shared" si="8"/>
        <v>9325</v>
      </c>
      <c r="J46" s="10">
        <f t="shared" si="6"/>
        <v>64264089034.979378</v>
      </c>
      <c r="K46" s="11">
        <f t="shared" si="7"/>
        <v>3.0799999999999939E-2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11"/>
      <c r="H47" s="10"/>
      <c r="I47" s="10">
        <f t="shared" si="8"/>
        <v>9325</v>
      </c>
      <c r="J47" s="10">
        <f t="shared" si="6"/>
        <v>62343897007.158882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11"/>
      <c r="H48" s="10"/>
      <c r="I48" s="10">
        <f t="shared" si="8"/>
        <v>9325</v>
      </c>
      <c r="J48" s="10">
        <f t="shared" si="6"/>
        <v>60445895876.632614</v>
      </c>
      <c r="K48" s="11">
        <f t="shared" si="7"/>
        <v>3.1700000000000061E-2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11"/>
      <c r="H49" s="10"/>
      <c r="I49" s="10">
        <f t="shared" si="8"/>
        <v>9325</v>
      </c>
      <c r="J49" s="10">
        <f t="shared" si="6"/>
        <v>58588636111.885826</v>
      </c>
      <c r="K49" s="11">
        <f t="shared" si="7"/>
        <v>3.1700000000000284E-2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11"/>
      <c r="H50" s="10"/>
      <c r="I50" s="10">
        <f t="shared" si="8"/>
        <v>9325</v>
      </c>
      <c r="J50" s="10">
        <f t="shared" si="6"/>
        <v>56788442485.107895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11"/>
      <c r="H51" s="10"/>
      <c r="I51" s="10">
        <f t="shared" si="8"/>
        <v>9325</v>
      </c>
      <c r="J51" s="10">
        <f t="shared" si="6"/>
        <v>55054234110.62326</v>
      </c>
      <c r="K51" s="11">
        <f t="shared" si="7"/>
        <v>3.1199999999999894E-2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11"/>
      <c r="H52" s="10"/>
      <c r="I52" s="10">
        <f t="shared" si="8"/>
        <v>9325</v>
      </c>
      <c r="J52" s="10">
        <f t="shared" si="6"/>
        <v>53388512519.99929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11"/>
      <c r="H53" s="10"/>
      <c r="I53" s="10">
        <f t="shared" si="8"/>
        <v>9325</v>
      </c>
      <c r="J53" s="10">
        <f t="shared" si="6"/>
        <v>51783232318.137047</v>
      </c>
      <c r="K53" s="11">
        <f t="shared" si="7"/>
        <v>3.0799999999999939E-2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11"/>
      <c r="H54" s="10"/>
      <c r="I54" s="10">
        <f t="shared" si="8"/>
        <v>9325</v>
      </c>
      <c r="J54" s="10">
        <f t="shared" si="6"/>
        <v>50235964608.204353</v>
      </c>
      <c r="K54" s="11">
        <f t="shared" si="7"/>
        <v>3.0200000000000227E-2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11"/>
      <c r="H55" s="10"/>
      <c r="I55" s="10">
        <f t="shared" si="8"/>
        <v>9325</v>
      </c>
      <c r="J55" s="10">
        <f t="shared" si="6"/>
        <v>48763312568.631668</v>
      </c>
      <c r="K55" s="11">
        <f t="shared" si="7"/>
        <v>2.849999999999997E-2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11"/>
      <c r="H56" s="10"/>
      <c r="I56" s="10">
        <f t="shared" si="8"/>
        <v>9325</v>
      </c>
      <c r="J56" s="10">
        <f t="shared" si="6"/>
        <v>47412068613.156708</v>
      </c>
      <c r="K56" s="11">
        <f t="shared" si="7"/>
        <v>2.6599999999999957E-2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11"/>
      <c r="H57" s="10"/>
      <c r="I57" s="10">
        <f t="shared" si="8"/>
        <v>9325</v>
      </c>
      <c r="J57" s="10">
        <f t="shared" si="6"/>
        <v>46183585245.623131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11"/>
      <c r="H58" s="10"/>
      <c r="I58" s="10">
        <f t="shared" si="8"/>
        <v>9325</v>
      </c>
      <c r="J58" s="10">
        <f t="shared" si="6"/>
        <v>45043972735.417076</v>
      </c>
      <c r="K58" s="11">
        <f t="shared" si="7"/>
        <v>2.4599999999999955E-2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11"/>
      <c r="H59" s="10"/>
      <c r="I59" s="10">
        <f t="shared" si="8"/>
        <v>9325</v>
      </c>
      <c r="J59" s="10">
        <f t="shared" si="6"/>
        <v>43962495349.811707</v>
      </c>
      <c r="K59" s="11">
        <f t="shared" si="7"/>
        <v>2.4499999999999744E-2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11"/>
      <c r="H60" s="10"/>
      <c r="I60" s="10">
        <f t="shared" si="8"/>
        <v>9325</v>
      </c>
      <c r="J60" s="10">
        <f t="shared" si="6"/>
        <v>42911171644.52095</v>
      </c>
      <c r="K60" s="11">
        <f t="shared" si="7"/>
        <v>2.3900000000000032E-2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11"/>
      <c r="H61" s="10"/>
      <c r="I61" s="10">
        <f t="shared" si="8"/>
        <v>9325</v>
      </c>
      <c r="J61" s="10">
        <f t="shared" si="6"/>
        <v>41909533787.011375</v>
      </c>
      <c r="K61" s="11">
        <f t="shared" si="7"/>
        <v>2.3200000000000331E-2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11"/>
      <c r="H62" s="10"/>
      <c r="I62" s="10">
        <f t="shared" si="8"/>
        <v>9325</v>
      </c>
      <c r="J62" s="10">
        <f t="shared" si="6"/>
        <v>40959278525.22612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11"/>
      <c r="H63" s="10"/>
      <c r="I63" s="10">
        <f t="shared" si="8"/>
        <v>9325</v>
      </c>
      <c r="J63" s="10">
        <f t="shared" si="6"/>
        <v>40061892141.261856</v>
      </c>
      <c r="K63" s="11">
        <f t="shared" si="7"/>
        <v>2.1900000000000031E-2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11"/>
      <c r="H64" s="10"/>
      <c r="I64" s="10">
        <f t="shared" si="8"/>
        <v>9325</v>
      </c>
      <c r="J64" s="10">
        <f t="shared" si="6"/>
        <v>39203339016.794067</v>
      </c>
      <c r="K64" s="11">
        <f t="shared" si="7"/>
        <v>2.1500000000000075E-2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11"/>
      <c r="H65" s="10"/>
      <c r="I65" s="10">
        <f t="shared" si="8"/>
        <v>9325</v>
      </c>
      <c r="J65" s="10">
        <f t="shared" si="6"/>
        <v>38378207554.375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11"/>
      <c r="H66" s="10"/>
      <c r="I66" s="10">
        <f t="shared" si="8"/>
        <v>9325</v>
      </c>
      <c r="J66" s="10">
        <f t="shared" ref="J66:J67" si="9">IF(I66="","",I66*C66)</f>
        <v>37588841875</v>
      </c>
      <c r="K66" s="11">
        <f t="shared" ref="K66" si="10">IFERROR(J66/J67-1,"")</f>
        <v>2.0499999999999963E-2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11"/>
      <c r="H67" s="10"/>
      <c r="I67" s="10">
        <f t="shared" ref="I67" si="11">IF(H67&lt;&gt;"",H67,I66/(1+IF(G66="",0,G66)))</f>
        <v>9325</v>
      </c>
      <c r="J67" s="10">
        <f t="shared" si="9"/>
        <v>36833750000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5"/>
      <c r="G2" s="11"/>
      <c r="H2" s="10"/>
      <c r="I2" s="10">
        <f>IF(H2&lt;&gt;"",H2,4722)</f>
        <v>4722</v>
      </c>
      <c r="J2" s="10">
        <f t="shared" ref="J2:J33" si="3">IF(I2="","",I2*C2)</f>
        <v>97304498479.820023</v>
      </c>
      <c r="K2" s="11">
        <f t="shared" ref="K2:K33" si="4">IFERROR(J2/J3-1,"")</f>
        <v>1.0199999999999987E-2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11"/>
      <c r="H3" s="10"/>
      <c r="I3" s="10">
        <f t="shared" ref="I3:I34" si="5">IF(H3&lt;&gt;"",H3,I2/(1+IF(G2="",0,G2)))</f>
        <v>4722</v>
      </c>
      <c r="J3" s="10">
        <f t="shared" si="3"/>
        <v>96322013937.65593</v>
      </c>
      <c r="K3" s="11">
        <f t="shared" si="4"/>
        <v>1.089999999999991E-2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11"/>
      <c r="H4" s="10"/>
      <c r="I4" s="10">
        <f t="shared" si="5"/>
        <v>4722</v>
      </c>
      <c r="J4" s="10">
        <f t="shared" si="3"/>
        <v>95283424609.41333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11"/>
      <c r="H5" s="10"/>
      <c r="I5" s="10">
        <f t="shared" si="5"/>
        <v>4722</v>
      </c>
      <c r="J5" s="10">
        <f t="shared" si="3"/>
        <v>94200123192.697296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11"/>
      <c r="H6" s="10"/>
      <c r="I6" s="10">
        <f t="shared" si="5"/>
        <v>4722</v>
      </c>
      <c r="J6" s="10">
        <f t="shared" si="3"/>
        <v>93055540050.081299</v>
      </c>
      <c r="K6" s="11">
        <f t="shared" si="4"/>
        <v>1.4699999999999713E-2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11"/>
      <c r="H7" s="10"/>
      <c r="I7" s="10">
        <f t="shared" si="5"/>
        <v>4722</v>
      </c>
      <c r="J7" s="10">
        <f t="shared" si="3"/>
        <v>91707440672.199982</v>
      </c>
      <c r="K7" s="11">
        <f t="shared" si="4"/>
        <v>1.8199999999999994E-2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11"/>
      <c r="H8" s="10"/>
      <c r="I8" s="10">
        <f t="shared" si="5"/>
        <v>4722</v>
      </c>
      <c r="J8" s="10">
        <f t="shared" si="3"/>
        <v>90068199442.349228</v>
      </c>
      <c r="K8" s="11">
        <f t="shared" si="4"/>
        <v>1.8299999999999983E-2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11"/>
      <c r="H9" s="10"/>
      <c r="I9" s="10">
        <f t="shared" si="5"/>
        <v>4722</v>
      </c>
      <c r="J9" s="10">
        <f t="shared" si="3"/>
        <v>88449572269.811676</v>
      </c>
      <c r="K9" s="11">
        <f t="shared" si="4"/>
        <v>1.8199999999999772E-2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11"/>
      <c r="H10" s="10"/>
      <c r="I10" s="10">
        <f t="shared" si="5"/>
        <v>4722</v>
      </c>
      <c r="J10" s="10">
        <f t="shared" si="3"/>
        <v>86868564397.772232</v>
      </c>
      <c r="K10" s="11">
        <f t="shared" si="4"/>
        <v>1.7900000000000027E-2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11"/>
      <c r="H11" s="10"/>
      <c r="I11" s="10">
        <f t="shared" si="5"/>
        <v>4722</v>
      </c>
      <c r="J11" s="10">
        <f t="shared" si="3"/>
        <v>85340961192.427765</v>
      </c>
      <c r="K11" s="11">
        <f t="shared" si="4"/>
        <v>1.7500000000000071E-2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11"/>
      <c r="H12" s="10"/>
      <c r="I12" s="10">
        <f t="shared" si="5"/>
        <v>4722</v>
      </c>
      <c r="J12" s="10">
        <f t="shared" si="3"/>
        <v>83873180533.098541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11"/>
      <c r="H13" s="10"/>
      <c r="I13" s="10">
        <f t="shared" si="5"/>
        <v>4722</v>
      </c>
      <c r="J13" s="10">
        <f t="shared" si="3"/>
        <v>82536095781.439224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11"/>
      <c r="H14" s="10"/>
      <c r="I14" s="10">
        <f t="shared" si="5"/>
        <v>4722</v>
      </c>
      <c r="J14" s="10">
        <f t="shared" si="3"/>
        <v>81324362776.075699</v>
      </c>
      <c r="K14" s="11">
        <f t="shared" si="4"/>
        <v>1.4100000000000001E-2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11"/>
      <c r="H15" s="10"/>
      <c r="I15" s="10">
        <f t="shared" si="5"/>
        <v>4722</v>
      </c>
      <c r="J15" s="10">
        <f t="shared" si="3"/>
        <v>80193632557.021698</v>
      </c>
      <c r="K15" s="11">
        <f t="shared" si="4"/>
        <v>1.3599999999999834E-2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11"/>
      <c r="H16" s="10"/>
      <c r="I16" s="10">
        <f t="shared" si="5"/>
        <v>4722</v>
      </c>
      <c r="J16" s="10">
        <f t="shared" si="3"/>
        <v>79117632751.599945</v>
      </c>
      <c r="K16" s="11">
        <f t="shared" si="4"/>
        <v>1.4499999999999957E-2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11"/>
      <c r="H17" s="10"/>
      <c r="I17" s="10">
        <f t="shared" si="5"/>
        <v>4722</v>
      </c>
      <c r="J17" s="10">
        <f t="shared" si="3"/>
        <v>77986823806.407043</v>
      </c>
      <c r="K17" s="11">
        <f t="shared" si="4"/>
        <v>1.5499999999999847E-2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11"/>
      <c r="H18" s="10"/>
      <c r="I18" s="10">
        <f t="shared" si="5"/>
        <v>4722</v>
      </c>
      <c r="J18" s="10">
        <f t="shared" si="3"/>
        <v>76796478391.341263</v>
      </c>
      <c r="K18" s="11">
        <f t="shared" si="4"/>
        <v>1.6100000000000225E-2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11"/>
      <c r="H19" s="10"/>
      <c r="I19" s="10">
        <f t="shared" si="5"/>
        <v>4722</v>
      </c>
      <c r="J19" s="10">
        <f t="shared" si="3"/>
        <v>75579646089.303467</v>
      </c>
      <c r="K19" s="11">
        <f t="shared" si="4"/>
        <v>1.760000000000006E-2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11"/>
      <c r="H20" s="10"/>
      <c r="I20" s="10">
        <f t="shared" si="5"/>
        <v>4722</v>
      </c>
      <c r="J20" s="10">
        <f t="shared" si="3"/>
        <v>74272450952.538788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11"/>
      <c r="H21" s="10"/>
      <c r="I21" s="10">
        <f t="shared" si="5"/>
        <v>4722</v>
      </c>
      <c r="J21" s="10">
        <f t="shared" si="3"/>
        <v>72880434650.710236</v>
      </c>
      <c r="K21" s="11">
        <f t="shared" si="4"/>
        <v>2.0600000000000174E-2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11"/>
      <c r="H22" s="10"/>
      <c r="I22" s="10">
        <f t="shared" si="5"/>
        <v>4722</v>
      </c>
      <c r="J22" s="10">
        <f t="shared" si="3"/>
        <v>71409400990.309845</v>
      </c>
      <c r="K22" s="11">
        <f t="shared" si="4"/>
        <v>2.2100000000000009E-2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11"/>
      <c r="H23" s="10"/>
      <c r="I23" s="10">
        <f t="shared" si="5"/>
        <v>4722</v>
      </c>
      <c r="J23" s="10">
        <f t="shared" si="3"/>
        <v>69865376176.802505</v>
      </c>
      <c r="K23" s="11">
        <f t="shared" si="4"/>
        <v>2.289999999999992E-2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11"/>
      <c r="H24" s="10"/>
      <c r="I24" s="10">
        <f t="shared" si="5"/>
        <v>4722</v>
      </c>
      <c r="J24" s="10">
        <f t="shared" si="3"/>
        <v>68301276934.991219</v>
      </c>
      <c r="K24" s="11">
        <f t="shared" si="4"/>
        <v>2.289999999999992E-2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11"/>
      <c r="H25" s="10"/>
      <c r="I25" s="10">
        <f t="shared" si="5"/>
        <v>4722</v>
      </c>
      <c r="J25" s="10">
        <f t="shared" si="3"/>
        <v>66772193699.277763</v>
      </c>
      <c r="K25" s="11">
        <f t="shared" si="4"/>
        <v>2.1700000000000053E-2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11"/>
      <c r="H26" s="10"/>
      <c r="I26" s="10">
        <f t="shared" si="5"/>
        <v>4722</v>
      </c>
      <c r="J26" s="10">
        <f t="shared" si="3"/>
        <v>65354011646.547676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11"/>
      <c r="H27" s="10"/>
      <c r="I27" s="10">
        <f t="shared" si="5"/>
        <v>4722</v>
      </c>
      <c r="J27" s="10">
        <f t="shared" si="3"/>
        <v>64041167708.522957</v>
      </c>
      <c r="K27" s="11">
        <f t="shared" si="4"/>
        <v>2.0399999999999974E-2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11"/>
      <c r="H28" s="10"/>
      <c r="I28" s="10">
        <f t="shared" si="5"/>
        <v>4722</v>
      </c>
      <c r="J28" s="10">
        <f t="shared" si="3"/>
        <v>62760846441.124023</v>
      </c>
      <c r="K28" s="11">
        <f t="shared" si="4"/>
        <v>2.0299999999999985E-2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11"/>
      <c r="H29" s="10"/>
      <c r="I29" s="10">
        <f t="shared" si="5"/>
        <v>4722</v>
      </c>
      <c r="J29" s="10">
        <f t="shared" si="3"/>
        <v>61512149800.180367</v>
      </c>
      <c r="K29" s="11">
        <f t="shared" si="4"/>
        <v>2.0299999999999985E-2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11"/>
      <c r="H30" s="10"/>
      <c r="I30" s="10">
        <f t="shared" si="5"/>
        <v>4722</v>
      </c>
      <c r="J30" s="10">
        <f t="shared" si="3"/>
        <v>60288297363.697311</v>
      </c>
      <c r="K30" s="11">
        <f t="shared" si="4"/>
        <v>2.0499999999999963E-2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11"/>
      <c r="H31" s="10"/>
      <c r="I31" s="10">
        <f t="shared" si="5"/>
        <v>4722</v>
      </c>
      <c r="J31" s="10">
        <f t="shared" si="3"/>
        <v>59077214467.121323</v>
      </c>
      <c r="K31" s="11">
        <f t="shared" si="4"/>
        <v>2.079999999999993E-2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11"/>
      <c r="H32" s="10"/>
      <c r="I32" s="10">
        <f t="shared" si="5"/>
        <v>4722</v>
      </c>
      <c r="J32" s="10">
        <f t="shared" si="3"/>
        <v>57873446774.217598</v>
      </c>
      <c r="K32" s="11">
        <f t="shared" si="4"/>
        <v>2.1099999999999897E-2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11"/>
      <c r="H33" s="10"/>
      <c r="I33" s="10">
        <f t="shared" si="5"/>
        <v>4722</v>
      </c>
      <c r="J33" s="10">
        <f t="shared" si="3"/>
        <v>56677550459.521698</v>
      </c>
      <c r="K33" s="11">
        <f t="shared" si="4"/>
        <v>2.1400000000000086E-2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11"/>
      <c r="H34" s="10"/>
      <c r="I34" s="10">
        <f t="shared" si="5"/>
        <v>4722</v>
      </c>
      <c r="J34" s="10">
        <f t="shared" ref="J34:J65" si="6">IF(I34="","",I34*C34)</f>
        <v>55490063108.989319</v>
      </c>
      <c r="K34" s="11">
        <f t="shared" ref="K34:K65" si="7">IFERROR(J34/J35-1,"")</f>
        <v>2.1500000000000075E-2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11"/>
      <c r="H35" s="10"/>
      <c r="I35" s="10">
        <f t="shared" ref="I35:I66" si="8">IF(H35&lt;&gt;"",H35,I34/(1+IF(G34="",0,G34)))</f>
        <v>4722</v>
      </c>
      <c r="J35" s="10">
        <f t="shared" si="6"/>
        <v>54322137160.048271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11"/>
      <c r="H36" s="10"/>
      <c r="I36" s="10">
        <f t="shared" si="8"/>
        <v>4722</v>
      </c>
      <c r="J36" s="10">
        <f t="shared" si="6"/>
        <v>53183999569.265976</v>
      </c>
      <c r="K36" s="11">
        <f t="shared" si="7"/>
        <v>2.0599999999999952E-2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11"/>
      <c r="H37" s="10"/>
      <c r="I37" s="10">
        <f t="shared" si="8"/>
        <v>4722</v>
      </c>
      <c r="J37" s="10">
        <f t="shared" si="6"/>
        <v>52110522799.594337</v>
      </c>
      <c r="K37" s="11">
        <f t="shared" si="7"/>
        <v>1.9600000000000062E-2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11"/>
      <c r="H38" s="10"/>
      <c r="I38" s="10">
        <f t="shared" si="8"/>
        <v>4722</v>
      </c>
      <c r="J38" s="10">
        <f t="shared" si="6"/>
        <v>51108790505.682945</v>
      </c>
      <c r="K38" s="11">
        <f t="shared" si="7"/>
        <v>1.8100000000000005E-2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11"/>
      <c r="H39" s="10"/>
      <c r="I39" s="10">
        <f t="shared" si="8"/>
        <v>4722</v>
      </c>
      <c r="J39" s="10">
        <f t="shared" si="6"/>
        <v>50200167474.39637</v>
      </c>
      <c r="K39" s="11">
        <f t="shared" si="7"/>
        <v>1.6299999999999981E-2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11"/>
      <c r="H40" s="10"/>
      <c r="I40" s="10">
        <f t="shared" si="8"/>
        <v>4722</v>
      </c>
      <c r="J40" s="10">
        <f t="shared" si="6"/>
        <v>49395028509.688446</v>
      </c>
      <c r="K40" s="11">
        <f t="shared" si="7"/>
        <v>1.4799999999999702E-2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11"/>
      <c r="H41" s="10"/>
      <c r="I41" s="10">
        <f t="shared" si="8"/>
        <v>4722</v>
      </c>
      <c r="J41" s="10">
        <f t="shared" si="6"/>
        <v>48674643781.719017</v>
      </c>
      <c r="K41" s="11">
        <f t="shared" si="7"/>
        <v>1.3900000000000245E-2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11"/>
      <c r="H42" s="10"/>
      <c r="I42" s="10">
        <f t="shared" si="8"/>
        <v>4722</v>
      </c>
      <c r="J42" s="10">
        <f t="shared" si="6"/>
        <v>48007341731.649086</v>
      </c>
      <c r="K42" s="11">
        <f t="shared" si="7"/>
        <v>1.3200000000000101E-2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11"/>
      <c r="H43" s="10"/>
      <c r="I43" s="10">
        <f t="shared" si="8"/>
        <v>4722</v>
      </c>
      <c r="J43" s="10">
        <f t="shared" si="6"/>
        <v>47381900643.159378</v>
      </c>
      <c r="K43" s="11">
        <f t="shared" si="7"/>
        <v>1.1200000000000099E-2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11"/>
      <c r="H44" s="10"/>
      <c r="I44" s="10">
        <f t="shared" si="8"/>
        <v>4722</v>
      </c>
      <c r="J44" s="10">
        <f t="shared" si="6"/>
        <v>46857101110.719322</v>
      </c>
      <c r="K44" s="11">
        <f t="shared" si="7"/>
        <v>1.0499999999999954E-2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11"/>
      <c r="H45" s="10"/>
      <c r="I45" s="10">
        <f t="shared" si="8"/>
        <v>4722</v>
      </c>
      <c r="J45" s="10">
        <f t="shared" si="6"/>
        <v>46370213865.135399</v>
      </c>
      <c r="K45" s="11">
        <f t="shared" si="7"/>
        <v>1.4299999999999979E-2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11"/>
      <c r="H46" s="10"/>
      <c r="I46" s="10">
        <f t="shared" si="8"/>
        <v>4722</v>
      </c>
      <c r="J46" s="10">
        <f t="shared" si="6"/>
        <v>45716468367.480431</v>
      </c>
      <c r="K46" s="11">
        <f t="shared" si="7"/>
        <v>2.3300000000000098E-2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11"/>
      <c r="H47" s="10"/>
      <c r="I47" s="10">
        <f t="shared" si="8"/>
        <v>4722</v>
      </c>
      <c r="J47" s="10">
        <f t="shared" si="6"/>
        <v>44675528552.213844</v>
      </c>
      <c r="K47" s="11">
        <f t="shared" si="7"/>
        <v>3.499999999999992E-2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11"/>
      <c r="H48" s="10"/>
      <c r="I48" s="10">
        <f t="shared" si="8"/>
        <v>4722</v>
      </c>
      <c r="J48" s="10">
        <f t="shared" si="6"/>
        <v>43164761886.196953</v>
      </c>
      <c r="K48" s="11">
        <f t="shared" si="7"/>
        <v>4.6200000000000241E-2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11"/>
      <c r="H49" s="10"/>
      <c r="I49" s="10">
        <f t="shared" si="8"/>
        <v>4722</v>
      </c>
      <c r="J49" s="10">
        <f t="shared" si="6"/>
        <v>41258613922.95636</v>
      </c>
      <c r="K49" s="11">
        <f t="shared" si="7"/>
        <v>4.9999999999999822E-2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11"/>
      <c r="H50" s="10"/>
      <c r="I50" s="10">
        <f t="shared" si="8"/>
        <v>4722</v>
      </c>
      <c r="J50" s="10">
        <f t="shared" si="6"/>
        <v>39293918021.863205</v>
      </c>
      <c r="K50" s="11">
        <f t="shared" si="7"/>
        <v>4.5500000000000096E-2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11"/>
      <c r="H51" s="10"/>
      <c r="I51" s="10">
        <f t="shared" si="8"/>
        <v>4722</v>
      </c>
      <c r="J51" s="10">
        <f t="shared" si="6"/>
        <v>37583852722.968147</v>
      </c>
      <c r="K51" s="11">
        <f t="shared" si="7"/>
        <v>3.8499999999999757E-2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11"/>
      <c r="H52" s="10"/>
      <c r="I52" s="10">
        <f t="shared" si="8"/>
        <v>4722</v>
      </c>
      <c r="J52" s="10">
        <f t="shared" si="6"/>
        <v>36190517788.125328</v>
      </c>
      <c r="K52" s="11">
        <f t="shared" si="7"/>
        <v>3.3400000000000096E-2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11"/>
      <c r="H53" s="10"/>
      <c r="I53" s="10">
        <f t="shared" si="8"/>
        <v>4722</v>
      </c>
      <c r="J53" s="10">
        <f t="shared" si="6"/>
        <v>35020822322.552086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11"/>
      <c r="H54" s="10"/>
      <c r="I54" s="10">
        <f t="shared" si="8"/>
        <v>4722</v>
      </c>
      <c r="J54" s="10">
        <f t="shared" si="6"/>
        <v>33990898109.824406</v>
      </c>
      <c r="K54" s="11">
        <f t="shared" si="7"/>
        <v>2.8100000000000014E-2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11"/>
      <c r="H55" s="10"/>
      <c r="I55" s="10">
        <f t="shared" si="8"/>
        <v>4722</v>
      </c>
      <c r="J55" s="10">
        <f t="shared" si="6"/>
        <v>33061859848.092991</v>
      </c>
      <c r="K55" s="11">
        <f t="shared" si="7"/>
        <v>2.6799999999999935E-2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11"/>
      <c r="H56" s="10"/>
      <c r="I56" s="10">
        <f t="shared" si="8"/>
        <v>4722</v>
      </c>
      <c r="J56" s="10">
        <f t="shared" si="6"/>
        <v>32198928562.614914</v>
      </c>
      <c r="K56" s="11">
        <f t="shared" si="7"/>
        <v>2.6000000000000023E-2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11"/>
      <c r="H57" s="10"/>
      <c r="I57" s="10">
        <f t="shared" si="8"/>
        <v>4722</v>
      </c>
      <c r="J57" s="10">
        <f t="shared" si="6"/>
        <v>31382971308.591534</v>
      </c>
      <c r="K57" s="11">
        <f t="shared" si="7"/>
        <v>2.4699999999999944E-2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11"/>
      <c r="H58" s="10"/>
      <c r="I58" s="10">
        <f t="shared" si="8"/>
        <v>4722</v>
      </c>
      <c r="J58" s="10">
        <f t="shared" si="6"/>
        <v>30626496836.724442</v>
      </c>
      <c r="K58" s="11">
        <f t="shared" si="7"/>
        <v>2.2799999999999931E-2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11"/>
      <c r="H59" s="10"/>
      <c r="I59" s="10">
        <f t="shared" si="8"/>
        <v>4722</v>
      </c>
      <c r="J59" s="10">
        <f t="shared" si="6"/>
        <v>29943778682.757572</v>
      </c>
      <c r="K59" s="11">
        <f t="shared" si="7"/>
        <v>2.1500000000000075E-2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11"/>
      <c r="H60" s="10"/>
      <c r="I60" s="10">
        <f t="shared" si="8"/>
        <v>4722</v>
      </c>
      <c r="J60" s="10">
        <f t="shared" si="6"/>
        <v>29313537623.844902</v>
      </c>
      <c r="K60" s="11">
        <f t="shared" si="7"/>
        <v>2.1400000000000086E-2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11"/>
      <c r="H61" s="10"/>
      <c r="I61" s="10">
        <f t="shared" si="8"/>
        <v>4722</v>
      </c>
      <c r="J61" s="10">
        <f t="shared" si="6"/>
        <v>28699371082.67564</v>
      </c>
      <c r="K61" s="11">
        <f t="shared" si="7"/>
        <v>2.2599999999999953E-2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11"/>
      <c r="H62" s="10"/>
      <c r="I62" s="10">
        <f t="shared" si="8"/>
        <v>4722</v>
      </c>
      <c r="J62" s="10">
        <f t="shared" si="6"/>
        <v>28065099826.594601</v>
      </c>
      <c r="K62" s="11">
        <f t="shared" si="7"/>
        <v>2.4399999999999977E-2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11"/>
      <c r="H63" s="10"/>
      <c r="I63" s="10">
        <f t="shared" si="8"/>
        <v>4722</v>
      </c>
      <c r="J63" s="10">
        <f t="shared" si="6"/>
        <v>27396622243.844791</v>
      </c>
      <c r="K63" s="11">
        <f t="shared" si="7"/>
        <v>2.6699999999999946E-2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11"/>
      <c r="H64" s="10"/>
      <c r="I64" s="10">
        <f t="shared" si="8"/>
        <v>4722</v>
      </c>
      <c r="J64" s="10">
        <f t="shared" si="6"/>
        <v>26684155297.404102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11"/>
      <c r="H65" s="10"/>
      <c r="I65" s="10">
        <f t="shared" si="8"/>
        <v>4722</v>
      </c>
      <c r="J65" s="10">
        <f t="shared" si="6"/>
        <v>25927084431.989998</v>
      </c>
      <c r="K65" s="11">
        <f t="shared" si="7"/>
        <v>3.0499999999999972E-2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11"/>
      <c r="H66" s="10"/>
      <c r="I66" s="10">
        <f t="shared" si="8"/>
        <v>4722</v>
      </c>
      <c r="J66" s="10">
        <f t="shared" ref="J66:J67" si="9">IF(I66="","",I66*C66)</f>
        <v>25159713180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11"/>
      <c r="H67" s="10"/>
      <c r="I67" s="10">
        <f t="shared" ref="I67" si="11">IF(H67&lt;&gt;"",H67,I66/(1+IF(G66="",0,G66)))</f>
        <v>4722</v>
      </c>
      <c r="J67" s="10">
        <f t="shared" si="9"/>
        <v>24426906000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5"/>
      <c r="G2" s="11"/>
      <c r="H2" s="10"/>
      <c r="I2" s="10">
        <f>IF(H2&lt;&gt;"",H2,3127)</f>
        <v>3127</v>
      </c>
      <c r="J2" s="10">
        <f t="shared" ref="J2:J33" si="3">IF(I2="","",I2*C2)</f>
        <v>747343010.04464674</v>
      </c>
      <c r="K2" s="11">
        <f t="shared" ref="K2:K33" si="4">IFERROR(J2/J3-1,"")</f>
        <v>1.3100000000000112E-2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11"/>
      <c r="H3" s="10"/>
      <c r="I3" s="10">
        <f t="shared" ref="I3:I34" si="5">IF(H3&lt;&gt;"",H3,I2/(1+IF(G2="",0,G2)))</f>
        <v>3127</v>
      </c>
      <c r="J3" s="10">
        <f t="shared" si="3"/>
        <v>737679409.77657354</v>
      </c>
      <c r="K3" s="11">
        <f t="shared" si="4"/>
        <v>1.2550000000000061E-2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11"/>
      <c r="H4" s="10"/>
      <c r="I4" s="10">
        <f t="shared" si="5"/>
        <v>3127</v>
      </c>
      <c r="J4" s="10">
        <f t="shared" si="3"/>
        <v>728536279.46923459</v>
      </c>
      <c r="K4" s="11">
        <f t="shared" si="4"/>
        <v>1.3430000000000053E-2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11"/>
      <c r="H5" s="10"/>
      <c r="I5" s="10">
        <f t="shared" si="5"/>
        <v>3127</v>
      </c>
      <c r="J5" s="10">
        <f t="shared" si="3"/>
        <v>718881698.26158154</v>
      </c>
      <c r="K5" s="11">
        <f t="shared" si="4"/>
        <v>1.4070000000000027E-2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11"/>
      <c r="H6" s="10"/>
      <c r="I6" s="10">
        <f t="shared" si="5"/>
        <v>3127</v>
      </c>
      <c r="J6" s="10">
        <f t="shared" si="3"/>
        <v>708907371.54395807</v>
      </c>
      <c r="K6" s="11">
        <f t="shared" si="4"/>
        <v>1.5300000000000091E-2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11"/>
      <c r="H7" s="10"/>
      <c r="I7" s="10">
        <f t="shared" si="5"/>
        <v>3127</v>
      </c>
      <c r="J7" s="10">
        <f t="shared" si="3"/>
        <v>698224536.14100075</v>
      </c>
      <c r="K7" s="11">
        <f t="shared" si="4"/>
        <v>2.0180000000000309E-2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11"/>
      <c r="H8" s="10"/>
      <c r="I8" s="10">
        <f t="shared" si="5"/>
        <v>3127</v>
      </c>
      <c r="J8" s="10">
        <f t="shared" si="3"/>
        <v>684413080.18290949</v>
      </c>
      <c r="K8" s="11">
        <f t="shared" si="4"/>
        <v>2.1419999999999995E-2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11"/>
      <c r="H9" s="10"/>
      <c r="I9" s="10">
        <f t="shared" si="5"/>
        <v>3127</v>
      </c>
      <c r="J9" s="10">
        <f t="shared" si="3"/>
        <v>670060386.69979978</v>
      </c>
      <c r="K9" s="11">
        <f t="shared" si="4"/>
        <v>2.1199999999999886E-2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11"/>
      <c r="H10" s="10"/>
      <c r="I10" s="10">
        <f t="shared" si="5"/>
        <v>3127</v>
      </c>
      <c r="J10" s="10">
        <f t="shared" si="3"/>
        <v>656150006.5607127</v>
      </c>
      <c r="K10" s="11">
        <f t="shared" si="4"/>
        <v>2.0580000000000265E-2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11"/>
      <c r="H11" s="10"/>
      <c r="I11" s="10">
        <f t="shared" si="5"/>
        <v>3127</v>
      </c>
      <c r="J11" s="10">
        <f t="shared" si="3"/>
        <v>642918738.91386521</v>
      </c>
      <c r="K11" s="11">
        <f t="shared" si="4"/>
        <v>2.0009999999999861E-2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11"/>
      <c r="H12" s="10"/>
      <c r="I12" s="10">
        <f t="shared" si="5"/>
        <v>3127</v>
      </c>
      <c r="J12" s="10">
        <f t="shared" si="3"/>
        <v>630306309.65761638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11"/>
      <c r="H13" s="10"/>
      <c r="I13" s="10">
        <f t="shared" si="5"/>
        <v>3127</v>
      </c>
      <c r="J13" s="10">
        <f t="shared" si="3"/>
        <v>617935246.03205466</v>
      </c>
      <c r="K13" s="11">
        <f t="shared" si="4"/>
        <v>2.0180000000000087E-2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11"/>
      <c r="H14" s="10"/>
      <c r="I14" s="10">
        <f t="shared" si="5"/>
        <v>3127</v>
      </c>
      <c r="J14" s="10">
        <f t="shared" si="3"/>
        <v>605711978.30976355</v>
      </c>
      <c r="K14" s="11">
        <f t="shared" si="4"/>
        <v>1.9959999999999978E-2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11"/>
      <c r="H15" s="10"/>
      <c r="I15" s="10">
        <f t="shared" si="5"/>
        <v>3127</v>
      </c>
      <c r="J15" s="10">
        <f t="shared" si="3"/>
        <v>593858561.42374563</v>
      </c>
      <c r="K15" s="11">
        <f t="shared" si="4"/>
        <v>2.1050000000000013E-2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11"/>
      <c r="H16" s="10"/>
      <c r="I16" s="10">
        <f t="shared" si="5"/>
        <v>3127</v>
      </c>
      <c r="J16" s="10">
        <f t="shared" si="3"/>
        <v>581615554.01179731</v>
      </c>
      <c r="K16" s="11">
        <f t="shared" si="4"/>
        <v>2.1220000000000017E-2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11"/>
      <c r="H17" s="10"/>
      <c r="I17" s="10">
        <f t="shared" si="5"/>
        <v>3127</v>
      </c>
      <c r="J17" s="10">
        <f t="shared" si="3"/>
        <v>569530124.76429892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11"/>
      <c r="H18" s="10"/>
      <c r="I18" s="10">
        <f t="shared" si="5"/>
        <v>3127</v>
      </c>
      <c r="J18" s="10">
        <f t="shared" si="3"/>
        <v>559888838.95745158</v>
      </c>
      <c r="K18" s="11">
        <f t="shared" si="4"/>
        <v>1.6620000000000079E-2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11"/>
      <c r="H19" s="10"/>
      <c r="I19" s="10">
        <f t="shared" si="5"/>
        <v>3127</v>
      </c>
      <c r="J19" s="10">
        <f t="shared" si="3"/>
        <v>550735613.06825709</v>
      </c>
      <c r="K19" s="11">
        <f t="shared" si="4"/>
        <v>1.7379999999999951E-2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11"/>
      <c r="H20" s="10"/>
      <c r="I20" s="10">
        <f t="shared" si="5"/>
        <v>3127</v>
      </c>
      <c r="J20" s="10">
        <f t="shared" si="3"/>
        <v>541327343.8324492</v>
      </c>
      <c r="K20" s="11">
        <f t="shared" si="4"/>
        <v>1.819000000000015E-2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11"/>
      <c r="H21" s="10"/>
      <c r="I21" s="10">
        <f t="shared" si="5"/>
        <v>3127</v>
      </c>
      <c r="J21" s="10">
        <f t="shared" si="3"/>
        <v>531656511.88132781</v>
      </c>
      <c r="K21" s="11">
        <f t="shared" si="4"/>
        <v>1.8389999999999906E-2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11"/>
      <c r="H22" s="10"/>
      <c r="I22" s="10">
        <f t="shared" si="5"/>
        <v>3127</v>
      </c>
      <c r="J22" s="10">
        <f t="shared" si="3"/>
        <v>522055903.8102572</v>
      </c>
      <c r="K22" s="11">
        <f t="shared" si="4"/>
        <v>1.5470000000000095E-2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11"/>
      <c r="H23" s="10"/>
      <c r="I23" s="10">
        <f t="shared" si="5"/>
        <v>3127</v>
      </c>
      <c r="J23" s="10">
        <f t="shared" si="3"/>
        <v>514102734.50742728</v>
      </c>
      <c r="K23" s="11">
        <f t="shared" si="4"/>
        <v>1.4620000000000077E-2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11"/>
      <c r="H24" s="10"/>
      <c r="I24" s="10">
        <f t="shared" si="5"/>
        <v>3127</v>
      </c>
      <c r="J24" s="10">
        <f t="shared" si="3"/>
        <v>506694855.71684688</v>
      </c>
      <c r="K24" s="11">
        <f t="shared" si="4"/>
        <v>1.5090000000000048E-2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11"/>
      <c r="H25" s="10"/>
      <c r="I25" s="10">
        <f t="shared" si="5"/>
        <v>3127</v>
      </c>
      <c r="J25" s="10">
        <f t="shared" si="3"/>
        <v>499162493.6871084</v>
      </c>
      <c r="K25" s="11">
        <f t="shared" si="4"/>
        <v>1.5570000000000306E-2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11"/>
      <c r="H26" s="10"/>
      <c r="I26" s="10">
        <f t="shared" si="5"/>
        <v>3127</v>
      </c>
      <c r="J26" s="10">
        <f t="shared" si="3"/>
        <v>491509687.84732544</v>
      </c>
      <c r="K26" s="11">
        <f t="shared" si="4"/>
        <v>1.756000000000002E-2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11"/>
      <c r="H27" s="10"/>
      <c r="I27" s="10">
        <f t="shared" si="5"/>
        <v>3127</v>
      </c>
      <c r="J27" s="10">
        <f t="shared" si="3"/>
        <v>483027721.06541669</v>
      </c>
      <c r="K27" s="11">
        <f t="shared" si="4"/>
        <v>2.2480000000000055E-2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11"/>
      <c r="H28" s="10"/>
      <c r="I28" s="10">
        <f t="shared" si="5"/>
        <v>3127</v>
      </c>
      <c r="J28" s="10">
        <f t="shared" si="3"/>
        <v>472407989.46230406</v>
      </c>
      <c r="K28" s="11">
        <f t="shared" si="4"/>
        <v>2.367000000000008E-2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11"/>
      <c r="H29" s="10"/>
      <c r="I29" s="10">
        <f t="shared" si="5"/>
        <v>3127</v>
      </c>
      <c r="J29" s="10">
        <f t="shared" si="3"/>
        <v>461484647.84774786</v>
      </c>
      <c r="K29" s="11">
        <f t="shared" si="4"/>
        <v>2.3959999999999981E-2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11"/>
      <c r="H30" s="10"/>
      <c r="I30" s="10">
        <f t="shared" si="5"/>
        <v>3127</v>
      </c>
      <c r="J30" s="10">
        <f t="shared" si="3"/>
        <v>450686206.34375161</v>
      </c>
      <c r="K30" s="11">
        <f t="shared" si="4"/>
        <v>2.4049999999999905E-2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11"/>
      <c r="H31" s="10"/>
      <c r="I31" s="10">
        <f t="shared" si="5"/>
        <v>3127</v>
      </c>
      <c r="J31" s="10">
        <f t="shared" si="3"/>
        <v>440101759.03886688</v>
      </c>
      <c r="K31" s="11">
        <f t="shared" si="4"/>
        <v>2.4520000000000097E-2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11"/>
      <c r="H32" s="10"/>
      <c r="I32" s="10">
        <f t="shared" si="5"/>
        <v>3127</v>
      </c>
      <c r="J32" s="10">
        <f t="shared" si="3"/>
        <v>429568733.68881702</v>
      </c>
      <c r="K32" s="11">
        <f t="shared" si="4"/>
        <v>2.1910000000000096E-2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11"/>
      <c r="H33" s="10"/>
      <c r="I33" s="10">
        <f t="shared" si="5"/>
        <v>3127</v>
      </c>
      <c r="J33" s="10">
        <f t="shared" si="3"/>
        <v>420358675.11700344</v>
      </c>
      <c r="K33" s="11">
        <f t="shared" si="4"/>
        <v>1.6569999999999974E-2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11"/>
      <c r="H34" s="10"/>
      <c r="I34" s="10">
        <f t="shared" si="5"/>
        <v>3127</v>
      </c>
      <c r="J34" s="10">
        <f t="shared" ref="J34:J65" si="6">IF(I34="","",I34*C34)</f>
        <v>413506866.34172112</v>
      </c>
      <c r="K34" s="11">
        <f t="shared" ref="K34:K65" si="7">IFERROR(J34/J35-1,"")</f>
        <v>1.6150000000000109E-2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11"/>
      <c r="H35" s="10"/>
      <c r="I35" s="10">
        <f t="shared" ref="I35:I66" si="8">IF(H35&lt;&gt;"",H35,I34/(1+IF(G34="",0,G34)))</f>
        <v>3127</v>
      </c>
      <c r="J35" s="10">
        <f t="shared" si="6"/>
        <v>406934868.21996862</v>
      </c>
      <c r="K35" s="11">
        <f t="shared" si="7"/>
        <v>1.6380000000000061E-2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11"/>
      <c r="H36" s="10"/>
      <c r="I36" s="10">
        <f t="shared" si="8"/>
        <v>3127</v>
      </c>
      <c r="J36" s="10">
        <f t="shared" si="6"/>
        <v>400376697.90823179</v>
      </c>
      <c r="K36" s="11">
        <f t="shared" si="7"/>
        <v>1.5950000000000131E-2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11"/>
      <c r="H37" s="10"/>
      <c r="I37" s="10">
        <f t="shared" si="8"/>
        <v>3127</v>
      </c>
      <c r="J37" s="10">
        <f t="shared" si="6"/>
        <v>394090947.29881567</v>
      </c>
      <c r="K37" s="11">
        <f t="shared" si="7"/>
        <v>1.564999999999972E-2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11"/>
      <c r="H38" s="10"/>
      <c r="I38" s="10">
        <f t="shared" si="8"/>
        <v>3127</v>
      </c>
      <c r="J38" s="10">
        <f t="shared" si="6"/>
        <v>388018458.42447275</v>
      </c>
      <c r="K38" s="11">
        <f t="shared" si="7"/>
        <v>1.6539999999999999E-2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11"/>
      <c r="H39" s="10"/>
      <c r="I39" s="10">
        <f t="shared" si="8"/>
        <v>3127</v>
      </c>
      <c r="J39" s="10">
        <f t="shared" si="6"/>
        <v>381705056.78524476</v>
      </c>
      <c r="K39" s="11">
        <f t="shared" si="7"/>
        <v>-6.3600000000001433E-3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11"/>
      <c r="H40" s="10"/>
      <c r="I40" s="10">
        <f t="shared" si="8"/>
        <v>3127</v>
      </c>
      <c r="J40" s="10">
        <f t="shared" si="6"/>
        <v>384148239.58903104</v>
      </c>
      <c r="K40" s="11">
        <f t="shared" si="7"/>
        <v>-7.0399999999999352E-3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11"/>
      <c r="H41" s="10"/>
      <c r="I41" s="10">
        <f t="shared" si="8"/>
        <v>3127</v>
      </c>
      <c r="J41" s="10">
        <f t="shared" si="6"/>
        <v>386871817.18199223</v>
      </c>
      <c r="K41" s="11">
        <f t="shared" si="7"/>
        <v>-6.0200000000000253E-3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11"/>
      <c r="H42" s="10"/>
      <c r="I42" s="10">
        <f t="shared" si="8"/>
        <v>3127</v>
      </c>
      <c r="J42" s="10">
        <f t="shared" si="6"/>
        <v>389214890.82475728</v>
      </c>
      <c r="K42" s="11">
        <f t="shared" si="7"/>
        <v>-4.689999999999972E-3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11"/>
      <c r="H43" s="10"/>
      <c r="I43" s="10">
        <f t="shared" si="8"/>
        <v>3127</v>
      </c>
      <c r="J43" s="10">
        <f t="shared" si="6"/>
        <v>391048910.21365935</v>
      </c>
      <c r="K43" s="11">
        <f t="shared" si="7"/>
        <v>-2.9200000000000337E-3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11"/>
      <c r="H44" s="10"/>
      <c r="I44" s="10">
        <f t="shared" si="8"/>
        <v>3127</v>
      </c>
      <c r="J44" s="10">
        <f t="shared" si="6"/>
        <v>392194117.03540272</v>
      </c>
      <c r="K44" s="11">
        <f t="shared" si="7"/>
        <v>1.5959999999999974E-2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11"/>
      <c r="H45" s="10"/>
      <c r="I45" s="10">
        <f t="shared" si="8"/>
        <v>3127</v>
      </c>
      <c r="J45" s="10">
        <f t="shared" si="6"/>
        <v>386033029.87854123</v>
      </c>
      <c r="K45" s="11">
        <f t="shared" si="7"/>
        <v>1.8739999999999979E-2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11"/>
      <c r="H46" s="10"/>
      <c r="I46" s="10">
        <f t="shared" si="8"/>
        <v>3127</v>
      </c>
      <c r="J46" s="10">
        <f t="shared" si="6"/>
        <v>378931847.06455153</v>
      </c>
      <c r="K46" s="11">
        <f t="shared" si="7"/>
        <v>1.9300000000000095E-2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11"/>
      <c r="H47" s="10"/>
      <c r="I47" s="10">
        <f t="shared" si="8"/>
        <v>3127</v>
      </c>
      <c r="J47" s="10">
        <f t="shared" si="6"/>
        <v>371756938.15810019</v>
      </c>
      <c r="K47" s="11">
        <f t="shared" si="7"/>
        <v>2.0029999999999992E-2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11"/>
      <c r="H48" s="10"/>
      <c r="I48" s="10">
        <f t="shared" si="8"/>
        <v>3127</v>
      </c>
      <c r="J48" s="10">
        <f t="shared" si="6"/>
        <v>364456867.10988909</v>
      </c>
      <c r="K48" s="11">
        <f t="shared" si="7"/>
        <v>2.0369999999999999E-2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11"/>
      <c r="H49" s="10"/>
      <c r="I49" s="10">
        <f t="shared" si="8"/>
        <v>3127</v>
      </c>
      <c r="J49" s="10">
        <f t="shared" si="6"/>
        <v>357181088.34039521</v>
      </c>
      <c r="K49" s="11">
        <f t="shared" si="7"/>
        <v>9.260000000000046E-3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11"/>
      <c r="H50" s="10"/>
      <c r="I50" s="10">
        <f t="shared" si="8"/>
        <v>3127</v>
      </c>
      <c r="J50" s="10">
        <f t="shared" si="6"/>
        <v>353903937.87566656</v>
      </c>
      <c r="K50" s="11">
        <f t="shared" si="7"/>
        <v>1.0040000000000049E-2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11"/>
      <c r="H51" s="10"/>
      <c r="I51" s="10">
        <f t="shared" si="8"/>
        <v>3127</v>
      </c>
      <c r="J51" s="10">
        <f t="shared" si="6"/>
        <v>350386061.81504351</v>
      </c>
      <c r="K51" s="11">
        <f t="shared" si="7"/>
        <v>1.0839999999999961E-2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11"/>
      <c r="H52" s="10"/>
      <c r="I52" s="10">
        <f t="shared" si="8"/>
        <v>3127</v>
      </c>
      <c r="J52" s="10">
        <f t="shared" si="6"/>
        <v>346628607.70749426</v>
      </c>
      <c r="K52" s="11">
        <f t="shared" si="7"/>
        <v>2.5859999999999994E-2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11"/>
      <c r="H53" s="10"/>
      <c r="I53" s="10">
        <f t="shared" si="8"/>
        <v>3127</v>
      </c>
      <c r="J53" s="10">
        <f t="shared" si="6"/>
        <v>337890752.83907574</v>
      </c>
      <c r="K53" s="11">
        <f t="shared" si="7"/>
        <v>2.5339999999999918E-2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11"/>
      <c r="H54" s="10"/>
      <c r="I54" s="10">
        <f t="shared" si="8"/>
        <v>3127</v>
      </c>
      <c r="J54" s="10">
        <f t="shared" si="6"/>
        <v>329540204.06799287</v>
      </c>
      <c r="K54" s="11">
        <f t="shared" si="7"/>
        <v>2.5060000000000082E-2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11"/>
      <c r="H55" s="10"/>
      <c r="I55" s="10">
        <f t="shared" si="8"/>
        <v>3127</v>
      </c>
      <c r="J55" s="10">
        <f t="shared" si="6"/>
        <v>321483819.55006814</v>
      </c>
      <c r="K55" s="11">
        <f t="shared" si="7"/>
        <v>2.4890000000000301E-2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11"/>
      <c r="H56" s="10"/>
      <c r="I56" s="10">
        <f t="shared" si="8"/>
        <v>3127</v>
      </c>
      <c r="J56" s="10">
        <f t="shared" si="6"/>
        <v>313676413.6151861</v>
      </c>
      <c r="K56" s="11">
        <f t="shared" si="7"/>
        <v>2.4789999999999868E-2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11"/>
      <c r="H57" s="10"/>
      <c r="I57" s="10">
        <f t="shared" si="8"/>
        <v>3127</v>
      </c>
      <c r="J57" s="10">
        <f t="shared" si="6"/>
        <v>306088480.19124514</v>
      </c>
      <c r="K57" s="11">
        <f t="shared" si="7"/>
        <v>2.4069999999999814E-2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11"/>
      <c r="H58" s="10"/>
      <c r="I58" s="10">
        <f t="shared" si="8"/>
        <v>3127</v>
      </c>
      <c r="J58" s="10">
        <f t="shared" si="6"/>
        <v>298894099.22294879</v>
      </c>
      <c r="K58" s="11">
        <f t="shared" si="7"/>
        <v>2.3700000000000276E-2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11"/>
      <c r="H59" s="10"/>
      <c r="I59" s="10">
        <f t="shared" si="8"/>
        <v>3127</v>
      </c>
      <c r="J59" s="10">
        <f t="shared" si="6"/>
        <v>291974308.12049305</v>
      </c>
      <c r="K59" s="11">
        <f t="shared" si="7"/>
        <v>2.2740000000000204E-2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11"/>
      <c r="H60" s="10"/>
      <c r="I60" s="10">
        <f t="shared" si="8"/>
        <v>3127</v>
      </c>
      <c r="J60" s="10">
        <f t="shared" si="6"/>
        <v>285482437.49192661</v>
      </c>
      <c r="K60" s="11">
        <f t="shared" si="7"/>
        <v>2.2759999999999669E-2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11"/>
      <c r="H61" s="10"/>
      <c r="I61" s="10">
        <f t="shared" si="8"/>
        <v>3127</v>
      </c>
      <c r="J61" s="10">
        <f t="shared" si="6"/>
        <v>279129451.18300158</v>
      </c>
      <c r="K61" s="11">
        <f t="shared" si="7"/>
        <v>2.246999999999999E-2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11"/>
      <c r="H62" s="10"/>
      <c r="I62" s="10">
        <f t="shared" si="8"/>
        <v>3127</v>
      </c>
      <c r="J62" s="10">
        <f t="shared" si="6"/>
        <v>272995247.96131092</v>
      </c>
      <c r="K62" s="11">
        <f t="shared" si="7"/>
        <v>2.2240000000000038E-2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11"/>
      <c r="H63" s="10"/>
      <c r="I63" s="10">
        <f t="shared" si="8"/>
        <v>3127</v>
      </c>
      <c r="J63" s="10">
        <f t="shared" si="6"/>
        <v>267055924.2069484</v>
      </c>
      <c r="K63" s="11">
        <f t="shared" si="7"/>
        <v>2.1439999999999904E-2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11"/>
      <c r="H64" s="10"/>
      <c r="I64" s="10">
        <f t="shared" si="8"/>
        <v>3127</v>
      </c>
      <c r="J64" s="10">
        <f t="shared" si="6"/>
        <v>261450427.05097553</v>
      </c>
      <c r="K64" s="11">
        <f t="shared" si="7"/>
        <v>2.1239999999999926E-2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11"/>
      <c r="H65" s="10"/>
      <c r="I65" s="10">
        <f t="shared" si="8"/>
        <v>3127</v>
      </c>
      <c r="J65" s="10">
        <f t="shared" si="6"/>
        <v>256012716.943104</v>
      </c>
      <c r="K65" s="11">
        <f t="shared" si="7"/>
        <v>2.079999999999993E-2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11"/>
      <c r="H66" s="10"/>
      <c r="I66" s="10">
        <f t="shared" si="8"/>
        <v>3127</v>
      </c>
      <c r="J66" s="10">
        <f t="shared" ref="J66:J67" si="9">IF(I66="","",I66*C66)</f>
        <v>250796156.88</v>
      </c>
      <c r="K66" s="11">
        <f t="shared" ref="K66" si="10">IFERROR(J66/J67-1,"")</f>
        <v>2.0399999999999974E-2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11"/>
      <c r="H67" s="10"/>
      <c r="I67" s="10">
        <f t="shared" ref="I67" si="11">IF(H67&lt;&gt;"",H67,I66/(1+IF(G66="",0,G66)))</f>
        <v>3127</v>
      </c>
      <c r="J67" s="10">
        <f t="shared" si="9"/>
        <v>245782200</v>
      </c>
      <c r="K67" s="11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5">
        <v>22833760</v>
      </c>
      <c r="G2" s="11"/>
      <c r="H2" s="10"/>
      <c r="I2" s="10">
        <f>IF(H2&lt;&gt;"",H2,2937)</f>
        <v>2937</v>
      </c>
      <c r="J2" s="10">
        <f t="shared" ref="J2:J33" si="3">IF(I2="","",I2*C2)</f>
        <v>67058463396.994064</v>
      </c>
      <c r="K2" s="11">
        <f t="shared" ref="K2:K33" si="4">IFERROR(J2/J3-1,"")</f>
        <v>8.2500000000000906E-3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11"/>
      <c r="H3" s="10"/>
      <c r="I3" s="10">
        <f t="shared" ref="I3:I34" si="5">IF(H3&lt;&gt;"",H3,I2/(1+IF(G2="",0,G2)))</f>
        <v>2937</v>
      </c>
      <c r="J3" s="10">
        <f t="shared" si="3"/>
        <v>66509757894.365547</v>
      </c>
      <c r="K3" s="11">
        <f t="shared" si="4"/>
        <v>8.620000000000072E-3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11"/>
      <c r="H4" s="10"/>
      <c r="I4" s="10">
        <f t="shared" si="5"/>
        <v>2937</v>
      </c>
      <c r="J4" s="10">
        <f t="shared" si="3"/>
        <v>65941343513.281059</v>
      </c>
      <c r="K4" s="11">
        <f t="shared" si="4"/>
        <v>8.9699999999999225E-3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11"/>
      <c r="H5" s="10"/>
      <c r="I5" s="10">
        <f t="shared" si="5"/>
        <v>2937</v>
      </c>
      <c r="J5" s="10">
        <f t="shared" si="3"/>
        <v>65355108192.791718</v>
      </c>
      <c r="K5" s="11">
        <f t="shared" si="4"/>
        <v>8.839999999999959E-3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11"/>
      <c r="H6" s="10"/>
      <c r="I6" s="10">
        <f t="shared" si="5"/>
        <v>2937</v>
      </c>
      <c r="J6" s="10">
        <f t="shared" si="3"/>
        <v>64782431498.346336</v>
      </c>
      <c r="K6" s="11">
        <f t="shared" si="4"/>
        <v>6.3599999999999213E-3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11"/>
      <c r="H7" s="10"/>
      <c r="I7" s="10">
        <f t="shared" si="5"/>
        <v>2937</v>
      </c>
      <c r="J7" s="10">
        <f t="shared" si="3"/>
        <v>64373019096.890121</v>
      </c>
      <c r="K7" s="11">
        <f t="shared" si="4"/>
        <v>6.0500000000001108E-3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11"/>
      <c r="H8" s="10"/>
      <c r="I8" s="10">
        <f t="shared" si="5"/>
        <v>2937</v>
      </c>
      <c r="J8" s="10">
        <f t="shared" si="3"/>
        <v>63985904375.418831</v>
      </c>
      <c r="K8" s="11">
        <f t="shared" si="4"/>
        <v>5.7300000000000129E-3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11"/>
      <c r="H9" s="10"/>
      <c r="I9" s="10">
        <f t="shared" si="5"/>
        <v>2937</v>
      </c>
      <c r="J9" s="10">
        <f t="shared" si="3"/>
        <v>63621354016.901985</v>
      </c>
      <c r="K9" s="11">
        <f t="shared" si="4"/>
        <v>6.5500000000000558E-3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11"/>
      <c r="H10" s="10"/>
      <c r="I10" s="10">
        <f t="shared" si="5"/>
        <v>2937</v>
      </c>
      <c r="J10" s="10">
        <f t="shared" si="3"/>
        <v>63207345901.248802</v>
      </c>
      <c r="K10" s="11">
        <f t="shared" si="4"/>
        <v>6.7600000000000993E-3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11"/>
      <c r="H11" s="10"/>
      <c r="I11" s="10">
        <f t="shared" si="5"/>
        <v>2937</v>
      </c>
      <c r="J11" s="10">
        <f t="shared" si="3"/>
        <v>62782933272.327858</v>
      </c>
      <c r="K11" s="11">
        <f t="shared" si="4"/>
        <v>6.9600000000000772E-3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11"/>
      <c r="H12" s="10"/>
      <c r="I12" s="10">
        <f t="shared" si="5"/>
        <v>2937</v>
      </c>
      <c r="J12" s="10">
        <f t="shared" si="3"/>
        <v>62348984341.312325</v>
      </c>
      <c r="K12" s="11">
        <f t="shared" si="4"/>
        <v>6.4299999999999358E-3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11"/>
      <c r="H13" s="10"/>
      <c r="I13" s="10">
        <f t="shared" si="5"/>
        <v>2937</v>
      </c>
      <c r="J13" s="10">
        <f t="shared" si="3"/>
        <v>61950641715.084335</v>
      </c>
      <c r="K13" s="11">
        <f t="shared" si="4"/>
        <v>6.3600000000001433E-3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11"/>
      <c r="H14" s="10"/>
      <c r="I14" s="10">
        <f t="shared" si="5"/>
        <v>2937</v>
      </c>
      <c r="J14" s="10">
        <f t="shared" si="3"/>
        <v>61559125675.786331</v>
      </c>
      <c r="K14" s="11">
        <f t="shared" si="4"/>
        <v>7.2399999999999132E-3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11"/>
      <c r="H15" s="10"/>
      <c r="I15" s="10">
        <f t="shared" si="5"/>
        <v>2937</v>
      </c>
      <c r="J15" s="10">
        <f t="shared" si="3"/>
        <v>61116641193.545074</v>
      </c>
      <c r="K15" s="11">
        <f t="shared" si="4"/>
        <v>7.4300000000000477E-3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11"/>
      <c r="H16" s="10"/>
      <c r="I16" s="10">
        <f t="shared" si="5"/>
        <v>2937</v>
      </c>
      <c r="J16" s="10">
        <f t="shared" si="3"/>
        <v>60665893604.066856</v>
      </c>
      <c r="K16" s="11">
        <f t="shared" si="4"/>
        <v>1.3449999999999962E-2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11"/>
      <c r="H17" s="10"/>
      <c r="I17" s="10">
        <f t="shared" si="5"/>
        <v>2937</v>
      </c>
      <c r="J17" s="10">
        <f t="shared" si="3"/>
        <v>59860766297.367271</v>
      </c>
      <c r="K17" s="11">
        <f t="shared" si="4"/>
        <v>1.8189999999999928E-2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11"/>
      <c r="H18" s="10"/>
      <c r="I18" s="10">
        <f t="shared" si="5"/>
        <v>2937</v>
      </c>
      <c r="J18" s="10">
        <f t="shared" si="3"/>
        <v>58791351611.553123</v>
      </c>
      <c r="K18" s="11">
        <f t="shared" si="4"/>
        <v>1.8249999999999877E-2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11"/>
      <c r="H19" s="10"/>
      <c r="I19" s="10">
        <f t="shared" si="5"/>
        <v>2937</v>
      </c>
      <c r="J19" s="10">
        <f t="shared" si="3"/>
        <v>57737639687.26062</v>
      </c>
      <c r="K19" s="11">
        <f t="shared" si="4"/>
        <v>1.8920000000000048E-2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11"/>
      <c r="H20" s="10"/>
      <c r="I20" s="10">
        <f t="shared" si="5"/>
        <v>2937</v>
      </c>
      <c r="J20" s="10">
        <f t="shared" si="3"/>
        <v>56665527899.403893</v>
      </c>
      <c r="K20" s="11">
        <f t="shared" si="4"/>
        <v>1.8839999999999968E-2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11"/>
      <c r="H21" s="10"/>
      <c r="I21" s="10">
        <f t="shared" si="5"/>
        <v>2937</v>
      </c>
      <c r="J21" s="10">
        <f t="shared" si="3"/>
        <v>55617690608.34272</v>
      </c>
      <c r="K21" s="11">
        <f t="shared" si="4"/>
        <v>1.9130000000000313E-2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11"/>
      <c r="H22" s="10"/>
      <c r="I22" s="10">
        <f t="shared" si="5"/>
        <v>2937</v>
      </c>
      <c r="J22" s="10">
        <f t="shared" si="3"/>
        <v>54573695807.54438</v>
      </c>
      <c r="K22" s="11">
        <f t="shared" si="4"/>
        <v>1.9320000000000004E-2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11"/>
      <c r="H23" s="10"/>
      <c r="I23" s="10">
        <f t="shared" si="5"/>
        <v>2937</v>
      </c>
      <c r="J23" s="10">
        <f t="shared" si="3"/>
        <v>53539316218.208595</v>
      </c>
      <c r="K23" s="11">
        <f t="shared" si="4"/>
        <v>1.373000000000002E-2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11"/>
      <c r="H24" s="10"/>
      <c r="I24" s="10">
        <f t="shared" si="5"/>
        <v>2937</v>
      </c>
      <c r="J24" s="10">
        <f t="shared" si="3"/>
        <v>52814177560.305595</v>
      </c>
      <c r="K24" s="11">
        <f t="shared" si="4"/>
        <v>1.5419999999999989E-2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11"/>
      <c r="H25" s="10"/>
      <c r="I25" s="10">
        <f t="shared" si="5"/>
        <v>2937</v>
      </c>
      <c r="J25" s="10">
        <f t="shared" si="3"/>
        <v>52012150204.157486</v>
      </c>
      <c r="K25" s="11">
        <f t="shared" si="4"/>
        <v>1.8569999999999975E-2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11"/>
      <c r="H26" s="10"/>
      <c r="I26" s="10">
        <f t="shared" si="5"/>
        <v>2937</v>
      </c>
      <c r="J26" s="10">
        <f t="shared" si="3"/>
        <v>51063893698.182243</v>
      </c>
      <c r="K26" s="11">
        <f t="shared" si="4"/>
        <v>1.317999999999997E-2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11"/>
      <c r="H27" s="10"/>
      <c r="I27" s="10">
        <f t="shared" si="5"/>
        <v>2937</v>
      </c>
      <c r="J27" s="10">
        <f t="shared" si="3"/>
        <v>50399626619.339355</v>
      </c>
      <c r="K27" s="11">
        <f t="shared" si="4"/>
        <v>1.7599999999999838E-3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11"/>
      <c r="H28" s="10"/>
      <c r="I28" s="10">
        <f t="shared" si="5"/>
        <v>2937</v>
      </c>
      <c r="J28" s="10">
        <f t="shared" si="3"/>
        <v>50311079120.088005</v>
      </c>
      <c r="K28" s="11">
        <f t="shared" si="4"/>
        <v>1.102000000000003E-2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11"/>
      <c r="H29" s="10"/>
      <c r="I29" s="10">
        <f t="shared" si="5"/>
        <v>2937</v>
      </c>
      <c r="J29" s="10">
        <f t="shared" si="3"/>
        <v>49762694229.676964</v>
      </c>
      <c r="K29" s="11">
        <f t="shared" si="4"/>
        <v>1.0000000000000231E-2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11"/>
      <c r="H30" s="10"/>
      <c r="I30" s="10">
        <f t="shared" si="5"/>
        <v>2937</v>
      </c>
      <c r="J30" s="10">
        <f t="shared" si="3"/>
        <v>49269994286.808868</v>
      </c>
      <c r="K30" s="11">
        <f t="shared" si="4"/>
        <v>1.0259999999999936E-2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11"/>
      <c r="H31" s="10"/>
      <c r="I31" s="10">
        <f t="shared" si="5"/>
        <v>2937</v>
      </c>
      <c r="J31" s="10">
        <f t="shared" si="3"/>
        <v>48769618006.066628</v>
      </c>
      <c r="K31" s="11">
        <f t="shared" si="4"/>
        <v>1.317999999999997E-2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11"/>
      <c r="H32" s="10"/>
      <c r="I32" s="10">
        <f t="shared" si="5"/>
        <v>2937</v>
      </c>
      <c r="J32" s="10">
        <f t="shared" si="3"/>
        <v>48135196121.189354</v>
      </c>
      <c r="K32" s="11">
        <f t="shared" si="4"/>
        <v>1.0739999999999972E-2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11"/>
      <c r="H33" s="10"/>
      <c r="I33" s="10">
        <f t="shared" si="5"/>
        <v>2937</v>
      </c>
      <c r="J33" s="10">
        <f t="shared" si="3"/>
        <v>47623717396.352531</v>
      </c>
      <c r="K33" s="11">
        <f t="shared" si="4"/>
        <v>2.4399999999999977E-3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11"/>
      <c r="H34" s="10"/>
      <c r="I34" s="10">
        <f t="shared" si="5"/>
        <v>2937</v>
      </c>
      <c r="J34" s="10">
        <f t="shared" ref="J34:J65" si="6">IF(I34="","",I34*C34)</f>
        <v>47507798368.333794</v>
      </c>
      <c r="K34" s="11">
        <f t="shared" ref="K34:K65" si="7">IFERROR(J34/J35-1,"")</f>
        <v>4.450000000000065E-3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11"/>
      <c r="H35" s="10"/>
      <c r="I35" s="10">
        <f t="shared" ref="I35:I66" si="8">IF(H35&lt;&gt;"",H35,I34/(1+IF(G34="",0,G34)))</f>
        <v>2937</v>
      </c>
      <c r="J35" s="10">
        <f t="shared" si="6"/>
        <v>47297325270.87838</v>
      </c>
      <c r="K35" s="11">
        <f t="shared" si="7"/>
        <v>8.8999999999996859E-3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11"/>
      <c r="H36" s="10"/>
      <c r="I36" s="10">
        <f t="shared" si="8"/>
        <v>2937</v>
      </c>
      <c r="J36" s="10">
        <f t="shared" si="6"/>
        <v>46880092448.090385</v>
      </c>
      <c r="K36" s="11">
        <f t="shared" si="7"/>
        <v>1.5779999999999905E-2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11"/>
      <c r="H37" s="10"/>
      <c r="I37" s="10">
        <f t="shared" si="8"/>
        <v>2937</v>
      </c>
      <c r="J37" s="10">
        <f t="shared" si="6"/>
        <v>46151816779.312836</v>
      </c>
      <c r="K37" s="11">
        <f t="shared" si="7"/>
        <v>1.7820000000000169E-2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11"/>
      <c r="H38" s="10"/>
      <c r="I38" s="10">
        <f t="shared" si="8"/>
        <v>2937</v>
      </c>
      <c r="J38" s="10">
        <f t="shared" si="6"/>
        <v>45343790433.782822</v>
      </c>
      <c r="K38" s="11">
        <f t="shared" si="7"/>
        <v>1.8659999999999899E-2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11"/>
      <c r="H39" s="10"/>
      <c r="I39" s="10">
        <f t="shared" si="8"/>
        <v>2937</v>
      </c>
      <c r="J39" s="10">
        <f t="shared" si="6"/>
        <v>44513174595.824738</v>
      </c>
      <c r="K39" s="11">
        <f t="shared" si="7"/>
        <v>1.8650000000000055E-2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11"/>
      <c r="H40" s="10"/>
      <c r="I40" s="10">
        <f t="shared" si="8"/>
        <v>2937</v>
      </c>
      <c r="J40" s="10">
        <f t="shared" si="6"/>
        <v>43698203107.863091</v>
      </c>
      <c r="K40" s="11">
        <f t="shared" si="7"/>
        <v>1.8129999999999979E-2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11"/>
      <c r="H41" s="10"/>
      <c r="I41" s="10">
        <f t="shared" si="8"/>
        <v>2937</v>
      </c>
      <c r="J41" s="10">
        <f t="shared" si="6"/>
        <v>42920062376.968651</v>
      </c>
      <c r="K41" s="11">
        <f t="shared" si="7"/>
        <v>1.8159999999999954E-2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11"/>
      <c r="H42" s="10"/>
      <c r="I42" s="10">
        <f t="shared" si="8"/>
        <v>2937</v>
      </c>
      <c r="J42" s="10">
        <f t="shared" si="6"/>
        <v>42154536003.151421</v>
      </c>
      <c r="K42" s="11">
        <f t="shared" si="7"/>
        <v>1.8080000000000096E-2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11"/>
      <c r="H43" s="10"/>
      <c r="I43" s="10">
        <f t="shared" si="8"/>
        <v>2937</v>
      </c>
      <c r="J43" s="10">
        <f t="shared" si="6"/>
        <v>41405917023.368904</v>
      </c>
      <c r="K43" s="11">
        <f t="shared" si="7"/>
        <v>1.8159999999999954E-2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11"/>
      <c r="H44" s="10"/>
      <c r="I44" s="10">
        <f t="shared" si="8"/>
        <v>2937</v>
      </c>
      <c r="J44" s="10">
        <f t="shared" si="6"/>
        <v>40667397092.175011</v>
      </c>
      <c r="K44" s="11">
        <f t="shared" si="7"/>
        <v>1.8990000000000284E-2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11"/>
      <c r="H45" s="10"/>
      <c r="I45" s="10">
        <f t="shared" si="8"/>
        <v>2937</v>
      </c>
      <c r="J45" s="10">
        <f t="shared" si="6"/>
        <v>39909515394.827232</v>
      </c>
      <c r="K45" s="11">
        <f t="shared" si="7"/>
        <v>1.9940000000000069E-2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11"/>
      <c r="H46" s="10"/>
      <c r="I46" s="10">
        <f t="shared" si="8"/>
        <v>2937</v>
      </c>
      <c r="J46" s="10">
        <f t="shared" si="6"/>
        <v>39129277599.493332</v>
      </c>
      <c r="K46" s="11">
        <f t="shared" si="7"/>
        <v>2.0650000000000057E-2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11"/>
      <c r="H47" s="10"/>
      <c r="I47" s="10">
        <f t="shared" si="8"/>
        <v>2937</v>
      </c>
      <c r="J47" s="10">
        <f t="shared" si="6"/>
        <v>38337606034.873199</v>
      </c>
      <c r="K47" s="11">
        <f t="shared" si="7"/>
        <v>2.2010000000000085E-2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11"/>
      <c r="H48" s="10"/>
      <c r="I48" s="10">
        <f t="shared" si="8"/>
        <v>2937</v>
      </c>
      <c r="J48" s="10">
        <f t="shared" si="6"/>
        <v>37511967627.394249</v>
      </c>
      <c r="K48" s="11">
        <f t="shared" si="7"/>
        <v>2.298E-2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11"/>
      <c r="H49" s="10"/>
      <c r="I49" s="10">
        <f t="shared" si="8"/>
        <v>2937</v>
      </c>
      <c r="J49" s="10">
        <f t="shared" si="6"/>
        <v>36669306953.60051</v>
      </c>
      <c r="K49" s="11">
        <f t="shared" si="7"/>
        <v>2.3810000000000109E-2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11"/>
      <c r="H50" s="10"/>
      <c r="I50" s="10">
        <f t="shared" si="8"/>
        <v>2937</v>
      </c>
      <c r="J50" s="10">
        <f t="shared" si="6"/>
        <v>35816515714.439697</v>
      </c>
      <c r="K50" s="11">
        <f t="shared" si="7"/>
        <v>2.4270000000000014E-2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11"/>
      <c r="H51" s="10"/>
      <c r="I51" s="10">
        <f t="shared" si="8"/>
        <v>2937</v>
      </c>
      <c r="J51" s="10">
        <f t="shared" si="6"/>
        <v>34967846089.839294</v>
      </c>
      <c r="K51" s="11">
        <f t="shared" si="7"/>
        <v>2.4029999999999996E-2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11"/>
      <c r="H52" s="10"/>
      <c r="I52" s="10">
        <f t="shared" si="8"/>
        <v>2937</v>
      </c>
      <c r="J52" s="10">
        <f t="shared" si="6"/>
        <v>34147286788.316059</v>
      </c>
      <c r="K52" s="11">
        <f t="shared" si="7"/>
        <v>2.4289999999999923E-2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11"/>
      <c r="H53" s="10"/>
      <c r="I53" s="10">
        <f t="shared" si="8"/>
        <v>2937</v>
      </c>
      <c r="J53" s="10">
        <f t="shared" si="6"/>
        <v>33337518464.805923</v>
      </c>
      <c r="K53" s="11">
        <f t="shared" si="7"/>
        <v>2.458999999999989E-2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11"/>
      <c r="H54" s="10"/>
      <c r="I54" s="10">
        <f t="shared" si="8"/>
        <v>2937</v>
      </c>
      <c r="J54" s="10">
        <f t="shared" si="6"/>
        <v>32537423227.638302</v>
      </c>
      <c r="K54" s="11">
        <f t="shared" si="7"/>
        <v>2.4510000000000032E-2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11"/>
      <c r="H55" s="10"/>
      <c r="I55" s="10">
        <f t="shared" si="8"/>
        <v>2937</v>
      </c>
      <c r="J55" s="10">
        <f t="shared" si="6"/>
        <v>31759009895.109173</v>
      </c>
      <c r="K55" s="11">
        <f t="shared" si="7"/>
        <v>2.4429999999999952E-2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11"/>
      <c r="H56" s="10"/>
      <c r="I56" s="10">
        <f t="shared" si="8"/>
        <v>2937</v>
      </c>
      <c r="J56" s="10">
        <f t="shared" si="6"/>
        <v>31001639833.965401</v>
      </c>
      <c r="K56" s="11">
        <f t="shared" si="7"/>
        <v>2.4340000000000028E-2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11"/>
      <c r="H57" s="10"/>
      <c r="I57" s="10">
        <f t="shared" si="8"/>
        <v>2937</v>
      </c>
      <c r="J57" s="10">
        <f t="shared" si="6"/>
        <v>30264989977.903233</v>
      </c>
      <c r="K57" s="11">
        <f t="shared" si="7"/>
        <v>2.4329999999999741E-2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11"/>
      <c r="H58" s="10"/>
      <c r="I58" s="10">
        <f t="shared" si="8"/>
        <v>2937</v>
      </c>
      <c r="J58" s="10">
        <f t="shared" si="6"/>
        <v>29546132572.416348</v>
      </c>
      <c r="K58" s="11">
        <f t="shared" si="7"/>
        <v>2.4119999999999919E-2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11"/>
      <c r="H59" s="10"/>
      <c r="I59" s="10">
        <f t="shared" si="8"/>
        <v>2937</v>
      </c>
      <c r="J59" s="10">
        <f t="shared" si="6"/>
        <v>28850264199.914413</v>
      </c>
      <c r="K59" s="11">
        <f t="shared" si="7"/>
        <v>2.3369999999999891E-2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11"/>
      <c r="H60" s="10"/>
      <c r="I60" s="10">
        <f t="shared" si="8"/>
        <v>2937</v>
      </c>
      <c r="J60" s="10">
        <f t="shared" si="6"/>
        <v>28191430469.834389</v>
      </c>
      <c r="K60" s="11">
        <f t="shared" si="7"/>
        <v>2.2270000000000012E-2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11"/>
      <c r="H61" s="10"/>
      <c r="I61" s="10">
        <f t="shared" si="8"/>
        <v>2937</v>
      </c>
      <c r="J61" s="10">
        <f t="shared" si="6"/>
        <v>27577284347.417404</v>
      </c>
      <c r="K61" s="11">
        <f t="shared" si="7"/>
        <v>2.1250000000000213E-2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11"/>
      <c r="H62" s="10"/>
      <c r="I62" s="10">
        <f t="shared" si="8"/>
        <v>2937</v>
      </c>
      <c r="J62" s="10">
        <f t="shared" si="6"/>
        <v>27003460805.304676</v>
      </c>
      <c r="K62" s="11">
        <f t="shared" si="7"/>
        <v>2.0949999999999802E-2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11"/>
      <c r="H63" s="10"/>
      <c r="I63" s="10">
        <f t="shared" si="8"/>
        <v>2937</v>
      </c>
      <c r="J63" s="10">
        <f t="shared" si="6"/>
        <v>26449346985.949047</v>
      </c>
      <c r="K63" s="11">
        <f t="shared" si="7"/>
        <v>2.0620000000000083E-2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11"/>
      <c r="H64" s="10"/>
      <c r="I64" s="10">
        <f t="shared" si="8"/>
        <v>2937</v>
      </c>
      <c r="J64" s="10">
        <f t="shared" si="6"/>
        <v>25914980096.362061</v>
      </c>
      <c r="K64" s="11">
        <f t="shared" si="7"/>
        <v>2.022999999999997E-2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11"/>
      <c r="H65" s="10"/>
      <c r="I65" s="10">
        <f t="shared" si="8"/>
        <v>2937</v>
      </c>
      <c r="J65" s="10">
        <f t="shared" si="6"/>
        <v>25401115529.206219</v>
      </c>
      <c r="K65" s="11">
        <f t="shared" si="7"/>
        <v>1.9689999999999985E-2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4">
        <f>SUM(F2)</f>
        <v>22833760</v>
      </c>
      <c r="G66" s="11"/>
      <c r="H66" s="10"/>
      <c r="I66" s="10">
        <f t="shared" si="8"/>
        <v>2937</v>
      </c>
      <c r="J66" s="10">
        <f t="shared" ref="J66:J67" si="9">IF(I66="","",I66*C66)</f>
        <v>24910625316.720001</v>
      </c>
      <c r="K66" s="11">
        <f t="shared" ref="K66" si="10">IFERROR(J66/J67-1,"")</f>
        <v>1.8939999999999957E-2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11"/>
      <c r="H67" s="10"/>
      <c r="I67" s="10">
        <f t="shared" ref="I67" si="11">IF(H67&lt;&gt;"",H67,I66/(1+IF(G66="",0,G66)))</f>
        <v>2937</v>
      </c>
      <c r="J67" s="10">
        <f t="shared" si="9"/>
        <v>24447588000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6" t="s">
        <v>75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5">
        <v>1724423</v>
      </c>
      <c r="G2" s="11"/>
      <c r="H2" s="10"/>
      <c r="I2" s="10">
        <f>IF(H2&lt;&gt;"",H2,2444)</f>
        <v>2444</v>
      </c>
      <c r="J2" s="10">
        <f t="shared" ref="J2:J33" si="2">IF(I2="","",I2*C2)</f>
        <v>4215177011.0897951</v>
      </c>
      <c r="K2" s="11">
        <f t="shared" ref="K2:K33" si="3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11"/>
      <c r="H3" s="10"/>
      <c r="I3" s="10">
        <f t="shared" ref="I3:I34" si="5">IF(H3&lt;&gt;"",H3,I2/(1+IF(G2="",0,G2)))</f>
        <v>2444</v>
      </c>
      <c r="J3" s="10">
        <f t="shared" si="2"/>
        <v>4173442585.2374206</v>
      </c>
      <c r="K3" s="11">
        <f t="shared" si="3"/>
        <v>1.9830000000000014E-2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11"/>
      <c r="H4" s="10"/>
      <c r="I4" s="10">
        <f t="shared" si="5"/>
        <v>2444</v>
      </c>
      <c r="J4" s="10">
        <f t="shared" si="2"/>
        <v>4092292426.4214826</v>
      </c>
      <c r="K4" s="11">
        <f t="shared" si="3"/>
        <v>2.2629999999999928E-2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11"/>
      <c r="H5" s="10"/>
      <c r="I5" s="10">
        <f t="shared" si="5"/>
        <v>2444</v>
      </c>
      <c r="J5" s="10">
        <f t="shared" si="2"/>
        <v>4001733204.0146317</v>
      </c>
      <c r="K5" s="11">
        <f t="shared" si="3"/>
        <v>2.5519999999999987E-2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11"/>
      <c r="H6" s="10"/>
      <c r="I6" s="10">
        <f t="shared" si="5"/>
        <v>2444</v>
      </c>
      <c r="J6" s="10">
        <f t="shared" si="2"/>
        <v>3902150327.6529288</v>
      </c>
      <c r="K6" s="11">
        <f t="shared" si="3"/>
        <v>7.6300000000000257E-3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11"/>
      <c r="H7" s="10"/>
      <c r="I7" s="10">
        <f t="shared" si="5"/>
        <v>2444</v>
      </c>
      <c r="J7" s="10">
        <f t="shared" si="2"/>
        <v>3872602371.5579414</v>
      </c>
      <c r="K7" s="11">
        <f t="shared" si="3"/>
        <v>3.1899999999998041E-3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11"/>
      <c r="H8" s="10"/>
      <c r="I8" s="10">
        <f t="shared" si="5"/>
        <v>2444</v>
      </c>
      <c r="J8" s="10">
        <f t="shared" si="2"/>
        <v>3860288052.6699247</v>
      </c>
      <c r="K8" s="11">
        <f t="shared" si="3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11"/>
      <c r="H9" s="10"/>
      <c r="I9" s="10">
        <f t="shared" si="5"/>
        <v>2444</v>
      </c>
      <c r="J9" s="10">
        <f t="shared" si="2"/>
        <v>3851814061.7341099</v>
      </c>
      <c r="K9" s="11">
        <f t="shared" si="3"/>
        <v>-9.0000000000012292E-4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11"/>
      <c r="H10" s="10"/>
      <c r="I10" s="10">
        <f t="shared" si="5"/>
        <v>2444</v>
      </c>
      <c r="J10" s="10">
        <f t="shared" si="2"/>
        <v>3855283817.1695628</v>
      </c>
      <c r="K10" s="11">
        <f t="shared" si="3"/>
        <v>-1.1999999999999789E-3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11"/>
      <c r="H11" s="10"/>
      <c r="I11" s="10">
        <f t="shared" si="5"/>
        <v>2444</v>
      </c>
      <c r="J11" s="10">
        <f t="shared" si="2"/>
        <v>3859915716.0287971</v>
      </c>
      <c r="K11" s="11">
        <f t="shared" si="3"/>
        <v>-1.4900000000001024E-3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11"/>
      <c r="H12" s="10"/>
      <c r="I12" s="10">
        <f t="shared" si="5"/>
        <v>2444</v>
      </c>
      <c r="J12" s="10">
        <f t="shared" si="2"/>
        <v>3865675572.632019</v>
      </c>
      <c r="K12" s="11">
        <f t="shared" si="3"/>
        <v>-1.5899999999998693E-3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11"/>
      <c r="H13" s="10"/>
      <c r="I13" s="10">
        <f t="shared" si="5"/>
        <v>2444</v>
      </c>
      <c r="J13" s="10">
        <f t="shared" si="2"/>
        <v>3871831785.1704397</v>
      </c>
      <c r="K13" s="11">
        <f t="shared" si="3"/>
        <v>-6.0000000000015596E-4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11"/>
      <c r="H14" s="10"/>
      <c r="I14" s="10">
        <f t="shared" si="5"/>
        <v>2444</v>
      </c>
      <c r="J14" s="10">
        <f t="shared" si="2"/>
        <v>3874156278.9378028</v>
      </c>
      <c r="K14" s="11">
        <f t="shared" si="3"/>
        <v>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11"/>
      <c r="H15" s="10"/>
      <c r="I15" s="10">
        <f t="shared" si="5"/>
        <v>2444</v>
      </c>
      <c r="J15" s="10">
        <f t="shared" si="2"/>
        <v>3871059431.3926888</v>
      </c>
      <c r="K15" s="11">
        <f t="shared" si="3"/>
        <v>-5.2600000000000424E-3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11"/>
      <c r="H16" s="10"/>
      <c r="I16" s="10">
        <f t="shared" si="5"/>
        <v>2444</v>
      </c>
      <c r="J16" s="10">
        <f t="shared" si="2"/>
        <v>3891528873.2660685</v>
      </c>
      <c r="K16" s="11">
        <f t="shared" si="3"/>
        <v>-4.4399999999998885E-3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11"/>
      <c r="H17" s="10"/>
      <c r="I17" s="10">
        <f t="shared" si="5"/>
        <v>2444</v>
      </c>
      <c r="J17" s="10">
        <f t="shared" si="2"/>
        <v>3908884319.6452932</v>
      </c>
      <c r="K17" s="11">
        <f t="shared" si="3"/>
        <v>-2.8500000000001302E-3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11"/>
      <c r="H18" s="10"/>
      <c r="I18" s="10">
        <f t="shared" si="5"/>
        <v>2444</v>
      </c>
      <c r="J18" s="10">
        <f t="shared" si="2"/>
        <v>3920056480.6150465</v>
      </c>
      <c r="K18" s="11">
        <f t="shared" si="3"/>
        <v>-9.8000000000009191E-4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11"/>
      <c r="H19" s="10"/>
      <c r="I19" s="10">
        <f t="shared" si="5"/>
        <v>2444</v>
      </c>
      <c r="J19" s="10">
        <f t="shared" si="2"/>
        <v>3923901904.4814386</v>
      </c>
      <c r="K19" s="11">
        <f t="shared" si="3"/>
        <v>-1.1799999999998478E-3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11"/>
      <c r="H20" s="10"/>
      <c r="I20" s="10">
        <f t="shared" si="5"/>
        <v>2444</v>
      </c>
      <c r="J20" s="10">
        <f t="shared" si="2"/>
        <v>3928537578.824451</v>
      </c>
      <c r="K20" s="11">
        <f t="shared" si="3"/>
        <v>1.3699999999998713E-3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11"/>
      <c r="H21" s="10"/>
      <c r="I21" s="10">
        <f t="shared" si="5"/>
        <v>2444</v>
      </c>
      <c r="J21" s="10">
        <f t="shared" si="2"/>
        <v>3923162845.7258067</v>
      </c>
      <c r="K21" s="11">
        <f t="shared" si="3"/>
        <v>1.3700000000000934E-3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11"/>
      <c r="H22" s="10"/>
      <c r="I22" s="10">
        <f t="shared" si="5"/>
        <v>2444</v>
      </c>
      <c r="J22" s="10">
        <f t="shared" si="2"/>
        <v>3917795465.9374719</v>
      </c>
      <c r="K22" s="11">
        <f t="shared" si="3"/>
        <v>2.2599999999997067E-3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11"/>
      <c r="H23" s="10"/>
      <c r="I23" s="10">
        <f t="shared" si="5"/>
        <v>2444</v>
      </c>
      <c r="J23" s="10">
        <f t="shared" si="2"/>
        <v>3908961213.5947485</v>
      </c>
      <c r="K23" s="11">
        <f t="shared" si="3"/>
        <v>3.0600000000000627E-3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11"/>
      <c r="H24" s="10"/>
      <c r="I24" s="10">
        <f t="shared" si="5"/>
        <v>2444</v>
      </c>
      <c r="J24" s="10">
        <f t="shared" si="2"/>
        <v>3897036282.5700836</v>
      </c>
      <c r="K24" s="11">
        <f t="shared" si="3"/>
        <v>3.9599999999999635E-3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11"/>
      <c r="H25" s="10"/>
      <c r="I25" s="10">
        <f t="shared" si="5"/>
        <v>2444</v>
      </c>
      <c r="J25" s="10">
        <f t="shared" si="2"/>
        <v>3881664889.6072388</v>
      </c>
      <c r="K25" s="11">
        <f t="shared" si="3"/>
        <v>1.2170000000000014E-2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11"/>
      <c r="H26" s="10"/>
      <c r="I26" s="10">
        <f t="shared" si="5"/>
        <v>2444</v>
      </c>
      <c r="J26" s="10">
        <f t="shared" si="2"/>
        <v>3834993024.4990845</v>
      </c>
      <c r="K26" s="11">
        <f t="shared" si="3"/>
        <v>2.2340000000000027E-2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11"/>
      <c r="H27" s="10"/>
      <c r="I27" s="10">
        <f t="shared" si="5"/>
        <v>2444</v>
      </c>
      <c r="J27" s="10">
        <f t="shared" si="2"/>
        <v>3751191408.4346542</v>
      </c>
      <c r="K27" s="11">
        <f t="shared" si="3"/>
        <v>2.4529999999999941E-2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11"/>
      <c r="H28" s="10"/>
      <c r="I28" s="10">
        <f t="shared" si="5"/>
        <v>2444</v>
      </c>
      <c r="J28" s="10">
        <f t="shared" si="2"/>
        <v>3661377810.7372694</v>
      </c>
      <c r="K28" s="11">
        <f t="shared" si="3"/>
        <v>2.4170000000000025E-2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11"/>
      <c r="H29" s="10"/>
      <c r="I29" s="10">
        <f t="shared" si="5"/>
        <v>2444</v>
      </c>
      <c r="J29" s="10">
        <f t="shared" si="2"/>
        <v>3574970767.2918258</v>
      </c>
      <c r="K29" s="11">
        <f t="shared" si="3"/>
        <v>2.4550000000000072E-2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11"/>
      <c r="H30" s="10"/>
      <c r="I30" s="10">
        <f t="shared" si="5"/>
        <v>2444</v>
      </c>
      <c r="J30" s="10">
        <f t="shared" si="2"/>
        <v>3489308249.7602124</v>
      </c>
      <c r="K30" s="11">
        <f t="shared" si="3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11"/>
      <c r="H31" s="10"/>
      <c r="I31" s="10">
        <f t="shared" si="5"/>
        <v>2444</v>
      </c>
      <c r="J31" s="10">
        <f t="shared" si="2"/>
        <v>3408526179.3105521</v>
      </c>
      <c r="K31" s="11">
        <f t="shared" si="3"/>
        <v>2.2540000000000227E-2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11"/>
      <c r="H32" s="10"/>
      <c r="I32" s="10">
        <f t="shared" si="5"/>
        <v>2444</v>
      </c>
      <c r="J32" s="10">
        <f t="shared" si="2"/>
        <v>3333391534.1312337</v>
      </c>
      <c r="K32" s="11">
        <f t="shared" si="3"/>
        <v>2.1519999999999984E-2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11"/>
      <c r="H33" s="10"/>
      <c r="I33" s="10">
        <f t="shared" si="5"/>
        <v>2444</v>
      </c>
      <c r="J33" s="10">
        <f t="shared" si="2"/>
        <v>3263168155.4264565</v>
      </c>
      <c r="K33" s="11">
        <f t="shared" si="3"/>
        <v>1.9579999999999931E-2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11"/>
      <c r="H34" s="10"/>
      <c r="I34" s="10">
        <f t="shared" si="5"/>
        <v>2444</v>
      </c>
      <c r="J34" s="10">
        <f t="shared" ref="J34:J65" si="6">IF(I34="","",I34*C34)</f>
        <v>3200502320.0008402</v>
      </c>
      <c r="K34" s="11">
        <f t="shared" ref="K34:K65" si="7">IFERROR(J34/J35-1,"")</f>
        <v>1.910999999999996E-2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11"/>
      <c r="H35" s="10"/>
      <c r="I35" s="10">
        <f t="shared" ref="I35:I66" si="8">IF(H35&lt;&gt;"",H35,I34/(1+IF(G34="",0,G34)))</f>
        <v>2444</v>
      </c>
      <c r="J35" s="10">
        <f t="shared" si="6"/>
        <v>3140487601.9279962</v>
      </c>
      <c r="K35" s="11">
        <f t="shared" si="7"/>
        <v>2.4510000000000032E-2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11"/>
      <c r="H36" s="10"/>
      <c r="I36" s="10">
        <f t="shared" si="8"/>
        <v>2444</v>
      </c>
      <c r="J36" s="10">
        <f t="shared" si="6"/>
        <v>3065355732.9142675</v>
      </c>
      <c r="K36" s="11">
        <f t="shared" si="7"/>
        <v>2.6029999999999998E-2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11"/>
      <c r="H37" s="10"/>
      <c r="I37" s="10">
        <f t="shared" si="8"/>
        <v>2444</v>
      </c>
      <c r="J37" s="10">
        <f t="shared" si="6"/>
        <v>2987588796.5403233</v>
      </c>
      <c r="K37" s="11">
        <f t="shared" si="7"/>
        <v>2.3139999999999938E-2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11"/>
      <c r="H38" s="10"/>
      <c r="I38" s="10">
        <f t="shared" si="8"/>
        <v>2444</v>
      </c>
      <c r="J38" s="10">
        <f t="shared" si="6"/>
        <v>2920019544.2855554</v>
      </c>
      <c r="K38" s="11">
        <f t="shared" si="7"/>
        <v>2.4780000000000024E-2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11"/>
      <c r="H39" s="10"/>
      <c r="I39" s="10">
        <f t="shared" si="8"/>
        <v>2444</v>
      </c>
      <c r="J39" s="10">
        <f t="shared" si="6"/>
        <v>2849411136.3273635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11"/>
      <c r="H40" s="10"/>
      <c r="I40" s="10">
        <f t="shared" si="8"/>
        <v>2444</v>
      </c>
      <c r="J40" s="10">
        <f t="shared" si="6"/>
        <v>2790530933.6278167</v>
      </c>
      <c r="K40" s="11">
        <f t="shared" si="7"/>
        <v>1.6189999999999927E-2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11"/>
      <c r="H41" s="10"/>
      <c r="I41" s="10">
        <f t="shared" si="8"/>
        <v>2444</v>
      </c>
      <c r="J41" s="10">
        <f t="shared" si="6"/>
        <v>2746072027.5025506</v>
      </c>
      <c r="K41" s="11">
        <f t="shared" si="7"/>
        <v>1.1470000000000091E-2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11"/>
      <c r="H42" s="10"/>
      <c r="I42" s="10">
        <f t="shared" si="8"/>
        <v>2444</v>
      </c>
      <c r="J42" s="10">
        <f t="shared" si="6"/>
        <v>2714931760.2129083</v>
      </c>
      <c r="K42" s="11">
        <f t="shared" si="7"/>
        <v>1.045000000000007E-2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11"/>
      <c r="H43" s="10"/>
      <c r="I43" s="10">
        <f t="shared" si="8"/>
        <v>2444</v>
      </c>
      <c r="J43" s="10">
        <f t="shared" si="6"/>
        <v>2686854134.5073066</v>
      </c>
      <c r="K43" s="11">
        <f t="shared" si="7"/>
        <v>7.9399999999998361E-3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11"/>
      <c r="H44" s="10"/>
      <c r="I44" s="10">
        <f t="shared" si="8"/>
        <v>2444</v>
      </c>
      <c r="J44" s="10">
        <f t="shared" si="6"/>
        <v>2665688567.2830791</v>
      </c>
      <c r="K44" s="11">
        <f t="shared" si="7"/>
        <v>8.73999999999997E-3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11"/>
      <c r="H45" s="10"/>
      <c r="I45" s="10">
        <f t="shared" si="8"/>
        <v>2444</v>
      </c>
      <c r="J45" s="10">
        <f t="shared" si="6"/>
        <v>2642592310.4894018</v>
      </c>
      <c r="K45" s="11">
        <f t="shared" si="7"/>
        <v>7.0500000000000007E-3</v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11"/>
      <c r="H46" s="10"/>
      <c r="I46" s="10">
        <f t="shared" si="8"/>
        <v>2444</v>
      </c>
      <c r="J46" s="10">
        <f t="shared" si="6"/>
        <v>2624092458.6558781</v>
      </c>
      <c r="K46" s="11">
        <f t="shared" si="7"/>
        <v>7.6899999999999746E-3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11"/>
      <c r="H47" s="10"/>
      <c r="I47" s="10">
        <f t="shared" si="8"/>
        <v>2444</v>
      </c>
      <c r="J47" s="10">
        <f t="shared" si="6"/>
        <v>2604067182.0260973</v>
      </c>
      <c r="K47" s="11">
        <f t="shared" si="7"/>
        <v>7.8999999999997961E-3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11"/>
      <c r="H48" s="10"/>
      <c r="I48" s="10">
        <f t="shared" si="8"/>
        <v>2444</v>
      </c>
      <c r="J48" s="10">
        <f t="shared" si="6"/>
        <v>2583656297.2776046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11"/>
      <c r="H49" s="10"/>
      <c r="I49" s="10">
        <f t="shared" si="8"/>
        <v>2444</v>
      </c>
      <c r="J49" s="10">
        <f t="shared" si="6"/>
        <v>2505971190.3759503</v>
      </c>
      <c r="K49" s="11">
        <f t="shared" si="7"/>
        <v>4.773000000000005E-2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11"/>
      <c r="H50" s="10"/>
      <c r="I50" s="10">
        <f t="shared" si="8"/>
        <v>2444</v>
      </c>
      <c r="J50" s="10">
        <f t="shared" si="6"/>
        <v>2391810094.5624828</v>
      </c>
      <c r="K50" s="11">
        <f t="shared" si="7"/>
        <v>1.3860000000000205E-2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11"/>
      <c r="H51" s="10"/>
      <c r="I51" s="10">
        <f t="shared" si="8"/>
        <v>2444</v>
      </c>
      <c r="J51" s="10">
        <f t="shared" si="6"/>
        <v>2359112791.2754054</v>
      </c>
      <c r="K51" s="11">
        <f t="shared" si="7"/>
        <v>1.6049999999999898E-2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11"/>
      <c r="H52" s="10"/>
      <c r="I52" s="10">
        <f t="shared" si="8"/>
        <v>2444</v>
      </c>
      <c r="J52" s="10">
        <f t="shared" si="6"/>
        <v>2321847144.6045032</v>
      </c>
      <c r="K52" s="11">
        <f t="shared" si="7"/>
        <v>5.6089999999999751E-2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11"/>
      <c r="H53" s="10"/>
      <c r="I53" s="10">
        <f t="shared" si="8"/>
        <v>2444</v>
      </c>
      <c r="J53" s="10">
        <f t="shared" si="6"/>
        <v>2198531512.0913024</v>
      </c>
      <c r="K53" s="11">
        <f t="shared" si="7"/>
        <v>5.5690000000000017E-2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11"/>
      <c r="H54" s="10"/>
      <c r="I54" s="10">
        <f t="shared" si="8"/>
        <v>2444</v>
      </c>
      <c r="J54" s="10">
        <f t="shared" si="6"/>
        <v>2082554075.6200233</v>
      </c>
      <c r="K54" s="11">
        <f t="shared" si="7"/>
        <v>5.147999999999997E-2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11"/>
      <c r="H55" s="10"/>
      <c r="I55" s="10">
        <f t="shared" si="8"/>
        <v>2444</v>
      </c>
      <c r="J55" s="10">
        <f t="shared" si="6"/>
        <v>1980593140.7349861</v>
      </c>
      <c r="K55" s="11">
        <f t="shared" si="7"/>
        <v>4.5600000000000085E-2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11"/>
      <c r="H56" s="10"/>
      <c r="I56" s="10">
        <f t="shared" si="8"/>
        <v>2444</v>
      </c>
      <c r="J56" s="10">
        <f t="shared" si="6"/>
        <v>1894216852.2714097</v>
      </c>
      <c r="K56" s="11">
        <f t="shared" si="7"/>
        <v>3.8340000000000041E-2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11"/>
      <c r="H57" s="10"/>
      <c r="I57" s="10">
        <f t="shared" si="8"/>
        <v>2444</v>
      </c>
      <c r="J57" s="10">
        <f t="shared" si="6"/>
        <v>1824274180.2024479</v>
      </c>
      <c r="K57" s="11">
        <f t="shared" si="7"/>
        <v>3.2340000000000257E-2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11"/>
      <c r="H58" s="10"/>
      <c r="I58" s="10">
        <f t="shared" si="8"/>
        <v>2444</v>
      </c>
      <c r="J58" s="10">
        <f t="shared" si="6"/>
        <v>1767125346.496743</v>
      </c>
      <c r="K58" s="11">
        <f t="shared" si="7"/>
        <v>3.5709999999999686E-2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11"/>
      <c r="H59" s="10"/>
      <c r="I59" s="10">
        <f t="shared" si="8"/>
        <v>2444</v>
      </c>
      <c r="J59" s="10">
        <f t="shared" si="6"/>
        <v>1706197049.8467171</v>
      </c>
      <c r="K59" s="11">
        <f t="shared" si="7"/>
        <v>3.5840000000000094E-2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11"/>
      <c r="H60" s="10"/>
      <c r="I60" s="10">
        <f t="shared" si="8"/>
        <v>2444</v>
      </c>
      <c r="J60" s="10">
        <f t="shared" si="6"/>
        <v>1647162737.3404357</v>
      </c>
      <c r="K60" s="11">
        <f t="shared" si="7"/>
        <v>2.9819999999999958E-2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11"/>
      <c r="H61" s="10"/>
      <c r="I61" s="10">
        <f t="shared" si="8"/>
        <v>2444</v>
      </c>
      <c r="J61" s="10">
        <f t="shared" si="6"/>
        <v>1599466642.0737953</v>
      </c>
      <c r="K61" s="11">
        <f t="shared" si="7"/>
        <v>3.7309999999999954E-2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11"/>
      <c r="H62" s="10"/>
      <c r="I62" s="10">
        <f t="shared" si="8"/>
        <v>2444</v>
      </c>
      <c r="J62" s="10">
        <f t="shared" si="6"/>
        <v>1541936973.5891829</v>
      </c>
      <c r="K62" s="11">
        <f t="shared" si="7"/>
        <v>3.1670000000000087E-2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11"/>
      <c r="H63" s="10"/>
      <c r="I63" s="10">
        <f t="shared" si="8"/>
        <v>2444</v>
      </c>
      <c r="J63" s="10">
        <f t="shared" si="6"/>
        <v>1494602899.7539744</v>
      </c>
      <c r="K63" s="11">
        <f t="shared" si="7"/>
        <v>2.302000000000004E-2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11"/>
      <c r="H64" s="10"/>
      <c r="I64" s="10">
        <f t="shared" si="8"/>
        <v>2444</v>
      </c>
      <c r="J64" s="10">
        <f t="shared" si="6"/>
        <v>1460971339.5182641</v>
      </c>
      <c r="K64" s="11">
        <f t="shared" si="7"/>
        <v>2.246999999999999E-2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11"/>
      <c r="H65" s="10"/>
      <c r="I65" s="10">
        <f t="shared" si="8"/>
        <v>2444</v>
      </c>
      <c r="J65" s="10">
        <f t="shared" si="6"/>
        <v>1428864748.6168435</v>
      </c>
      <c r="K65" s="11">
        <f t="shared" si="7"/>
        <v>2.5230000000000308E-2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4">
        <f>SUM(F2)</f>
        <v>1724423</v>
      </c>
      <c r="G66" s="11"/>
      <c r="H66" s="10"/>
      <c r="I66" s="10">
        <f t="shared" si="8"/>
        <v>2444</v>
      </c>
      <c r="J66" s="10">
        <f t="shared" ref="J66:J67" si="9">IF(I66="","",I66*C66)</f>
        <v>1393701655.8399999</v>
      </c>
      <c r="K66" s="11">
        <f t="shared" ref="K66" si="10">IFERROR(J66/J67-1,"")</f>
        <v>2.9339999999999922E-2</v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11"/>
      <c r="H67" s="10"/>
      <c r="I67" s="10">
        <f t="shared" ref="I67" si="11">IF(H67&lt;&gt;"",H67,I66/(1+IF(G66="",0,G66)))</f>
        <v>2444</v>
      </c>
      <c r="J67" s="10">
        <f t="shared" si="9"/>
        <v>1353976000</v>
      </c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5">
        <v>15105090</v>
      </c>
      <c r="G2" s="11"/>
      <c r="H2" s="10"/>
      <c r="I2" s="10">
        <f>IF(H2&lt;&gt;"",H2,3643)</f>
        <v>3643</v>
      </c>
      <c r="J2" s="10">
        <f t="shared" ref="J2:J33" si="3">IF(I2="","",I2*C2)</f>
        <v>55029722715.636749</v>
      </c>
      <c r="K2" s="11">
        <f t="shared" ref="K2:K33" si="4">IFERROR(J2/J3-1,"")</f>
        <v>1.0900000000000132E-2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11"/>
      <c r="H3" s="10"/>
      <c r="I3" s="10">
        <f t="shared" ref="I3:I34" si="5">IF(H3&lt;&gt;"",H3,I2/(1+IF(G2="",0,G2)))</f>
        <v>3643</v>
      </c>
      <c r="J3" s="10">
        <f t="shared" si="3"/>
        <v>54436366322.719109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11"/>
      <c r="H4" s="10"/>
      <c r="I4" s="10">
        <f t="shared" si="5"/>
        <v>3643</v>
      </c>
      <c r="J4" s="10">
        <f t="shared" si="3"/>
        <v>53844081427.021881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11"/>
      <c r="H5" s="10"/>
      <c r="I5" s="10">
        <f t="shared" si="5"/>
        <v>3643</v>
      </c>
      <c r="J5" s="10">
        <f t="shared" si="3"/>
        <v>53332093331.043854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11"/>
      <c r="H6" s="10"/>
      <c r="I6" s="10">
        <f t="shared" si="5"/>
        <v>3643</v>
      </c>
      <c r="J6" s="10">
        <f t="shared" si="3"/>
        <v>52824973584.631386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11"/>
      <c r="H7" s="10"/>
      <c r="I7" s="10">
        <f t="shared" si="5"/>
        <v>3643</v>
      </c>
      <c r="J7" s="10">
        <f t="shared" si="3"/>
        <v>52203748971.86618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11"/>
      <c r="H8" s="10"/>
      <c r="I8" s="10">
        <f t="shared" si="5"/>
        <v>3643</v>
      </c>
      <c r="J8" s="10">
        <f t="shared" si="3"/>
        <v>51326073121.488724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11"/>
      <c r="H9" s="10"/>
      <c r="I9" s="10">
        <f t="shared" si="5"/>
        <v>3643</v>
      </c>
      <c r="J9" s="10">
        <f t="shared" si="3"/>
        <v>50413587193.290176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11"/>
      <c r="H10" s="10"/>
      <c r="I10" s="10">
        <f t="shared" si="5"/>
        <v>3643</v>
      </c>
      <c r="J10" s="10">
        <f t="shared" si="3"/>
        <v>49683243513.639671</v>
      </c>
      <c r="K10" s="11">
        <f t="shared" si="4"/>
        <v>1.3299999999999867E-2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11"/>
      <c r="H11" s="10"/>
      <c r="I11" s="10">
        <f t="shared" si="5"/>
        <v>3643</v>
      </c>
      <c r="J11" s="10">
        <f t="shared" si="3"/>
        <v>49031129491.403999</v>
      </c>
      <c r="K11" s="11">
        <f t="shared" si="4"/>
        <v>1.1299999999999866E-2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11"/>
      <c r="H12" s="10"/>
      <c r="I12" s="10">
        <f t="shared" si="5"/>
        <v>3643</v>
      </c>
      <c r="J12" s="10">
        <f t="shared" si="3"/>
        <v>48483268556.713142</v>
      </c>
      <c r="K12" s="11">
        <f t="shared" si="4"/>
        <v>9.9000000000002419E-3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11"/>
      <c r="H13" s="10"/>
      <c r="I13" s="10">
        <f t="shared" si="5"/>
        <v>3643</v>
      </c>
      <c r="J13" s="10">
        <f t="shared" si="3"/>
        <v>48007989461.048752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11"/>
      <c r="H14" s="10"/>
      <c r="I14" s="10">
        <f t="shared" si="5"/>
        <v>3643</v>
      </c>
      <c r="J14" s="10">
        <f t="shared" si="3"/>
        <v>47579771517.392227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11"/>
      <c r="H15" s="10"/>
      <c r="I15" s="10">
        <f t="shared" si="5"/>
        <v>3643</v>
      </c>
      <c r="J15" s="10">
        <f t="shared" si="3"/>
        <v>47183430699.516296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11"/>
      <c r="H16" s="10"/>
      <c r="I16" s="10">
        <f t="shared" si="5"/>
        <v>3643</v>
      </c>
      <c r="J16" s="10">
        <f t="shared" si="3"/>
        <v>46832189279.916916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11"/>
      <c r="H17" s="10"/>
      <c r="I17" s="10">
        <f t="shared" si="5"/>
        <v>3643</v>
      </c>
      <c r="J17" s="10">
        <f t="shared" si="3"/>
        <v>46529745931.36306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11"/>
      <c r="H18" s="10"/>
      <c r="I18" s="10">
        <f t="shared" si="5"/>
        <v>3643</v>
      </c>
      <c r="J18" s="10">
        <f t="shared" si="3"/>
        <v>46243039089.011192</v>
      </c>
      <c r="K18" s="11">
        <f t="shared" si="4"/>
        <v>6.6000000000001613E-3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11"/>
      <c r="H19" s="10"/>
      <c r="I19" s="10">
        <f t="shared" si="5"/>
        <v>3643</v>
      </c>
      <c r="J19" s="10">
        <f t="shared" si="3"/>
        <v>45939836170.287292</v>
      </c>
      <c r="K19" s="11">
        <f t="shared" si="4"/>
        <v>7.3000000000000842E-3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11"/>
      <c r="H20" s="10"/>
      <c r="I20" s="10">
        <f t="shared" si="5"/>
        <v>3643</v>
      </c>
      <c r="J20" s="10">
        <f t="shared" si="3"/>
        <v>45606905758.252052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11"/>
      <c r="H21" s="10"/>
      <c r="I21" s="10">
        <f t="shared" si="5"/>
        <v>3643</v>
      </c>
      <c r="J21" s="10">
        <f t="shared" si="3"/>
        <v>45249435220.013939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11"/>
      <c r="H22" s="10"/>
      <c r="I22" s="10">
        <f t="shared" si="5"/>
        <v>3643</v>
      </c>
      <c r="J22" s="10">
        <f t="shared" si="3"/>
        <v>44850267836.271126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11"/>
      <c r="H23" s="10"/>
      <c r="I23" s="10">
        <f t="shared" si="5"/>
        <v>3643</v>
      </c>
      <c r="J23" s="10">
        <f t="shared" si="3"/>
        <v>44415000828.155205</v>
      </c>
      <c r="K23" s="11">
        <f t="shared" si="4"/>
        <v>1.0699999999999932E-2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11"/>
      <c r="H24" s="10"/>
      <c r="I24" s="10">
        <f t="shared" si="5"/>
        <v>3643</v>
      </c>
      <c r="J24" s="10">
        <f t="shared" si="3"/>
        <v>43944791558.479477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11"/>
      <c r="H25" s="10"/>
      <c r="I25" s="10">
        <f t="shared" si="5"/>
        <v>3643</v>
      </c>
      <c r="J25" s="10">
        <f t="shared" si="3"/>
        <v>43427998377.783852</v>
      </c>
      <c r="K25" s="11">
        <f t="shared" si="4"/>
        <v>1.3699999999999823E-2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11"/>
      <c r="H26" s="10"/>
      <c r="I26" s="10">
        <f t="shared" si="5"/>
        <v>3643</v>
      </c>
      <c r="J26" s="10">
        <f t="shared" si="3"/>
        <v>42841075641.495369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11"/>
      <c r="H27" s="10"/>
      <c r="I27" s="10">
        <f t="shared" si="5"/>
        <v>3643</v>
      </c>
      <c r="J27" s="10">
        <f t="shared" si="3"/>
        <v>42183020521.362114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11"/>
      <c r="H28" s="10"/>
      <c r="I28" s="10">
        <f t="shared" si="5"/>
        <v>3643</v>
      </c>
      <c r="J28" s="10">
        <f t="shared" si="3"/>
        <v>41465664525.078255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11"/>
      <c r="H29" s="10"/>
      <c r="I29" s="10">
        <f t="shared" si="5"/>
        <v>3643</v>
      </c>
      <c r="J29" s="10">
        <f t="shared" si="3"/>
        <v>40724479007.148155</v>
      </c>
      <c r="K29" s="11">
        <f t="shared" si="4"/>
        <v>1.8499999999999739E-2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11"/>
      <c r="H30" s="10"/>
      <c r="I30" s="10">
        <f t="shared" si="5"/>
        <v>3643</v>
      </c>
      <c r="J30" s="10">
        <f t="shared" si="3"/>
        <v>39984760929.944199</v>
      </c>
      <c r="K30" s="11">
        <f t="shared" si="4"/>
        <v>1.880000000000015E-2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11"/>
      <c r="H31" s="10"/>
      <c r="I31" s="10">
        <f t="shared" si="5"/>
        <v>3643</v>
      </c>
      <c r="J31" s="10">
        <f t="shared" si="3"/>
        <v>39246918855.461517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11"/>
      <c r="H32" s="10"/>
      <c r="I32" s="10">
        <f t="shared" si="5"/>
        <v>3643</v>
      </c>
      <c r="J32" s="10">
        <f t="shared" si="3"/>
        <v>38500018496.626953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11"/>
      <c r="H33" s="10"/>
      <c r="I33" s="10">
        <f t="shared" si="5"/>
        <v>3643</v>
      </c>
      <c r="J33" s="10">
        <f t="shared" si="3"/>
        <v>37752518627.796577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11"/>
      <c r="H34" s="10"/>
      <c r="I34" s="10">
        <f t="shared" si="5"/>
        <v>3643</v>
      </c>
      <c r="J34" s="10">
        <f t="shared" ref="J34:J65" si="6">IF(I34="","",I34*C34)</f>
        <v>37005017278.765511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11"/>
      <c r="H35" s="10"/>
      <c r="I35" s="10">
        <f t="shared" ref="I35:I66" si="8">IF(H35&lt;&gt;"",H35,I34/(1+IF(G34="",0,G34)))</f>
        <v>3643</v>
      </c>
      <c r="J35" s="10">
        <f t="shared" si="6"/>
        <v>36265207054.846642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11"/>
      <c r="H36" s="10"/>
      <c r="I36" s="10">
        <f t="shared" si="8"/>
        <v>3643</v>
      </c>
      <c r="J36" s="10">
        <f t="shared" si="6"/>
        <v>35515823185.629852</v>
      </c>
      <c r="K36" s="11">
        <f t="shared" si="7"/>
        <v>2.2099999999999786E-2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11"/>
      <c r="H37" s="10"/>
      <c r="I37" s="10">
        <f t="shared" si="8"/>
        <v>3643</v>
      </c>
      <c r="J37" s="10">
        <f t="shared" si="6"/>
        <v>34747894712.483963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11"/>
      <c r="H38" s="10"/>
      <c r="I38" s="10">
        <f t="shared" si="8"/>
        <v>3643</v>
      </c>
      <c r="J38" s="10">
        <f t="shared" si="6"/>
        <v>33986594984.823906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11"/>
      <c r="H39" s="10"/>
      <c r="I39" s="10">
        <f t="shared" si="8"/>
        <v>3643</v>
      </c>
      <c r="J39" s="10">
        <f t="shared" si="6"/>
        <v>33232223511.121449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11"/>
      <c r="H40" s="10"/>
      <c r="I40" s="10">
        <f t="shared" si="8"/>
        <v>3643</v>
      </c>
      <c r="J40" s="10">
        <f t="shared" si="6"/>
        <v>32488242752.0984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11"/>
      <c r="H41" s="10"/>
      <c r="I41" s="10">
        <f t="shared" si="8"/>
        <v>3643</v>
      </c>
      <c r="J41" s="10">
        <f t="shared" si="6"/>
        <v>31739197686.692455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11"/>
      <c r="H42" s="10"/>
      <c r="I42" s="10">
        <f t="shared" si="8"/>
        <v>3643</v>
      </c>
      <c r="J42" s="10">
        <f t="shared" si="6"/>
        <v>30983207425.51001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11"/>
      <c r="H43" s="10"/>
      <c r="I43" s="10">
        <f t="shared" si="8"/>
        <v>3643</v>
      </c>
      <c r="J43" s="10">
        <f t="shared" si="6"/>
        <v>30233418643.159649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11"/>
      <c r="H44" s="10"/>
      <c r="I44" s="10">
        <f t="shared" si="8"/>
        <v>3643</v>
      </c>
      <c r="J44" s="10">
        <f t="shared" si="6"/>
        <v>29498896129.534248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11"/>
      <c r="H45" s="10"/>
      <c r="I45" s="10">
        <f t="shared" si="8"/>
        <v>3643</v>
      </c>
      <c r="J45" s="10">
        <f t="shared" si="6"/>
        <v>28785027448.803913</v>
      </c>
      <c r="K45" s="11">
        <f t="shared" si="7"/>
        <v>2.4900000000000144E-2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11"/>
      <c r="H46" s="10"/>
      <c r="I46" s="10">
        <f t="shared" si="8"/>
        <v>3643</v>
      </c>
      <c r="J46" s="10">
        <f t="shared" si="6"/>
        <v>28085693676.264915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11"/>
      <c r="H47" s="10"/>
      <c r="I47" s="10">
        <f t="shared" si="8"/>
        <v>3643</v>
      </c>
      <c r="J47" s="10">
        <f t="shared" si="6"/>
        <v>27400676757.331627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11"/>
      <c r="H48" s="10"/>
      <c r="I48" s="10">
        <f t="shared" si="8"/>
        <v>3643</v>
      </c>
      <c r="J48" s="10">
        <f t="shared" si="6"/>
        <v>26734975858.456074</v>
      </c>
      <c r="K48" s="11">
        <f t="shared" si="7"/>
        <v>2.4900000000000144E-2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11"/>
      <c r="H49" s="10"/>
      <c r="I49" s="10">
        <f t="shared" si="8"/>
        <v>3643</v>
      </c>
      <c r="J49" s="10">
        <f t="shared" si="6"/>
        <v>26085448198.317955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11"/>
      <c r="H50" s="10"/>
      <c r="I50" s="10">
        <f t="shared" si="8"/>
        <v>3643</v>
      </c>
      <c r="J50" s="10">
        <f t="shared" si="6"/>
        <v>25456668486.696552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11"/>
      <c r="H51" s="10"/>
      <c r="I51" s="10">
        <f t="shared" si="8"/>
        <v>3643</v>
      </c>
      <c r="J51" s="10">
        <f t="shared" si="6"/>
        <v>24843045268.563046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11"/>
      <c r="H52" s="10"/>
      <c r="I52" s="10">
        <f t="shared" si="8"/>
        <v>3643</v>
      </c>
      <c r="J52" s="10">
        <f t="shared" si="6"/>
        <v>24239482162.711533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11"/>
      <c r="H53" s="10"/>
      <c r="I53" s="10">
        <f t="shared" si="8"/>
        <v>3643</v>
      </c>
      <c r="J53" s="10">
        <f t="shared" si="6"/>
        <v>23641355859.467014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11"/>
      <c r="H54" s="10"/>
      <c r="I54" s="10">
        <f t="shared" si="8"/>
        <v>3643</v>
      </c>
      <c r="J54" s="10">
        <f t="shared" si="6"/>
        <v>23044503225.915794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11"/>
      <c r="H55" s="10"/>
      <c r="I55" s="10">
        <f t="shared" si="8"/>
        <v>3643</v>
      </c>
      <c r="J55" s="10">
        <f t="shared" si="6"/>
        <v>22449589114.384605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11"/>
      <c r="H56" s="10"/>
      <c r="I56" s="10">
        <f t="shared" si="8"/>
        <v>3643</v>
      </c>
      <c r="J56" s="10">
        <f t="shared" si="6"/>
        <v>21910588633.988487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11"/>
      <c r="H57" s="10"/>
      <c r="I57" s="10">
        <f t="shared" si="8"/>
        <v>3643</v>
      </c>
      <c r="J57" s="10">
        <f t="shared" si="6"/>
        <v>21374098755.232162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11"/>
      <c r="H58" s="10"/>
      <c r="I58" s="10">
        <f t="shared" si="8"/>
        <v>3643</v>
      </c>
      <c r="J58" s="10">
        <f t="shared" si="6"/>
        <v>20793947616.725521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11"/>
      <c r="H59" s="10"/>
      <c r="I59" s="10">
        <f t="shared" si="8"/>
        <v>3643</v>
      </c>
      <c r="J59" s="10">
        <f t="shared" si="6"/>
        <v>20225608031.052933</v>
      </c>
      <c r="K59" s="11">
        <f t="shared" si="7"/>
        <v>2.829999999999977E-2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11"/>
      <c r="H60" s="10"/>
      <c r="I60" s="10">
        <f t="shared" si="8"/>
        <v>3643</v>
      </c>
      <c r="J60" s="10">
        <f t="shared" si="6"/>
        <v>19668976009.970764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11"/>
      <c r="H61" s="10"/>
      <c r="I61" s="10">
        <f t="shared" si="8"/>
        <v>3643</v>
      </c>
      <c r="J61" s="10">
        <f t="shared" si="6"/>
        <v>19123943616.889416</v>
      </c>
      <c r="K61" s="11">
        <f t="shared" si="7"/>
        <v>2.870000000000017E-2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11"/>
      <c r="H62" s="10"/>
      <c r="I62" s="10">
        <f t="shared" si="8"/>
        <v>3643</v>
      </c>
      <c r="J62" s="10">
        <f t="shared" si="6"/>
        <v>18590399160.969585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11"/>
      <c r="H63" s="10"/>
      <c r="I63" s="10">
        <f t="shared" si="8"/>
        <v>3643</v>
      </c>
      <c r="J63" s="10">
        <f t="shared" si="6"/>
        <v>18068227389.415482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11"/>
      <c r="H64" s="10"/>
      <c r="I64" s="10">
        <f t="shared" si="8"/>
        <v>3643</v>
      </c>
      <c r="J64" s="10">
        <f t="shared" si="6"/>
        <v>17559015927.517475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11"/>
      <c r="H65" s="10"/>
      <c r="I65" s="10">
        <f t="shared" si="8"/>
        <v>3643</v>
      </c>
      <c r="J65" s="10">
        <f t="shared" si="6"/>
        <v>17062497257.329199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4">
        <f>SUM(F2)</f>
        <v>15105090</v>
      </c>
      <c r="G66" s="11"/>
      <c r="H66" s="10"/>
      <c r="I66" s="10">
        <f t="shared" si="8"/>
        <v>3643</v>
      </c>
      <c r="J66" s="10">
        <f t="shared" ref="J66:J67" si="9">IF(I66="","",I66*C66)</f>
        <v>16578407751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11"/>
      <c r="H67" s="10"/>
      <c r="I67" s="10">
        <f t="shared" ref="I67" si="11">IF(H67&lt;&gt;"",H67,I66/(1+IF(G66="",0,G66)))</f>
        <v>3643</v>
      </c>
      <c r="J67" s="10">
        <f t="shared" si="9"/>
        <v>16414265100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5">
        <v>8002152</v>
      </c>
      <c r="G2" s="11"/>
      <c r="H2" s="10"/>
      <c r="I2" s="10">
        <f>IF(H2&lt;&gt;"",H2,20635)</f>
        <v>20635</v>
      </c>
      <c r="J2" s="10">
        <f t="shared" ref="J2:J33" si="3">IF(I2="","",I2*C2)</f>
        <v>165161543618.46582</v>
      </c>
      <c r="K2" s="11">
        <f t="shared" ref="K2:K33" si="4">IFERROR(J2/J3-1,"")</f>
        <v>1.2219999999999898E-2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11"/>
      <c r="H3" s="10"/>
      <c r="I3" s="10">
        <f t="shared" ref="I3:I34" si="5">IF(H3&lt;&gt;"",H3,I2/(1+IF(G2="",0,G2)))</f>
        <v>20635</v>
      </c>
      <c r="J3" s="10">
        <f t="shared" si="3"/>
        <v>163167635117.33203</v>
      </c>
      <c r="K3" s="11">
        <f t="shared" si="4"/>
        <v>1.2350000000000083E-2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11"/>
      <c r="H4" s="10"/>
      <c r="I4" s="10">
        <f t="shared" si="5"/>
        <v>20635</v>
      </c>
      <c r="J4" s="10">
        <f t="shared" si="3"/>
        <v>161177097957.55621</v>
      </c>
      <c r="K4" s="11">
        <f t="shared" si="4"/>
        <v>1.4340000000000019E-2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11"/>
      <c r="H5" s="10"/>
      <c r="I5" s="10">
        <f t="shared" si="5"/>
        <v>20635</v>
      </c>
      <c r="J5" s="10">
        <f t="shared" si="3"/>
        <v>158898493559.90714</v>
      </c>
      <c r="K5" s="11">
        <f t="shared" si="4"/>
        <v>2.0259999999999945E-2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11"/>
      <c r="H6" s="10"/>
      <c r="I6" s="10">
        <f t="shared" si="5"/>
        <v>20635</v>
      </c>
      <c r="J6" s="10">
        <f t="shared" si="3"/>
        <v>155743137592.28741</v>
      </c>
      <c r="K6" s="11">
        <f t="shared" si="4"/>
        <v>2.2180000000000311E-2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11"/>
      <c r="H7" s="10"/>
      <c r="I7" s="10">
        <f t="shared" si="5"/>
        <v>20635</v>
      </c>
      <c r="J7" s="10">
        <f t="shared" si="3"/>
        <v>152363710493.54065</v>
      </c>
      <c r="K7" s="11">
        <f t="shared" si="4"/>
        <v>1.8809999999999993E-2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11"/>
      <c r="H8" s="10"/>
      <c r="I8" s="10">
        <f t="shared" si="5"/>
        <v>20635</v>
      </c>
      <c r="J8" s="10">
        <f t="shared" si="3"/>
        <v>149550662531.32642</v>
      </c>
      <c r="K8" s="11">
        <f t="shared" si="4"/>
        <v>2.4429999999999952E-2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11"/>
      <c r="H9" s="10"/>
      <c r="I9" s="10">
        <f t="shared" si="5"/>
        <v>20635</v>
      </c>
      <c r="J9" s="10">
        <f t="shared" si="3"/>
        <v>145984266891.17502</v>
      </c>
      <c r="K9" s="11">
        <f t="shared" si="4"/>
        <v>4.2089999999999961E-2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11"/>
      <c r="H10" s="10"/>
      <c r="I10" s="10">
        <f t="shared" si="5"/>
        <v>20635</v>
      </c>
      <c r="J10" s="10">
        <f t="shared" si="3"/>
        <v>140087964466.76874</v>
      </c>
      <c r="K10" s="11">
        <f t="shared" si="4"/>
        <v>4.7479999999999967E-2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11"/>
      <c r="H11" s="10"/>
      <c r="I11" s="10">
        <f t="shared" si="5"/>
        <v>20635</v>
      </c>
      <c r="J11" s="10">
        <f t="shared" si="3"/>
        <v>133738080408.95171</v>
      </c>
      <c r="K11" s="11">
        <f t="shared" si="4"/>
        <v>3.6470000000000002E-2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11"/>
      <c r="H12" s="10"/>
      <c r="I12" s="10">
        <f t="shared" si="5"/>
        <v>20635</v>
      </c>
      <c r="J12" s="10">
        <f t="shared" si="3"/>
        <v>129032273398.12219</v>
      </c>
      <c r="K12" s="11">
        <f t="shared" si="4"/>
        <v>2.7329999999999854E-2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11"/>
      <c r="H13" s="10"/>
      <c r="I13" s="10">
        <f t="shared" si="5"/>
        <v>20635</v>
      </c>
      <c r="J13" s="10">
        <f t="shared" si="3"/>
        <v>125599635363.63408</v>
      </c>
      <c r="K13" s="11">
        <f t="shared" si="4"/>
        <v>1.7859999999999987E-2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11"/>
      <c r="H14" s="10"/>
      <c r="I14" s="10">
        <f t="shared" si="5"/>
        <v>20635</v>
      </c>
      <c r="J14" s="10">
        <f t="shared" si="3"/>
        <v>123395786614.69562</v>
      </c>
      <c r="K14" s="11">
        <f t="shared" si="4"/>
        <v>-1.3299999999999423E-3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11"/>
      <c r="H15" s="10"/>
      <c r="I15" s="10">
        <f t="shared" si="5"/>
        <v>20635</v>
      </c>
      <c r="J15" s="10">
        <f t="shared" si="3"/>
        <v>123560121576.39221</v>
      </c>
      <c r="K15" s="11">
        <f t="shared" si="4"/>
        <v>-2.8500000000001302E-3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11"/>
      <c r="H16" s="10"/>
      <c r="I16" s="10">
        <f t="shared" si="5"/>
        <v>20635</v>
      </c>
      <c r="J16" s="10">
        <f t="shared" si="3"/>
        <v>123913274408.45633</v>
      </c>
      <c r="K16" s="11">
        <f t="shared" si="4"/>
        <v>1.780000000000026E-2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11"/>
      <c r="H17" s="10"/>
      <c r="I17" s="10">
        <f t="shared" si="5"/>
        <v>20635</v>
      </c>
      <c r="J17" s="10">
        <f t="shared" si="3"/>
        <v>121746192187.51848</v>
      </c>
      <c r="K17" s="11">
        <f t="shared" si="4"/>
        <v>2.1949999999999914E-2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11"/>
      <c r="H18" s="10"/>
      <c r="I18" s="10">
        <f t="shared" si="5"/>
        <v>20635</v>
      </c>
      <c r="J18" s="10">
        <f t="shared" si="3"/>
        <v>119131261008.38445</v>
      </c>
      <c r="K18" s="11">
        <f t="shared" si="4"/>
        <v>1.2299999999999756E-2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11"/>
      <c r="H19" s="10"/>
      <c r="I19" s="10">
        <f t="shared" si="5"/>
        <v>20635</v>
      </c>
      <c r="J19" s="10">
        <f t="shared" si="3"/>
        <v>117683750872.65086</v>
      </c>
      <c r="K19" s="11">
        <f t="shared" si="4"/>
        <v>2.0890000000000075E-2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11"/>
      <c r="H20" s="10"/>
      <c r="I20" s="10">
        <f t="shared" si="5"/>
        <v>20635</v>
      </c>
      <c r="J20" s="10">
        <f t="shared" si="3"/>
        <v>115275642696.71645</v>
      </c>
      <c r="K20" s="11">
        <f t="shared" si="4"/>
        <v>3.3750000000000169E-2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11"/>
      <c r="H21" s="10"/>
      <c r="I21" s="10">
        <f t="shared" si="5"/>
        <v>20635</v>
      </c>
      <c r="J21" s="10">
        <f t="shared" si="3"/>
        <v>111512109017.37987</v>
      </c>
      <c r="K21" s="11">
        <f t="shared" si="4"/>
        <v>3.711999999999982E-2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11"/>
      <c r="H22" s="10"/>
      <c r="I22" s="10">
        <f t="shared" si="5"/>
        <v>20635</v>
      </c>
      <c r="J22" s="10">
        <f t="shared" si="3"/>
        <v>107520932020.76894</v>
      </c>
      <c r="K22" s="11">
        <f t="shared" si="4"/>
        <v>3.5619999999999985E-2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11"/>
      <c r="H23" s="10"/>
      <c r="I23" s="10">
        <f t="shared" si="5"/>
        <v>20635</v>
      </c>
      <c r="J23" s="10">
        <f t="shared" si="3"/>
        <v>103822765126.94708</v>
      </c>
      <c r="K23" s="11">
        <f t="shared" si="4"/>
        <v>3.0950000000000033E-2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11"/>
      <c r="H24" s="10"/>
      <c r="I24" s="10">
        <f t="shared" si="5"/>
        <v>20635</v>
      </c>
      <c r="J24" s="10">
        <f t="shared" si="3"/>
        <v>100705916995.92325</v>
      </c>
      <c r="K24" s="11">
        <f t="shared" si="4"/>
        <v>2.8359999999999719E-2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11"/>
      <c r="H25" s="10"/>
      <c r="I25" s="10">
        <f t="shared" si="5"/>
        <v>20635</v>
      </c>
      <c r="J25" s="10">
        <f t="shared" si="3"/>
        <v>97928660192.853928</v>
      </c>
      <c r="K25" s="11">
        <f t="shared" si="4"/>
        <v>2.7509999999999923E-2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11"/>
      <c r="H26" s="10"/>
      <c r="I26" s="10">
        <f t="shared" si="5"/>
        <v>20635</v>
      </c>
      <c r="J26" s="10">
        <f t="shared" si="3"/>
        <v>95306770924.715027</v>
      </c>
      <c r="K26" s="11">
        <f t="shared" si="4"/>
        <v>2.9200000000000115E-2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11"/>
      <c r="H27" s="10"/>
      <c r="I27" s="10">
        <f t="shared" si="5"/>
        <v>20635</v>
      </c>
      <c r="J27" s="10">
        <f t="shared" si="3"/>
        <v>92602770039.559875</v>
      </c>
      <c r="K27" s="11">
        <f t="shared" si="4"/>
        <v>3.3500000000000085E-2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11"/>
      <c r="H28" s="10"/>
      <c r="I28" s="10">
        <f t="shared" si="5"/>
        <v>20635</v>
      </c>
      <c r="J28" s="10">
        <f t="shared" si="3"/>
        <v>89601132113.749268</v>
      </c>
      <c r="K28" s="11">
        <f t="shared" si="4"/>
        <v>3.4049999999999914E-2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11"/>
      <c r="H29" s="10"/>
      <c r="I29" s="10">
        <f t="shared" si="5"/>
        <v>20635</v>
      </c>
      <c r="J29" s="10">
        <f t="shared" si="3"/>
        <v>86650676576.325394</v>
      </c>
      <c r="K29" s="11">
        <f t="shared" si="4"/>
        <v>2.7789999999999981E-2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11"/>
      <c r="H30" s="10"/>
      <c r="I30" s="10">
        <f t="shared" si="5"/>
        <v>20635</v>
      </c>
      <c r="J30" s="10">
        <f t="shared" si="3"/>
        <v>84307763819.77388</v>
      </c>
      <c r="K30" s="11">
        <f t="shared" si="4"/>
        <v>2.0019999999999927E-2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11"/>
      <c r="H31" s="10"/>
      <c r="I31" s="10">
        <f t="shared" si="5"/>
        <v>20635</v>
      </c>
      <c r="J31" s="10">
        <f t="shared" si="3"/>
        <v>82653049763.508453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11"/>
      <c r="H32" s="10"/>
      <c r="I32" s="10">
        <f t="shared" si="5"/>
        <v>20635</v>
      </c>
      <c r="J32" s="10">
        <f t="shared" si="3"/>
        <v>82107853615.501526</v>
      </c>
      <c r="K32" s="11">
        <f t="shared" si="4"/>
        <v>3.6999999999998145E-4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11"/>
      <c r="H33" s="10"/>
      <c r="I33" s="10">
        <f t="shared" si="5"/>
        <v>20635</v>
      </c>
      <c r="J33" s="10">
        <f t="shared" si="3"/>
        <v>82077484946.071472</v>
      </c>
      <c r="K33" s="11">
        <f t="shared" si="4"/>
        <v>1.0000000000000009E-2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11"/>
      <c r="H34" s="10"/>
      <c r="I34" s="10">
        <f t="shared" si="5"/>
        <v>20635</v>
      </c>
      <c r="J34" s="10">
        <f t="shared" ref="J34:J65" si="6">IF(I34="","",I34*C34)</f>
        <v>81264836580.268784</v>
      </c>
      <c r="K34" s="11">
        <f t="shared" ref="K34:K65" si="7">IFERROR(J34/J35-1,"")</f>
        <v>1.5889999999999738E-2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11"/>
      <c r="H35" s="10"/>
      <c r="I35" s="10">
        <f t="shared" ref="I35:I66" si="8">IF(H35&lt;&gt;"",H35,I34/(1+IF(G34="",0,G34)))</f>
        <v>20635</v>
      </c>
      <c r="J35" s="10">
        <f t="shared" si="6"/>
        <v>79993736113.426453</v>
      </c>
      <c r="K35" s="11">
        <f t="shared" si="7"/>
        <v>2.8329999999999966E-2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11"/>
      <c r="H36" s="10"/>
      <c r="I36" s="10">
        <f t="shared" si="8"/>
        <v>20635</v>
      </c>
      <c r="J36" s="10">
        <f t="shared" si="6"/>
        <v>77789946917.260468</v>
      </c>
      <c r="K36" s="11">
        <f t="shared" si="7"/>
        <v>4.6140000000000292E-2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11"/>
      <c r="H37" s="10"/>
      <c r="I37" s="10">
        <f t="shared" si="8"/>
        <v>20635</v>
      </c>
      <c r="J37" s="10">
        <f t="shared" si="6"/>
        <v>74359021657.962082</v>
      </c>
      <c r="K37" s="11">
        <f t="shared" si="7"/>
        <v>2.9470000000000107E-2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11"/>
      <c r="H38" s="10"/>
      <c r="I38" s="10">
        <f t="shared" si="8"/>
        <v>20635</v>
      </c>
      <c r="J38" s="10">
        <f t="shared" si="6"/>
        <v>72230392005.558273</v>
      </c>
      <c r="K38" s="11">
        <f t="shared" si="7"/>
        <v>1.1239999999999917E-2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11"/>
      <c r="H39" s="10"/>
      <c r="I39" s="10">
        <f t="shared" si="8"/>
        <v>20635</v>
      </c>
      <c r="J39" s="10">
        <f t="shared" si="6"/>
        <v>71427546384.199875</v>
      </c>
      <c r="K39" s="11">
        <f t="shared" si="7"/>
        <v>1.1970000000000036E-2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11"/>
      <c r="H40" s="10"/>
      <c r="I40" s="10">
        <f t="shared" si="8"/>
        <v>20635</v>
      </c>
      <c r="J40" s="10">
        <f t="shared" si="6"/>
        <v>70582671802.721298</v>
      </c>
      <c r="K40" s="11">
        <f t="shared" si="7"/>
        <v>1.2799999999999923E-2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11"/>
      <c r="H41" s="10"/>
      <c r="I41" s="10">
        <f t="shared" si="8"/>
        <v>20635</v>
      </c>
      <c r="J41" s="10">
        <f t="shared" si="6"/>
        <v>69690631716.746948</v>
      </c>
      <c r="K41" s="11">
        <f t="shared" si="7"/>
        <v>1.3800000000000034E-2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11"/>
      <c r="H42" s="10"/>
      <c r="I42" s="10">
        <f t="shared" si="8"/>
        <v>20635</v>
      </c>
      <c r="J42" s="10">
        <f t="shared" si="6"/>
        <v>68741992224.054993</v>
      </c>
      <c r="K42" s="11">
        <f t="shared" si="7"/>
        <v>1.4410000000000034E-2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11"/>
      <c r="H43" s="10"/>
      <c r="I43" s="10">
        <f t="shared" si="8"/>
        <v>20635</v>
      </c>
      <c r="J43" s="10">
        <f t="shared" si="6"/>
        <v>67765491491.660164</v>
      </c>
      <c r="K43" s="11">
        <f t="shared" si="7"/>
        <v>1.5309999999999935E-2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11"/>
      <c r="H44" s="10"/>
      <c r="I44" s="10">
        <f t="shared" si="8"/>
        <v>20635</v>
      </c>
      <c r="J44" s="10">
        <f t="shared" si="6"/>
        <v>66743646267.307686</v>
      </c>
      <c r="K44" s="11">
        <f t="shared" si="7"/>
        <v>1.6210000000000058E-2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11"/>
      <c r="H45" s="10"/>
      <c r="I45" s="10">
        <f t="shared" si="8"/>
        <v>20635</v>
      </c>
      <c r="J45" s="10">
        <f t="shared" si="6"/>
        <v>65678989841.96936</v>
      </c>
      <c r="K45" s="11">
        <f t="shared" si="7"/>
        <v>1.6610000000000014E-2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11"/>
      <c r="H46" s="10"/>
      <c r="I46" s="10">
        <f t="shared" si="8"/>
        <v>20635</v>
      </c>
      <c r="J46" s="10">
        <f t="shared" si="6"/>
        <v>64605886074.275642</v>
      </c>
      <c r="K46" s="11">
        <f t="shared" si="7"/>
        <v>1.6850000000000254E-2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11"/>
      <c r="H47" s="10"/>
      <c r="I47" s="10">
        <f t="shared" si="8"/>
        <v>20635</v>
      </c>
      <c r="J47" s="10">
        <f t="shared" si="6"/>
        <v>63535315999.681007</v>
      </c>
      <c r="K47" s="11">
        <f t="shared" si="7"/>
        <v>1.8119999999999692E-2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11"/>
      <c r="H48" s="10"/>
      <c r="I48" s="10">
        <f t="shared" si="8"/>
        <v>20635</v>
      </c>
      <c r="J48" s="10">
        <f t="shared" si="6"/>
        <v>62404545632.814423</v>
      </c>
      <c r="K48" s="11">
        <f t="shared" si="7"/>
        <v>1.9940000000000291E-2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11"/>
      <c r="H49" s="10"/>
      <c r="I49" s="10">
        <f t="shared" si="8"/>
        <v>20635</v>
      </c>
      <c r="J49" s="10">
        <f t="shared" si="6"/>
        <v>61184526180.769859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11"/>
      <c r="H50" s="10"/>
      <c r="I50" s="10">
        <f t="shared" si="8"/>
        <v>20635</v>
      </c>
      <c r="J50" s="10">
        <f t="shared" si="6"/>
        <v>59896746138.785957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11"/>
      <c r="H51" s="10"/>
      <c r="I51" s="10">
        <f t="shared" si="8"/>
        <v>20635</v>
      </c>
      <c r="J51" s="10">
        <f t="shared" si="6"/>
        <v>58538649471.057419</v>
      </c>
      <c r="K51" s="11">
        <f t="shared" si="7"/>
        <v>2.479000000000009E-2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11"/>
      <c r="H52" s="10"/>
      <c r="I52" s="10">
        <f t="shared" si="8"/>
        <v>20635</v>
      </c>
      <c r="J52" s="10">
        <f t="shared" si="6"/>
        <v>57122580695.613167</v>
      </c>
      <c r="K52" s="11">
        <f t="shared" si="7"/>
        <v>2.6170000000000027E-2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11"/>
      <c r="H53" s="10"/>
      <c r="I53" s="10">
        <f t="shared" si="8"/>
        <v>20635</v>
      </c>
      <c r="J53" s="10">
        <f t="shared" si="6"/>
        <v>55665806538.500603</v>
      </c>
      <c r="K53" s="11">
        <f t="shared" si="7"/>
        <v>2.7320000000000011E-2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11"/>
      <c r="H54" s="10"/>
      <c r="I54" s="10">
        <f t="shared" si="8"/>
        <v>20635</v>
      </c>
      <c r="J54" s="10">
        <f t="shared" si="6"/>
        <v>54185459777.382515</v>
      </c>
      <c r="K54" s="11">
        <f t="shared" si="7"/>
        <v>2.8310000000000057E-2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11"/>
      <c r="H55" s="10"/>
      <c r="I55" s="10">
        <f t="shared" si="8"/>
        <v>20635</v>
      </c>
      <c r="J55" s="10">
        <f t="shared" si="6"/>
        <v>52693701099.26239</v>
      </c>
      <c r="K55" s="11">
        <f t="shared" si="7"/>
        <v>2.9349999999999987E-2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11"/>
      <c r="H56" s="10"/>
      <c r="I56" s="10">
        <f t="shared" si="8"/>
        <v>20635</v>
      </c>
      <c r="J56" s="10">
        <f t="shared" si="6"/>
        <v>51191238256.435989</v>
      </c>
      <c r="K56" s="11">
        <f t="shared" si="7"/>
        <v>3.0480000000000063E-2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11"/>
      <c r="H57" s="10"/>
      <c r="I57" s="10">
        <f t="shared" si="8"/>
        <v>20635</v>
      </c>
      <c r="J57" s="10">
        <f t="shared" si="6"/>
        <v>49677080832.656609</v>
      </c>
      <c r="K57" s="11">
        <f t="shared" si="7"/>
        <v>3.1730000000000036E-2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11"/>
      <c r="H58" s="10"/>
      <c r="I58" s="10">
        <f t="shared" si="8"/>
        <v>20635</v>
      </c>
      <c r="J58" s="10">
        <f t="shared" si="6"/>
        <v>48149303434.674385</v>
      </c>
      <c r="K58" s="11">
        <f t="shared" si="7"/>
        <v>3.3020000000000049E-2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11"/>
      <c r="H59" s="10"/>
      <c r="I59" s="10">
        <f t="shared" si="8"/>
        <v>20635</v>
      </c>
      <c r="J59" s="10">
        <f t="shared" si="6"/>
        <v>46610233523.721115</v>
      </c>
      <c r="K59" s="11">
        <f t="shared" si="7"/>
        <v>3.4499999999999975E-2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11"/>
      <c r="H60" s="10"/>
      <c r="I60" s="10">
        <f t="shared" si="8"/>
        <v>20635</v>
      </c>
      <c r="J60" s="10">
        <f t="shared" si="6"/>
        <v>45055808142.794701</v>
      </c>
      <c r="K60" s="11">
        <f t="shared" si="7"/>
        <v>4.2950000000000044E-2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11"/>
      <c r="H61" s="10"/>
      <c r="I61" s="10">
        <f t="shared" si="8"/>
        <v>20635</v>
      </c>
      <c r="J61" s="10">
        <f t="shared" si="6"/>
        <v>43200352982.208832</v>
      </c>
      <c r="K61" s="11">
        <f t="shared" si="7"/>
        <v>5.1779999999999937E-2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11"/>
      <c r="H62" s="10"/>
      <c r="I62" s="10">
        <f t="shared" si="8"/>
        <v>20635</v>
      </c>
      <c r="J62" s="10">
        <f t="shared" si="6"/>
        <v>41073563846.250008</v>
      </c>
      <c r="K62" s="11">
        <f t="shared" si="7"/>
        <v>5.2610000000000046E-2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11"/>
      <c r="H63" s="10"/>
      <c r="I63" s="10">
        <f t="shared" si="8"/>
        <v>20635</v>
      </c>
      <c r="J63" s="10">
        <f t="shared" si="6"/>
        <v>39020685577.991852</v>
      </c>
      <c r="K63" s="11">
        <f t="shared" si="7"/>
        <v>5.3080000000000238E-2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11"/>
      <c r="H64" s="10"/>
      <c r="I64" s="10">
        <f t="shared" si="8"/>
        <v>20635</v>
      </c>
      <c r="J64" s="10">
        <f t="shared" si="6"/>
        <v>37053866352.026291</v>
      </c>
      <c r="K64" s="11">
        <f t="shared" si="7"/>
        <v>5.3119999999999834E-2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11"/>
      <c r="H65" s="10"/>
      <c r="I65" s="10">
        <f t="shared" si="8"/>
        <v>20635</v>
      </c>
      <c r="J65" s="10">
        <f t="shared" si="6"/>
        <v>35184847265.293884</v>
      </c>
      <c r="K65" s="11">
        <f t="shared" si="7"/>
        <v>5.3109999999999991E-2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4">
        <f>SUM(F2)</f>
        <v>8002152</v>
      </c>
      <c r="G66" s="11"/>
      <c r="H66" s="10"/>
      <c r="I66" s="10">
        <f t="shared" si="8"/>
        <v>20635</v>
      </c>
      <c r="J66" s="10">
        <f t="shared" ref="J66:J67" si="9">IF(I66="","",I66*C66)</f>
        <v>33410419866.200001</v>
      </c>
      <c r="K66" s="11">
        <f t="shared" ref="K66" si="10">IFERROR(J66/J67-1,"")</f>
        <v>5.2740000000000009E-2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11"/>
      <c r="H67" s="10"/>
      <c r="I67" s="10">
        <f t="shared" ref="I67" si="11">IF(H67&lt;&gt;"",H67,I66/(1+IF(G66="",0,G66)))</f>
        <v>20635</v>
      </c>
      <c r="J67" s="10">
        <f t="shared" si="9"/>
        <v>31736630000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6">
        <v>6257140</v>
      </c>
      <c r="G2" s="11"/>
      <c r="H2" s="10"/>
      <c r="I2" s="10">
        <f>IF(H2&lt;&gt;"",H2,3655)</f>
        <v>3655</v>
      </c>
      <c r="J2" s="10">
        <f t="shared" ref="J2:J33" si="3">IF(I2="","",I2*C2)</f>
        <v>22871337047.611996</v>
      </c>
      <c r="K2" s="11">
        <f t="shared" ref="K2:K33" si="4">IFERROR(J2/J3-1,"")</f>
        <v>2.2810000000000219E-2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11"/>
      <c r="H3" s="10"/>
      <c r="I3" s="10">
        <f t="shared" ref="I3:I34" si="5">IF(H3&lt;&gt;"",H3,I2/(1+IF(G2="",0,G2)))</f>
        <v>3655</v>
      </c>
      <c r="J3" s="10">
        <f t="shared" si="3"/>
        <v>22361276334.423786</v>
      </c>
      <c r="K3" s="11">
        <f t="shared" si="4"/>
        <v>2.3339999999999916E-2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11"/>
      <c r="H4" s="10"/>
      <c r="I4" s="10">
        <f t="shared" si="5"/>
        <v>3655</v>
      </c>
      <c r="J4" s="10">
        <f t="shared" si="3"/>
        <v>21851267745.24966</v>
      </c>
      <c r="K4" s="11">
        <f t="shared" si="4"/>
        <v>2.3959999999999981E-2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11"/>
      <c r="H5" s="10"/>
      <c r="I5" s="10">
        <f t="shared" si="5"/>
        <v>3655</v>
      </c>
      <c r="J5" s="10">
        <f t="shared" si="3"/>
        <v>21339962249.74575</v>
      </c>
      <c r="K5" s="11">
        <f t="shared" si="4"/>
        <v>2.4219999999999908E-2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11"/>
      <c r="H6" s="10"/>
      <c r="I6" s="10">
        <f t="shared" si="5"/>
        <v>3655</v>
      </c>
      <c r="J6" s="10">
        <f t="shared" si="3"/>
        <v>20835330543.970779</v>
      </c>
      <c r="K6" s="11">
        <f t="shared" si="4"/>
        <v>2.4169999999999803E-2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11"/>
      <c r="H7" s="10"/>
      <c r="I7" s="10">
        <f t="shared" si="5"/>
        <v>3655</v>
      </c>
      <c r="J7" s="10">
        <f t="shared" si="3"/>
        <v>20343625124.706623</v>
      </c>
      <c r="K7" s="11">
        <f t="shared" si="4"/>
        <v>2.3919999999999941E-2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11"/>
      <c r="H8" s="10"/>
      <c r="I8" s="10">
        <f t="shared" si="5"/>
        <v>3655</v>
      </c>
      <c r="J8" s="10">
        <f t="shared" si="3"/>
        <v>19868373627.535965</v>
      </c>
      <c r="K8" s="11">
        <f t="shared" si="4"/>
        <v>2.4750000000000272E-2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11"/>
      <c r="H9" s="10"/>
      <c r="I9" s="10">
        <f t="shared" si="5"/>
        <v>3655</v>
      </c>
      <c r="J9" s="10">
        <f t="shared" si="3"/>
        <v>19388508053.218796</v>
      </c>
      <c r="K9" s="11">
        <f t="shared" si="4"/>
        <v>2.5160000000000071E-2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11"/>
      <c r="H10" s="10"/>
      <c r="I10" s="10">
        <f t="shared" si="5"/>
        <v>3655</v>
      </c>
      <c r="J10" s="10">
        <f t="shared" si="3"/>
        <v>18912665391.957153</v>
      </c>
      <c r="K10" s="11">
        <f t="shared" si="4"/>
        <v>2.5600000000000067E-2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11"/>
      <c r="H11" s="10"/>
      <c r="I11" s="10">
        <f t="shared" si="5"/>
        <v>3655</v>
      </c>
      <c r="J11" s="10">
        <f t="shared" si="3"/>
        <v>18440586380.613449</v>
      </c>
      <c r="K11" s="11">
        <f t="shared" si="4"/>
        <v>2.5959999999999983E-2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11"/>
      <c r="H12" s="10"/>
      <c r="I12" s="10">
        <f t="shared" si="5"/>
        <v>3655</v>
      </c>
      <c r="J12" s="10">
        <f t="shared" si="3"/>
        <v>17973981812.754345</v>
      </c>
      <c r="K12" s="11">
        <f t="shared" si="4"/>
        <v>2.6040000000000063E-2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11"/>
      <c r="H13" s="10"/>
      <c r="I13" s="10">
        <f t="shared" si="5"/>
        <v>3655</v>
      </c>
      <c r="J13" s="10">
        <f t="shared" si="3"/>
        <v>17517817836.297165</v>
      </c>
      <c r="K13" s="11">
        <f t="shared" si="4"/>
        <v>2.6419999999999888E-2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11"/>
      <c r="H14" s="10"/>
      <c r="I14" s="10">
        <f t="shared" si="5"/>
        <v>3655</v>
      </c>
      <c r="J14" s="10">
        <f t="shared" si="3"/>
        <v>17066910072.189911</v>
      </c>
      <c r="K14" s="11">
        <f t="shared" si="4"/>
        <v>2.6550000000000074E-2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11"/>
      <c r="H15" s="10"/>
      <c r="I15" s="10">
        <f t="shared" si="5"/>
        <v>3655</v>
      </c>
      <c r="J15" s="10">
        <f t="shared" si="3"/>
        <v>16625502968.379436</v>
      </c>
      <c r="K15" s="11">
        <f t="shared" si="4"/>
        <v>2.746000000000004E-2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11"/>
      <c r="H16" s="10"/>
      <c r="I16" s="10">
        <f t="shared" si="5"/>
        <v>3655</v>
      </c>
      <c r="J16" s="10">
        <f t="shared" si="3"/>
        <v>16181168092.557798</v>
      </c>
      <c r="K16" s="11">
        <f t="shared" si="4"/>
        <v>2.7539999999999898E-2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11"/>
      <c r="H17" s="10"/>
      <c r="I17" s="10">
        <f t="shared" si="5"/>
        <v>3655</v>
      </c>
      <c r="J17" s="10">
        <f t="shared" si="3"/>
        <v>15747482426.531132</v>
      </c>
      <c r="K17" s="11">
        <f t="shared" si="4"/>
        <v>2.5689999999999769E-2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11"/>
      <c r="H18" s="10"/>
      <c r="I18" s="10">
        <f t="shared" si="5"/>
        <v>3655</v>
      </c>
      <c r="J18" s="10">
        <f t="shared" si="3"/>
        <v>15353062257.145077</v>
      </c>
      <c r="K18" s="11">
        <f t="shared" si="4"/>
        <v>2.4540000000000228E-2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11"/>
      <c r="H19" s="10"/>
      <c r="I19" s="10">
        <f t="shared" si="5"/>
        <v>3655</v>
      </c>
      <c r="J19" s="10">
        <f t="shared" si="3"/>
        <v>14985322444.360468</v>
      </c>
      <c r="K19" s="11">
        <f t="shared" si="4"/>
        <v>2.4280000000000079E-2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11"/>
      <c r="H20" s="10"/>
      <c r="I20" s="10">
        <f t="shared" si="5"/>
        <v>3655</v>
      </c>
      <c r="J20" s="10">
        <f t="shared" si="3"/>
        <v>14630103530.63661</v>
      </c>
      <c r="K20" s="11">
        <f t="shared" si="4"/>
        <v>2.4370000000000003E-2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11"/>
      <c r="H21" s="10"/>
      <c r="I21" s="10">
        <f t="shared" si="5"/>
        <v>3655</v>
      </c>
      <c r="J21" s="10">
        <f t="shared" si="3"/>
        <v>14282049972.799486</v>
      </c>
      <c r="K21" s="11">
        <f t="shared" si="4"/>
        <v>2.3200000000000109E-2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11"/>
      <c r="H22" s="10"/>
      <c r="I22" s="10">
        <f t="shared" si="5"/>
        <v>3655</v>
      </c>
      <c r="J22" s="10">
        <f t="shared" si="3"/>
        <v>13958219285.3787</v>
      </c>
      <c r="K22" s="11">
        <f t="shared" si="4"/>
        <v>2.3519999999999985E-2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11"/>
      <c r="H23" s="10"/>
      <c r="I23" s="10">
        <f t="shared" si="5"/>
        <v>3655</v>
      </c>
      <c r="J23" s="10">
        <f t="shared" si="3"/>
        <v>13637466083.104092</v>
      </c>
      <c r="K23" s="11">
        <f t="shared" si="4"/>
        <v>2.3679999999999923E-2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11"/>
      <c r="H24" s="10"/>
      <c r="I24" s="10">
        <f t="shared" si="5"/>
        <v>3655</v>
      </c>
      <c r="J24" s="10">
        <f t="shared" si="3"/>
        <v>13322001097.124191</v>
      </c>
      <c r="K24" s="11">
        <f t="shared" si="4"/>
        <v>2.4410000000000043E-2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11"/>
      <c r="H25" s="10"/>
      <c r="I25" s="10">
        <f t="shared" si="5"/>
        <v>3655</v>
      </c>
      <c r="J25" s="10">
        <f t="shared" si="3"/>
        <v>13004559792.587139</v>
      </c>
      <c r="K25" s="11">
        <f t="shared" si="4"/>
        <v>2.4990000000000068E-2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11"/>
      <c r="H26" s="10"/>
      <c r="I26" s="10">
        <f t="shared" si="5"/>
        <v>3655</v>
      </c>
      <c r="J26" s="10">
        <f t="shared" si="3"/>
        <v>12687499187.881968</v>
      </c>
      <c r="K26" s="11">
        <f t="shared" si="4"/>
        <v>2.4720000000000075E-2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11"/>
      <c r="H27" s="10"/>
      <c r="I27" s="10">
        <f t="shared" si="5"/>
        <v>3655</v>
      </c>
      <c r="J27" s="10">
        <f t="shared" si="3"/>
        <v>12381430232.533731</v>
      </c>
      <c r="K27" s="11">
        <f t="shared" si="4"/>
        <v>2.5689999999999991E-2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11"/>
      <c r="H28" s="10"/>
      <c r="I28" s="10">
        <f t="shared" si="5"/>
        <v>3655</v>
      </c>
      <c r="J28" s="10">
        <f t="shared" si="3"/>
        <v>12071318071.282484</v>
      </c>
      <c r="K28" s="11">
        <f t="shared" si="4"/>
        <v>2.5339999999999696E-2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11"/>
      <c r="H29" s="10"/>
      <c r="I29" s="10">
        <f t="shared" si="5"/>
        <v>3655</v>
      </c>
      <c r="J29" s="10">
        <f t="shared" si="3"/>
        <v>11772990492.209888</v>
      </c>
      <c r="K29" s="11">
        <f t="shared" si="4"/>
        <v>2.4610000000000021E-2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11"/>
      <c r="H30" s="10"/>
      <c r="I30" s="10">
        <f t="shared" si="5"/>
        <v>3655</v>
      </c>
      <c r="J30" s="10">
        <f t="shared" si="3"/>
        <v>11490216269.809868</v>
      </c>
      <c r="K30" s="11">
        <f t="shared" si="4"/>
        <v>2.3420000000000218E-2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11"/>
      <c r="H31" s="10"/>
      <c r="I31" s="10">
        <f t="shared" si="5"/>
        <v>3655</v>
      </c>
      <c r="J31" s="10">
        <f t="shared" si="3"/>
        <v>11227273523.880583</v>
      </c>
      <c r="K31" s="11">
        <f t="shared" si="4"/>
        <v>2.2419999999999884E-2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11"/>
      <c r="H32" s="10"/>
      <c r="I32" s="10">
        <f t="shared" si="5"/>
        <v>3655</v>
      </c>
      <c r="J32" s="10">
        <f t="shared" si="3"/>
        <v>10981077760.490389</v>
      </c>
      <c r="K32" s="11">
        <f t="shared" si="4"/>
        <v>2.159000000000022E-2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11"/>
      <c r="H33" s="10"/>
      <c r="I33" s="10">
        <f t="shared" si="5"/>
        <v>3655</v>
      </c>
      <c r="J33" s="10">
        <f t="shared" si="3"/>
        <v>10749006705.714022</v>
      </c>
      <c r="K33" s="11">
        <f t="shared" si="4"/>
        <v>2.1419999999999995E-2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11"/>
      <c r="H34" s="10"/>
      <c r="I34" s="10">
        <f t="shared" si="5"/>
        <v>3655</v>
      </c>
      <c r="J34" s="10">
        <f t="shared" ref="J34:J65" si="6">IF(I34="","",I34*C34)</f>
        <v>10523591378.388931</v>
      </c>
      <c r="K34" s="11">
        <f t="shared" ref="K34:K65" si="7">IFERROR(J34/J35-1,"")</f>
        <v>3.0329999999999968E-2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11"/>
      <c r="H35" s="10"/>
      <c r="I35" s="10">
        <f t="shared" ref="I35:I66" si="8">IF(H35&lt;&gt;"",H35,I34/(1+IF(G34="",0,G34)))</f>
        <v>3655</v>
      </c>
      <c r="J35" s="10">
        <f t="shared" si="6"/>
        <v>10213806623.49823</v>
      </c>
      <c r="K35" s="11">
        <f t="shared" si="7"/>
        <v>2.980999999999967E-2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11"/>
      <c r="H36" s="10"/>
      <c r="I36" s="10">
        <f t="shared" si="8"/>
        <v>3655</v>
      </c>
      <c r="J36" s="10">
        <f t="shared" si="6"/>
        <v>9918146671.228899</v>
      </c>
      <c r="K36" s="11">
        <f t="shared" si="7"/>
        <v>2.8280000000000083E-2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11"/>
      <c r="H37" s="10"/>
      <c r="I37" s="10">
        <f t="shared" si="8"/>
        <v>3655</v>
      </c>
      <c r="J37" s="10">
        <f t="shared" si="6"/>
        <v>9645375453.4065609</v>
      </c>
      <c r="K37" s="11">
        <f t="shared" si="7"/>
        <v>2.7910000000000323E-2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11"/>
      <c r="H38" s="10"/>
      <c r="I38" s="10">
        <f t="shared" si="8"/>
        <v>3655</v>
      </c>
      <c r="J38" s="10">
        <f t="shared" si="6"/>
        <v>9383482458.0036755</v>
      </c>
      <c r="K38" s="11">
        <f t="shared" si="7"/>
        <v>3.0620000000000092E-2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11"/>
      <c r="H39" s="10"/>
      <c r="I39" s="10">
        <f t="shared" si="8"/>
        <v>3655</v>
      </c>
      <c r="J39" s="10">
        <f t="shared" si="6"/>
        <v>9104696646.6822643</v>
      </c>
      <c r="K39" s="11">
        <f t="shared" si="7"/>
        <v>3.045000000000031E-2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11"/>
      <c r="H40" s="10"/>
      <c r="I40" s="10">
        <f t="shared" si="8"/>
        <v>3655</v>
      </c>
      <c r="J40" s="10">
        <f t="shared" si="6"/>
        <v>8835651071.5534592</v>
      </c>
      <c r="K40" s="11">
        <f t="shared" si="7"/>
        <v>3.0310000000000059E-2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11"/>
      <c r="H41" s="10"/>
      <c r="I41" s="10">
        <f t="shared" si="8"/>
        <v>3655</v>
      </c>
      <c r="J41" s="10">
        <f t="shared" si="6"/>
        <v>8575720968.9835672</v>
      </c>
      <c r="K41" s="11">
        <f t="shared" si="7"/>
        <v>2.862000000000009E-2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11"/>
      <c r="H42" s="10"/>
      <c r="I42" s="10">
        <f t="shared" si="8"/>
        <v>3655</v>
      </c>
      <c r="J42" s="10">
        <f t="shared" si="6"/>
        <v>8337112800.629549</v>
      </c>
      <c r="K42" s="11">
        <f t="shared" si="7"/>
        <v>2.8950000000000031E-2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11"/>
      <c r="H43" s="10"/>
      <c r="I43" s="10">
        <f t="shared" si="8"/>
        <v>3655</v>
      </c>
      <c r="J43" s="10">
        <f t="shared" si="6"/>
        <v>8102544147.5577517</v>
      </c>
      <c r="K43" s="11">
        <f t="shared" si="7"/>
        <v>2.8950000000000031E-2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11"/>
      <c r="H44" s="10"/>
      <c r="I44" s="10">
        <f t="shared" si="8"/>
        <v>3655</v>
      </c>
      <c r="J44" s="10">
        <f t="shared" si="6"/>
        <v>7874575195.6438608</v>
      </c>
      <c r="K44" s="11">
        <f t="shared" si="7"/>
        <v>2.8960000000000097E-2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11"/>
      <c r="H45" s="10"/>
      <c r="I45" s="10">
        <f t="shared" si="8"/>
        <v>3655</v>
      </c>
      <c r="J45" s="10">
        <f t="shared" si="6"/>
        <v>7652945882.8757772</v>
      </c>
      <c r="K45" s="11">
        <f t="shared" si="7"/>
        <v>2.905000000000002E-2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11"/>
      <c r="H46" s="10"/>
      <c r="I46" s="10">
        <f t="shared" si="8"/>
        <v>3655</v>
      </c>
      <c r="J46" s="10">
        <f t="shared" si="6"/>
        <v>7436903826.709856</v>
      </c>
      <c r="K46" s="11">
        <f t="shared" si="7"/>
        <v>2.8680000000000039E-2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11"/>
      <c r="H47" s="10"/>
      <c r="I47" s="10">
        <f t="shared" si="8"/>
        <v>3655</v>
      </c>
      <c r="J47" s="10">
        <f t="shared" si="6"/>
        <v>7229560044.6298714</v>
      </c>
      <c r="K47" s="11">
        <f t="shared" si="7"/>
        <v>2.7600000000000291E-2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11"/>
      <c r="H48" s="10"/>
      <c r="I48" s="10">
        <f t="shared" si="8"/>
        <v>3655</v>
      </c>
      <c r="J48" s="10">
        <f t="shared" si="6"/>
        <v>7035383461.1034155</v>
      </c>
      <c r="K48" s="11">
        <f t="shared" si="7"/>
        <v>2.7749999999999941E-2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11"/>
      <c r="H49" s="10"/>
      <c r="I49" s="10">
        <f t="shared" si="8"/>
        <v>3655</v>
      </c>
      <c r="J49" s="10">
        <f t="shared" si="6"/>
        <v>6845422973.5863934</v>
      </c>
      <c r="K49" s="11">
        <f t="shared" si="7"/>
        <v>2.5679999999999925E-2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11"/>
      <c r="H50" s="10"/>
      <c r="I50" s="10">
        <f t="shared" si="8"/>
        <v>3655</v>
      </c>
      <c r="J50" s="10">
        <f t="shared" si="6"/>
        <v>6674033785.9628677</v>
      </c>
      <c r="K50" s="11">
        <f t="shared" si="7"/>
        <v>2.4319999999999897E-2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11"/>
      <c r="H51" s="10"/>
      <c r="I51" s="10">
        <f t="shared" si="8"/>
        <v>3655</v>
      </c>
      <c r="J51" s="10">
        <f t="shared" si="6"/>
        <v>6515575001.9162655</v>
      </c>
      <c r="K51" s="11">
        <f t="shared" si="7"/>
        <v>2.4359999999999937E-2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11"/>
      <c r="H52" s="10"/>
      <c r="I52" s="10">
        <f t="shared" si="8"/>
        <v>3655</v>
      </c>
      <c r="J52" s="10">
        <f t="shared" si="6"/>
        <v>6360630053.805562</v>
      </c>
      <c r="K52" s="11">
        <f t="shared" si="7"/>
        <v>2.3940000000000072E-2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11"/>
      <c r="H53" s="10"/>
      <c r="I53" s="10">
        <f t="shared" si="8"/>
        <v>3655</v>
      </c>
      <c r="J53" s="10">
        <f t="shared" si="6"/>
        <v>6211916766.4175262</v>
      </c>
      <c r="K53" s="11">
        <f t="shared" si="7"/>
        <v>2.4170000000000025E-2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11"/>
      <c r="H54" s="10"/>
      <c r="I54" s="10">
        <f t="shared" si="8"/>
        <v>3655</v>
      </c>
      <c r="J54" s="10">
        <f t="shared" si="6"/>
        <v>6065318029.6411009</v>
      </c>
      <c r="K54" s="11">
        <f t="shared" si="7"/>
        <v>2.3810000000000331E-2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11"/>
      <c r="H55" s="10"/>
      <c r="I55" s="10">
        <f t="shared" si="8"/>
        <v>3655</v>
      </c>
      <c r="J55" s="10">
        <f t="shared" si="6"/>
        <v>5924261366.5046244</v>
      </c>
      <c r="K55" s="11">
        <f t="shared" si="7"/>
        <v>2.3800000000000043E-2</v>
      </c>
      <c r="L55" t="s">
        <v>129</v>
      </c>
      <c r="M55" t="s">
        <v>130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11"/>
      <c r="H56" s="10"/>
      <c r="I56" s="10">
        <f t="shared" si="8"/>
        <v>3655</v>
      </c>
      <c r="J56" s="10">
        <f t="shared" si="6"/>
        <v>5786541674.6480017</v>
      </c>
      <c r="K56" s="11">
        <f t="shared" si="7"/>
        <v>2.3959999999999759E-2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11"/>
      <c r="H57" s="10"/>
      <c r="I57" s="10">
        <f t="shared" si="8"/>
        <v>3655</v>
      </c>
      <c r="J57" s="10">
        <f t="shared" si="6"/>
        <v>5651140351.8184328</v>
      </c>
      <c r="K57" s="11">
        <f t="shared" si="7"/>
        <v>2.4240000000000039E-2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11"/>
      <c r="H58" s="10"/>
      <c r="I58" s="10">
        <f t="shared" si="8"/>
        <v>3655</v>
      </c>
      <c r="J58" s="10">
        <f t="shared" si="6"/>
        <v>5517398609.5235806</v>
      </c>
      <c r="K58" s="11">
        <f t="shared" si="7"/>
        <v>3.2939999999999969E-2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11"/>
      <c r="H59" s="10"/>
      <c r="I59" s="10">
        <f t="shared" si="8"/>
        <v>3655</v>
      </c>
      <c r="J59" s="10">
        <f t="shared" si="6"/>
        <v>5341451206.7724953</v>
      </c>
      <c r="K59" s="11">
        <f t="shared" si="7"/>
        <v>3.2969999999999944E-2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11"/>
      <c r="H60" s="10"/>
      <c r="I60" s="10">
        <f t="shared" si="8"/>
        <v>3655</v>
      </c>
      <c r="J60" s="10">
        <f t="shared" si="6"/>
        <v>5170964506.9774494</v>
      </c>
      <c r="K60" s="11">
        <f t="shared" si="7"/>
        <v>3.2019999999999937E-2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11"/>
      <c r="H61" s="10"/>
      <c r="I61" s="10">
        <f t="shared" si="8"/>
        <v>3655</v>
      </c>
      <c r="J61" s="10">
        <f t="shared" si="6"/>
        <v>5010527419.0204163</v>
      </c>
      <c r="K61" s="11">
        <f t="shared" si="7"/>
        <v>3.2729999999999926E-2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11"/>
      <c r="H62" s="10"/>
      <c r="I62" s="10">
        <f t="shared" si="8"/>
        <v>3655</v>
      </c>
      <c r="J62" s="10">
        <f t="shared" si="6"/>
        <v>4851730286.7355614</v>
      </c>
      <c r="K62" s="11">
        <f t="shared" si="7"/>
        <v>3.2610000000000028E-2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11"/>
      <c r="H63" s="10"/>
      <c r="I63" s="10">
        <f t="shared" si="8"/>
        <v>3655</v>
      </c>
      <c r="J63" s="10">
        <f t="shared" si="6"/>
        <v>4698511816.4026699</v>
      </c>
      <c r="K63" s="11">
        <f t="shared" si="7"/>
        <v>3.2149999999999679E-2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11"/>
      <c r="H64" s="10"/>
      <c r="I64" s="10">
        <f t="shared" si="8"/>
        <v>3655</v>
      </c>
      <c r="J64" s="10">
        <f t="shared" si="6"/>
        <v>4552159876.3771458</v>
      </c>
      <c r="K64" s="11">
        <f t="shared" si="7"/>
        <v>3.1560000000000032E-2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11"/>
      <c r="H65" s="10"/>
      <c r="I65" s="10">
        <f t="shared" si="8"/>
        <v>3655</v>
      </c>
      <c r="J65" s="10">
        <f t="shared" si="6"/>
        <v>4412889096.4918623</v>
      </c>
      <c r="K65" s="11">
        <f t="shared" si="7"/>
        <v>3.0629999999999935E-2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4">
        <f>SUM(F2)</f>
        <v>6257140</v>
      </c>
      <c r="G66" s="11"/>
      <c r="H66" s="10"/>
      <c r="I66" s="10">
        <f t="shared" si="8"/>
        <v>3655</v>
      </c>
      <c r="J66" s="10">
        <f t="shared" ref="J66:J67" si="9">IF(I66="","",I66*C66)</f>
        <v>4281739418.1150002</v>
      </c>
      <c r="K66" s="11">
        <f t="shared" ref="K66" si="10">IFERROR(J66/J67-1,"")</f>
        <v>3.0229999999999979E-2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11"/>
      <c r="H67" s="10"/>
      <c r="I67" s="10">
        <f t="shared" ref="I67" si="11">IF(H67&lt;&gt;"",H67,I66/(1+IF(G66="",0,G66)))</f>
        <v>3655</v>
      </c>
      <c r="J67" s="10">
        <f t="shared" si="9"/>
        <v>4156100500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5">
        <v>3103322</v>
      </c>
      <c r="G2" s="11"/>
      <c r="H2" s="10"/>
      <c r="I2" s="10">
        <f>IF(H2&lt;&gt;"",H2,2183)</f>
        <v>2183</v>
      </c>
      <c r="J2" s="10">
        <f t="shared" ref="J2:J33" si="3">IF(I2="","",I2*C2)</f>
        <v>6771781936.7329082</v>
      </c>
      <c r="K2" s="11">
        <f t="shared" ref="K2:K33" si="4">IFERROR(J2/J3-1,"")</f>
        <v>2.583000000000002E-2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11"/>
      <c r="H3" s="10"/>
      <c r="I3" s="10">
        <f t="shared" ref="I3:I34" si="5">IF(H3&lt;&gt;"",H3,I2/(1+IF(G2="",0,G2)))</f>
        <v>2183</v>
      </c>
      <c r="J3" s="10">
        <f t="shared" si="3"/>
        <v>6601271104.1136532</v>
      </c>
      <c r="K3" s="11">
        <f t="shared" si="4"/>
        <v>2.5320000000000231E-2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11"/>
      <c r="H4" s="10"/>
      <c r="I4" s="10">
        <f t="shared" si="5"/>
        <v>2183</v>
      </c>
      <c r="J4" s="10">
        <f t="shared" si="3"/>
        <v>6438254500.169364</v>
      </c>
      <c r="K4" s="11">
        <f t="shared" si="4"/>
        <v>2.4869999999999726E-2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11"/>
      <c r="H5" s="10"/>
      <c r="I5" s="10">
        <f t="shared" si="5"/>
        <v>2183</v>
      </c>
      <c r="J5" s="10">
        <f t="shared" si="3"/>
        <v>6282020646.6862774</v>
      </c>
      <c r="K5" s="11">
        <f t="shared" si="4"/>
        <v>2.5079999999999769E-2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11"/>
      <c r="H6" s="10"/>
      <c r="I6" s="10">
        <f t="shared" si="5"/>
        <v>2183</v>
      </c>
      <c r="J6" s="10">
        <f t="shared" si="3"/>
        <v>6128322322.8297091</v>
      </c>
      <c r="K6" s="11">
        <f t="shared" si="4"/>
        <v>2.2700000000000164E-2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11"/>
      <c r="H7" s="10"/>
      <c r="I7" s="10">
        <f t="shared" si="5"/>
        <v>2183</v>
      </c>
      <c r="J7" s="10">
        <f t="shared" si="3"/>
        <v>5992297176.9137659</v>
      </c>
      <c r="K7" s="11">
        <f t="shared" si="4"/>
        <v>2.1910000000000096E-2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11"/>
      <c r="H8" s="10"/>
      <c r="I8" s="10">
        <f t="shared" si="5"/>
        <v>2183</v>
      </c>
      <c r="J8" s="10">
        <f t="shared" si="3"/>
        <v>5863820861.8310471</v>
      </c>
      <c r="K8" s="11">
        <f t="shared" si="4"/>
        <v>2.0850000000000035E-2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11"/>
      <c r="H9" s="10"/>
      <c r="I9" s="10">
        <f t="shared" si="5"/>
        <v>2183</v>
      </c>
      <c r="J9" s="10">
        <f t="shared" si="3"/>
        <v>5744057267.7974701</v>
      </c>
      <c r="K9" s="11">
        <f t="shared" si="4"/>
        <v>2.0100000000000007E-2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11"/>
      <c r="H10" s="10"/>
      <c r="I10" s="10">
        <f t="shared" si="5"/>
        <v>2183</v>
      </c>
      <c r="J10" s="10">
        <f t="shared" si="3"/>
        <v>5630876647.1889715</v>
      </c>
      <c r="K10" s="11">
        <f t="shared" si="4"/>
        <v>1.9509999999999916E-2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11"/>
      <c r="H11" s="10"/>
      <c r="I11" s="10">
        <f t="shared" si="5"/>
        <v>2183</v>
      </c>
      <c r="J11" s="10">
        <f t="shared" si="3"/>
        <v>5523120564.9664764</v>
      </c>
      <c r="K11" s="11">
        <f t="shared" si="4"/>
        <v>1.8909999999999982E-2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11"/>
      <c r="H12" s="10"/>
      <c r="I12" s="10">
        <f t="shared" si="5"/>
        <v>2183</v>
      </c>
      <c r="J12" s="10">
        <f t="shared" si="3"/>
        <v>5420616703.1106539</v>
      </c>
      <c r="K12" s="11">
        <f t="shared" si="4"/>
        <v>1.9099999999999895E-2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11"/>
      <c r="H13" s="10"/>
      <c r="I13" s="10">
        <f t="shared" si="5"/>
        <v>2183</v>
      </c>
      <c r="J13" s="10">
        <f t="shared" si="3"/>
        <v>5319023356.9921055</v>
      </c>
      <c r="K13" s="11">
        <f t="shared" si="4"/>
        <v>2.0040000000000058E-2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11"/>
      <c r="H14" s="10"/>
      <c r="I14" s="10">
        <f t="shared" si="5"/>
        <v>2183</v>
      </c>
      <c r="J14" s="10">
        <f t="shared" si="3"/>
        <v>5214524290.2161732</v>
      </c>
      <c r="K14" s="11">
        <f t="shared" si="4"/>
        <v>1.9200000000000106E-2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11"/>
      <c r="H15" s="10"/>
      <c r="I15" s="10">
        <f t="shared" si="5"/>
        <v>2183</v>
      </c>
      <c r="J15" s="10">
        <f t="shared" si="3"/>
        <v>5116291493.5402012</v>
      </c>
      <c r="K15" s="11">
        <f t="shared" si="4"/>
        <v>1.9290000000000029E-2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11"/>
      <c r="H16" s="10"/>
      <c r="I16" s="10">
        <f t="shared" si="5"/>
        <v>2183</v>
      </c>
      <c r="J16" s="10">
        <f t="shared" si="3"/>
        <v>5019465994.5061769</v>
      </c>
      <c r="K16" s="11">
        <f t="shared" si="4"/>
        <v>1.9139999999999935E-2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11"/>
      <c r="H17" s="10"/>
      <c r="I17" s="10">
        <f t="shared" si="5"/>
        <v>2183</v>
      </c>
      <c r="J17" s="10">
        <f t="shared" si="3"/>
        <v>4925197710.3304529</v>
      </c>
      <c r="K17" s="11">
        <f t="shared" si="4"/>
        <v>1.9519999999999982E-2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11"/>
      <c r="H18" s="10"/>
      <c r="I18" s="10">
        <f t="shared" si="5"/>
        <v>2183</v>
      </c>
      <c r="J18" s="10">
        <f t="shared" si="3"/>
        <v>4830898570.2393799</v>
      </c>
      <c r="K18" s="11">
        <f t="shared" si="4"/>
        <v>4.8399999999999554E-3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11"/>
      <c r="H19" s="10"/>
      <c r="I19" s="10">
        <f t="shared" si="5"/>
        <v>2183</v>
      </c>
      <c r="J19" s="10">
        <f t="shared" si="3"/>
        <v>4807629642.7683811</v>
      </c>
      <c r="K19" s="11">
        <f t="shared" si="4"/>
        <v>5.4899999999999949E-3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11"/>
      <c r="H20" s="10"/>
      <c r="I20" s="10">
        <f t="shared" si="5"/>
        <v>2183</v>
      </c>
      <c r="J20" s="10">
        <f t="shared" si="3"/>
        <v>4781379867.2969208</v>
      </c>
      <c r="K20" s="11">
        <f t="shared" si="4"/>
        <v>6.3899999999996737E-3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11"/>
      <c r="H21" s="10"/>
      <c r="I21" s="10">
        <f t="shared" si="5"/>
        <v>2183</v>
      </c>
      <c r="J21" s="10">
        <f t="shared" si="3"/>
        <v>4751020844.1031036</v>
      </c>
      <c r="K21" s="11">
        <f t="shared" si="4"/>
        <v>1.7700000000000049E-2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11"/>
      <c r="H22" s="10"/>
      <c r="I22" s="10">
        <f t="shared" si="5"/>
        <v>2183</v>
      </c>
      <c r="J22" s="10">
        <f t="shared" si="3"/>
        <v>4668390335.1705837</v>
      </c>
      <c r="K22" s="11">
        <f t="shared" si="4"/>
        <v>2.1600000000000064E-2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11"/>
      <c r="H23" s="10"/>
      <c r="I23" s="10">
        <f t="shared" si="5"/>
        <v>2183</v>
      </c>
      <c r="J23" s="10">
        <f t="shared" si="3"/>
        <v>4569685136.2280569</v>
      </c>
      <c r="K23" s="11">
        <f t="shared" si="4"/>
        <v>2.0240000000000036E-2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11"/>
      <c r="H24" s="10"/>
      <c r="I24" s="10">
        <f t="shared" si="5"/>
        <v>2183</v>
      </c>
      <c r="J24" s="10">
        <f t="shared" si="3"/>
        <v>4479029577.5778809</v>
      </c>
      <c r="K24" s="11">
        <f t="shared" si="4"/>
        <v>1.4469999999999983E-2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11"/>
      <c r="H25" s="10"/>
      <c r="I25" s="10">
        <f t="shared" si="5"/>
        <v>2183</v>
      </c>
      <c r="J25" s="10">
        <f t="shared" si="3"/>
        <v>4415142466.0935078</v>
      </c>
      <c r="K25" s="11">
        <f t="shared" si="4"/>
        <v>1.2099999999999778E-2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11"/>
      <c r="H26" s="10"/>
      <c r="I26" s="10">
        <f t="shared" si="5"/>
        <v>2183</v>
      </c>
      <c r="J26" s="10">
        <f t="shared" si="3"/>
        <v>4362357935.079052</v>
      </c>
      <c r="K26" s="11">
        <f t="shared" si="4"/>
        <v>2.6720000000000299E-2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11"/>
      <c r="H27" s="10"/>
      <c r="I27" s="10">
        <f t="shared" si="5"/>
        <v>2183</v>
      </c>
      <c r="J27" s="10">
        <f t="shared" si="3"/>
        <v>4248829218.3643556</v>
      </c>
      <c r="K27" s="11">
        <f t="shared" si="4"/>
        <v>2.5349999999999984E-2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11"/>
      <c r="H28" s="10"/>
      <c r="I28" s="10">
        <f t="shared" si="5"/>
        <v>2183</v>
      </c>
      <c r="J28" s="10">
        <f t="shared" si="3"/>
        <v>4143784286.6965966</v>
      </c>
      <c r="K28" s="11">
        <f t="shared" si="4"/>
        <v>2.3959999999999981E-2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11"/>
      <c r="H29" s="10"/>
      <c r="I29" s="10">
        <f t="shared" si="5"/>
        <v>2183</v>
      </c>
      <c r="J29" s="10">
        <f t="shared" si="3"/>
        <v>4046822421.4779844</v>
      </c>
      <c r="K29" s="11">
        <f t="shared" si="4"/>
        <v>3.4869999999999957E-2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11"/>
      <c r="H30" s="10"/>
      <c r="I30" s="10">
        <f t="shared" si="5"/>
        <v>2183</v>
      </c>
      <c r="J30" s="10">
        <f t="shared" si="3"/>
        <v>3910464523.5420728</v>
      </c>
      <c r="K30" s="11">
        <f t="shared" si="4"/>
        <v>3.5139999999999949E-2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11"/>
      <c r="H31" s="10"/>
      <c r="I31" s="10">
        <f t="shared" si="5"/>
        <v>2183</v>
      </c>
      <c r="J31" s="10">
        <f t="shared" si="3"/>
        <v>3777715597.4477587</v>
      </c>
      <c r="K31" s="11">
        <f t="shared" si="4"/>
        <v>3.3600000000000074E-2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11"/>
      <c r="H32" s="10"/>
      <c r="I32" s="10">
        <f t="shared" si="5"/>
        <v>2183</v>
      </c>
      <c r="J32" s="10">
        <f t="shared" si="3"/>
        <v>3654910601.2458963</v>
      </c>
      <c r="K32" s="11">
        <f t="shared" si="4"/>
        <v>3.1600000000000072E-2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11"/>
      <c r="H33" s="10"/>
      <c r="I33" s="10">
        <f t="shared" si="5"/>
        <v>2183</v>
      </c>
      <c r="J33" s="10">
        <f t="shared" si="3"/>
        <v>3542953277.6714773</v>
      </c>
      <c r="K33" s="11">
        <f t="shared" si="4"/>
        <v>2.9460000000000042E-2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11"/>
      <c r="H34" s="10"/>
      <c r="I34" s="10">
        <f t="shared" si="5"/>
        <v>2183</v>
      </c>
      <c r="J34" s="10">
        <f t="shared" ref="J34:J65" si="6">IF(I34="","",I34*C34)</f>
        <v>3441564779.2740636</v>
      </c>
      <c r="K34" s="11">
        <f t="shared" ref="K34:K65" si="7">IFERROR(J34/J35-1,"")</f>
        <v>2.9030000000000111E-2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11"/>
      <c r="H35" s="10"/>
      <c r="I35" s="10">
        <f t="shared" ref="I35:I66" si="8">IF(H35&lt;&gt;"",H35,I34/(1+IF(G34="",0,G34)))</f>
        <v>2183</v>
      </c>
      <c r="J35" s="10">
        <f t="shared" si="6"/>
        <v>3344474679.3330255</v>
      </c>
      <c r="K35" s="11">
        <f t="shared" si="7"/>
        <v>2.8650000000000064E-2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11"/>
      <c r="H36" s="10"/>
      <c r="I36" s="10">
        <f t="shared" si="8"/>
        <v>2183</v>
      </c>
      <c r="J36" s="10">
        <f t="shared" si="6"/>
        <v>3251324239.8610072</v>
      </c>
      <c r="K36" s="11">
        <f t="shared" si="7"/>
        <v>2.8039999999999843E-2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11"/>
      <c r="H37" s="10"/>
      <c r="I37" s="10">
        <f t="shared" si="8"/>
        <v>2183</v>
      </c>
      <c r="J37" s="10">
        <f t="shared" si="6"/>
        <v>3162643710.226263</v>
      </c>
      <c r="K37" s="11">
        <f t="shared" si="7"/>
        <v>2.8119999999999923E-2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11"/>
      <c r="H38" s="10"/>
      <c r="I38" s="10">
        <f t="shared" si="8"/>
        <v>2183</v>
      </c>
      <c r="J38" s="10">
        <f t="shared" si="6"/>
        <v>3076142580.8526859</v>
      </c>
      <c r="K38" s="11">
        <f t="shared" si="7"/>
        <v>2.9050000000000242E-2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11"/>
      <c r="H39" s="10"/>
      <c r="I39" s="10">
        <f t="shared" si="8"/>
        <v>2183</v>
      </c>
      <c r="J39" s="10">
        <f t="shared" si="6"/>
        <v>2989303319.4234347</v>
      </c>
      <c r="K39" s="11">
        <f t="shared" si="7"/>
        <v>3.0669999999999975E-2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11"/>
      <c r="H40" s="10"/>
      <c r="I40" s="10">
        <f t="shared" si="8"/>
        <v>2183</v>
      </c>
      <c r="J40" s="10">
        <f t="shared" si="6"/>
        <v>2900349597.2750101</v>
      </c>
      <c r="K40" s="11">
        <f t="shared" si="7"/>
        <v>3.1460000000000043E-2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11"/>
      <c r="H41" s="10"/>
      <c r="I41" s="10">
        <f t="shared" si="8"/>
        <v>2183</v>
      </c>
      <c r="J41" s="10">
        <f t="shared" si="6"/>
        <v>2811887612.9709439</v>
      </c>
      <c r="K41" s="11">
        <f t="shared" si="7"/>
        <v>3.1490000000000018E-2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11"/>
      <c r="H42" s="10"/>
      <c r="I42" s="10">
        <f t="shared" si="8"/>
        <v>2183</v>
      </c>
      <c r="J42" s="10">
        <f t="shared" si="6"/>
        <v>2726044472.5309443</v>
      </c>
      <c r="K42" s="11">
        <f t="shared" si="7"/>
        <v>3.143999999999969E-2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11"/>
      <c r="H43" s="10"/>
      <c r="I43" s="10">
        <f t="shared" si="8"/>
        <v>2183</v>
      </c>
      <c r="J43" s="10">
        <f t="shared" si="6"/>
        <v>2642950120.7350354</v>
      </c>
      <c r="K43" s="11">
        <f t="shared" si="7"/>
        <v>3.1290000000000262E-2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11"/>
      <c r="H44" s="10"/>
      <c r="I44" s="10">
        <f t="shared" si="8"/>
        <v>2183</v>
      </c>
      <c r="J44" s="10">
        <f t="shared" si="6"/>
        <v>2562761319.0615973</v>
      </c>
      <c r="K44" s="11">
        <f t="shared" si="7"/>
        <v>3.1160000000000077E-2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11"/>
      <c r="H45" s="10"/>
      <c r="I45" s="10">
        <f t="shared" si="8"/>
        <v>2183</v>
      </c>
      <c r="J45" s="10">
        <f t="shared" si="6"/>
        <v>2485318785.6992097</v>
      </c>
      <c r="K45" s="11">
        <f t="shared" si="7"/>
        <v>3.0990000000000073E-2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11"/>
      <c r="H46" s="10"/>
      <c r="I46" s="10">
        <f t="shared" si="8"/>
        <v>2183</v>
      </c>
      <c r="J46" s="10">
        <f t="shared" si="6"/>
        <v>2410613862.1123481</v>
      </c>
      <c r="K46" s="11">
        <f t="shared" si="7"/>
        <v>3.0680000000000263E-2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11"/>
      <c r="H47" s="10"/>
      <c r="I47" s="10">
        <f t="shared" si="8"/>
        <v>2183</v>
      </c>
      <c r="J47" s="10">
        <f t="shared" si="6"/>
        <v>2338857707.6418943</v>
      </c>
      <c r="K47" s="11">
        <f t="shared" si="7"/>
        <v>3.1060000000000088E-2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11"/>
      <c r="H48" s="10"/>
      <c r="I48" s="10">
        <f t="shared" si="8"/>
        <v>2183</v>
      </c>
      <c r="J48" s="10">
        <f t="shared" si="6"/>
        <v>2268401167.3829789</v>
      </c>
      <c r="K48" s="11">
        <f t="shared" si="7"/>
        <v>3.2270000000000021E-2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11"/>
      <c r="H49" s="10"/>
      <c r="I49" s="10">
        <f t="shared" si="8"/>
        <v>2183</v>
      </c>
      <c r="J49" s="10">
        <f t="shared" si="6"/>
        <v>2197488222.4446888</v>
      </c>
      <c r="K49" s="11">
        <f t="shared" si="7"/>
        <v>3.3060000000000089E-2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11"/>
      <c r="H50" s="10"/>
      <c r="I50" s="10">
        <f t="shared" si="8"/>
        <v>2183</v>
      </c>
      <c r="J50" s="10">
        <f t="shared" si="6"/>
        <v>2127164174.824975</v>
      </c>
      <c r="K50" s="11">
        <f t="shared" si="7"/>
        <v>3.3179999999999987E-2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11"/>
      <c r="H51" s="10"/>
      <c r="I51" s="10">
        <f t="shared" si="8"/>
        <v>2183</v>
      </c>
      <c r="J51" s="10">
        <f t="shared" si="6"/>
        <v>2058851482.6312695</v>
      </c>
      <c r="K51" s="11">
        <f t="shared" si="7"/>
        <v>3.3179999999999987E-2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11"/>
      <c r="H52" s="10"/>
      <c r="I52" s="10">
        <f t="shared" si="8"/>
        <v>2183</v>
      </c>
      <c r="J52" s="10">
        <f t="shared" si="6"/>
        <v>1992732614.4827323</v>
      </c>
      <c r="K52" s="11">
        <f t="shared" si="7"/>
        <v>3.3250000000000002E-2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11"/>
      <c r="H53" s="10"/>
      <c r="I53" s="10">
        <f t="shared" si="8"/>
        <v>2183</v>
      </c>
      <c r="J53" s="10">
        <f t="shared" si="6"/>
        <v>1928606450.0195813</v>
      </c>
      <c r="K53" s="11">
        <f t="shared" si="7"/>
        <v>3.3430000000000071E-2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11"/>
      <c r="H54" s="10"/>
      <c r="I54" s="10">
        <f t="shared" si="8"/>
        <v>2183</v>
      </c>
      <c r="J54" s="10">
        <f t="shared" si="6"/>
        <v>1866218756.9739423</v>
      </c>
      <c r="K54" s="11">
        <f t="shared" si="7"/>
        <v>3.3649999999999958E-2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11"/>
      <c r="H55" s="10"/>
      <c r="I55" s="10">
        <f t="shared" si="8"/>
        <v>2183</v>
      </c>
      <c r="J55" s="10">
        <f t="shared" si="6"/>
        <v>1805464864.290565</v>
      </c>
      <c r="K55" s="11">
        <f t="shared" si="7"/>
        <v>3.3250000000000002E-2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11"/>
      <c r="H56" s="10"/>
      <c r="I56" s="10">
        <f t="shared" si="8"/>
        <v>2183</v>
      </c>
      <c r="J56" s="10">
        <f t="shared" si="6"/>
        <v>1747364978.7472198</v>
      </c>
      <c r="K56" s="11">
        <f t="shared" si="7"/>
        <v>3.27599999999999E-2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11"/>
      <c r="H57" s="10"/>
      <c r="I57" s="10">
        <f t="shared" si="8"/>
        <v>2183</v>
      </c>
      <c r="J57" s="10">
        <f t="shared" si="6"/>
        <v>1691937118.7373834</v>
      </c>
      <c r="K57" s="11">
        <f t="shared" si="7"/>
        <v>3.2140000000000057E-2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11"/>
      <c r="H58" s="10"/>
      <c r="I58" s="10">
        <f t="shared" si="8"/>
        <v>2183</v>
      </c>
      <c r="J58" s="10">
        <f t="shared" si="6"/>
        <v>1639251573.1755221</v>
      </c>
      <c r="K58" s="11">
        <f t="shared" si="7"/>
        <v>3.2189999999999941E-2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11"/>
      <c r="H59" s="10"/>
      <c r="I59" s="10">
        <f t="shared" si="8"/>
        <v>2183</v>
      </c>
      <c r="J59" s="10">
        <f t="shared" si="6"/>
        <v>1588129678.8144839</v>
      </c>
      <c r="K59" s="11">
        <f t="shared" si="7"/>
        <v>3.0999999999999917E-2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11"/>
      <c r="H60" s="10"/>
      <c r="I60" s="10">
        <f t="shared" si="8"/>
        <v>2183</v>
      </c>
      <c r="J60" s="10">
        <f t="shared" si="6"/>
        <v>1540377961.9927099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11"/>
      <c r="H61" s="10"/>
      <c r="I61" s="10">
        <f t="shared" si="8"/>
        <v>2183</v>
      </c>
      <c r="J61" s="10">
        <f t="shared" si="6"/>
        <v>1495512584.4589417</v>
      </c>
      <c r="K61" s="11">
        <f t="shared" si="7"/>
        <v>2.9859999999999776E-2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11"/>
      <c r="H62" s="10"/>
      <c r="I62" s="10">
        <f t="shared" si="8"/>
        <v>2183</v>
      </c>
      <c r="J62" s="10">
        <f t="shared" si="6"/>
        <v>1452151345.2886236</v>
      </c>
      <c r="K62" s="11">
        <f t="shared" si="7"/>
        <v>3.0219999999999914E-2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11"/>
      <c r="H63" s="10"/>
      <c r="I63" s="10">
        <f t="shared" si="8"/>
        <v>2183</v>
      </c>
      <c r="J63" s="10">
        <f t="shared" si="6"/>
        <v>1409554605.1218417</v>
      </c>
      <c r="K63" s="11">
        <f t="shared" si="7"/>
        <v>3.0990000000000073E-2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11"/>
      <c r="H64" s="10"/>
      <c r="I64" s="10">
        <f t="shared" si="8"/>
        <v>2183</v>
      </c>
      <c r="J64" s="10">
        <f t="shared" si="6"/>
        <v>1367185525.6809878</v>
      </c>
      <c r="K64" s="11">
        <f t="shared" si="7"/>
        <v>3.2270000000000021E-2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11"/>
      <c r="H65" s="10"/>
      <c r="I65" s="10">
        <f t="shared" si="8"/>
        <v>2183</v>
      </c>
      <c r="J65" s="10">
        <f t="shared" si="6"/>
        <v>1324445664.1004658</v>
      </c>
      <c r="K65" s="11">
        <f t="shared" si="7"/>
        <v>3.4049999999999914E-2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4">
        <f>SUM(F2)</f>
        <v>3103322</v>
      </c>
      <c r="G66" s="11"/>
      <c r="H66" s="10"/>
      <c r="I66" s="10">
        <f t="shared" si="8"/>
        <v>2183</v>
      </c>
      <c r="J66" s="10">
        <f t="shared" ref="J66:J67" si="9">IF(I66="","",I66*C66)</f>
        <v>1280833290.5569999</v>
      </c>
      <c r="K66" s="11">
        <f t="shared" ref="K66" si="10">IFERROR(J66/J67-1,"")</f>
        <v>3.6810000000000009E-2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11"/>
      <c r="H67" s="10"/>
      <c r="I67" s="10">
        <f t="shared" ref="I67" si="11">IF(H67&lt;&gt;"",H67,I66/(1+IF(G66="",0,G66)))</f>
        <v>2183</v>
      </c>
      <c r="J67" s="10">
        <f t="shared" si="9"/>
        <v>1235359700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5">
        <v>3254988</v>
      </c>
      <c r="G2" s="11"/>
      <c r="H2" s="10"/>
      <c r="I2" s="10">
        <f>IF(H2&lt;&gt;"",H2,29484)</f>
        <v>29484</v>
      </c>
      <c r="J2" s="10">
        <f t="shared" ref="J2:J33" si="3">IF(I2="","",I2*C2)</f>
        <v>95960625534.835754</v>
      </c>
      <c r="K2" s="11">
        <f t="shared" ref="K2:K33" si="4">IFERROR(J2/J3-1,"")</f>
        <v>6.5500000000000558E-3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11"/>
      <c r="H3" s="10"/>
      <c r="I3" s="10">
        <f t="shared" ref="I3:I34" si="5">IF(H3&lt;&gt;"",H3,I2/(1+IF(G2="",0,G2)))</f>
        <v>29484</v>
      </c>
      <c r="J3" s="10">
        <f t="shared" si="3"/>
        <v>95336173597.770355</v>
      </c>
      <c r="K3" s="11">
        <f t="shared" si="4"/>
        <v>5.0399999999999334E-3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11"/>
      <c r="H4" s="10"/>
      <c r="I4" s="10">
        <f t="shared" si="5"/>
        <v>29484</v>
      </c>
      <c r="J4" s="10">
        <f t="shared" si="3"/>
        <v>94858088830.066833</v>
      </c>
      <c r="K4" s="11">
        <f t="shared" si="4"/>
        <v>3.8700000000000401E-3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11"/>
      <c r="H5" s="10"/>
      <c r="I5" s="10">
        <f t="shared" si="5"/>
        <v>29484</v>
      </c>
      <c r="J5" s="10">
        <f t="shared" si="3"/>
        <v>94492403229.56839</v>
      </c>
      <c r="K5" s="11">
        <f t="shared" si="4"/>
        <v>5.6199999999999584E-3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11"/>
      <c r="H6" s="10"/>
      <c r="I6" s="10">
        <f t="shared" si="5"/>
        <v>29484</v>
      </c>
      <c r="J6" s="10">
        <f t="shared" si="3"/>
        <v>93964323730.204636</v>
      </c>
      <c r="K6" s="11">
        <f t="shared" si="4"/>
        <v>6.8299999999998917E-3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11"/>
      <c r="H7" s="10"/>
      <c r="I7" s="10">
        <f t="shared" si="5"/>
        <v>29484</v>
      </c>
      <c r="J7" s="10">
        <f t="shared" si="3"/>
        <v>93326900996.399246</v>
      </c>
      <c r="K7" s="11">
        <f t="shared" si="4"/>
        <v>1.1759999999999993E-2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11"/>
      <c r="H8" s="10"/>
      <c r="I8" s="10">
        <f t="shared" si="5"/>
        <v>29484</v>
      </c>
      <c r="J8" s="10">
        <f t="shared" si="3"/>
        <v>92242133506.36441</v>
      </c>
      <c r="K8" s="11">
        <f t="shared" si="4"/>
        <v>1.097999999999999E-2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11"/>
      <c r="H9" s="10"/>
      <c r="I9" s="10">
        <f t="shared" si="5"/>
        <v>29484</v>
      </c>
      <c r="J9" s="10">
        <f t="shared" si="3"/>
        <v>91240314849.318893</v>
      </c>
      <c r="K9" s="11">
        <f t="shared" si="4"/>
        <v>8.1899999999999196E-3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11"/>
      <c r="H10" s="10"/>
      <c r="I10" s="10">
        <f t="shared" si="5"/>
        <v>29484</v>
      </c>
      <c r="J10" s="10">
        <f t="shared" si="3"/>
        <v>90499126999.19548</v>
      </c>
      <c r="K10" s="11">
        <f t="shared" si="4"/>
        <v>7.6000000000000512E-3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11"/>
      <c r="H11" s="10"/>
      <c r="I11" s="10">
        <f t="shared" si="5"/>
        <v>29484</v>
      </c>
      <c r="J11" s="10">
        <f t="shared" si="3"/>
        <v>89816521436.279755</v>
      </c>
      <c r="K11" s="11">
        <f t="shared" si="4"/>
        <v>6.9500000000000117E-3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11"/>
      <c r="H12" s="10"/>
      <c r="I12" s="10">
        <f t="shared" si="5"/>
        <v>29484</v>
      </c>
      <c r="J12" s="10">
        <f t="shared" si="3"/>
        <v>89196605031.312134</v>
      </c>
      <c r="K12" s="11">
        <f t="shared" si="4"/>
        <v>6.2699999999999978E-3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11"/>
      <c r="H13" s="10"/>
      <c r="I13" s="10">
        <f t="shared" si="5"/>
        <v>29484</v>
      </c>
      <c r="J13" s="10">
        <f t="shared" si="3"/>
        <v>88640827045.735367</v>
      </c>
      <c r="K13" s="11">
        <f t="shared" si="4"/>
        <v>4.7399999999999665E-3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11"/>
      <c r="H14" s="10"/>
      <c r="I14" s="10">
        <f t="shared" si="5"/>
        <v>29484</v>
      </c>
      <c r="J14" s="10">
        <f t="shared" si="3"/>
        <v>88222651676.787399</v>
      </c>
      <c r="K14" s="11">
        <f t="shared" si="4"/>
        <v>3.9199999999999235E-3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11"/>
      <c r="H15" s="10"/>
      <c r="I15" s="10">
        <f t="shared" si="5"/>
        <v>29484</v>
      </c>
      <c r="J15" s="10">
        <f t="shared" si="3"/>
        <v>87878169253.314407</v>
      </c>
      <c r="K15" s="11">
        <f t="shared" si="4"/>
        <v>4.450000000000065E-3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11"/>
      <c r="H16" s="10"/>
      <c r="I16" s="10">
        <f t="shared" si="5"/>
        <v>29484</v>
      </c>
      <c r="J16" s="10">
        <f t="shared" si="3"/>
        <v>87488843897.968445</v>
      </c>
      <c r="K16" s="11">
        <f t="shared" si="4"/>
        <v>4.469999999999974E-3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11"/>
      <c r="H17" s="10"/>
      <c r="I17" s="10">
        <f t="shared" si="5"/>
        <v>29484</v>
      </c>
      <c r="J17" s="10">
        <f t="shared" si="3"/>
        <v>87099509092.32576</v>
      </c>
      <c r="K17" s="11">
        <f t="shared" si="4"/>
        <v>2.3999999999999577E-3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11"/>
      <c r="H18" s="10"/>
      <c r="I18" s="10">
        <f t="shared" si="5"/>
        <v>29484</v>
      </c>
      <c r="J18" s="10">
        <f t="shared" si="3"/>
        <v>86890970762.495773</v>
      </c>
      <c r="K18" s="11">
        <f t="shared" si="4"/>
        <v>2.4900000000001032E-3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11"/>
      <c r="H19" s="10"/>
      <c r="I19" s="10">
        <f t="shared" si="5"/>
        <v>29484</v>
      </c>
      <c r="J19" s="10">
        <f t="shared" si="3"/>
        <v>86675149639.892426</v>
      </c>
      <c r="K19" s="11">
        <f t="shared" si="4"/>
        <v>2.1100000000000563E-3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11"/>
      <c r="H20" s="10"/>
      <c r="I20" s="10">
        <f t="shared" si="5"/>
        <v>29484</v>
      </c>
      <c r="J20" s="10">
        <f t="shared" si="3"/>
        <v>86492650148.079971</v>
      </c>
      <c r="K20" s="11">
        <f t="shared" si="4"/>
        <v>2.1500000000000963E-3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11"/>
      <c r="H21" s="10"/>
      <c r="I21" s="10">
        <f t="shared" si="5"/>
        <v>29484</v>
      </c>
      <c r="J21" s="10">
        <f t="shared" si="3"/>
        <v>86307089904.784668</v>
      </c>
      <c r="K21" s="11">
        <f t="shared" si="4"/>
        <v>2.6599999999998847E-3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11"/>
      <c r="H22" s="10"/>
      <c r="I22" s="10">
        <f t="shared" si="5"/>
        <v>29484</v>
      </c>
      <c r="J22" s="10">
        <f t="shared" si="3"/>
        <v>86078122099.998672</v>
      </c>
      <c r="K22" s="11">
        <f t="shared" si="4"/>
        <v>1.2199999999999989E-3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11"/>
      <c r="H23" s="10"/>
      <c r="I23" s="10">
        <f t="shared" si="5"/>
        <v>29484</v>
      </c>
      <c r="J23" s="10">
        <f t="shared" si="3"/>
        <v>85973234753.599274</v>
      </c>
      <c r="K23" s="11">
        <f t="shared" si="4"/>
        <v>2.9799999999999827E-3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11"/>
      <c r="H24" s="10"/>
      <c r="I24" s="10">
        <f t="shared" si="5"/>
        <v>29484</v>
      </c>
      <c r="J24" s="10">
        <f t="shared" si="3"/>
        <v>85717795722.34668</v>
      </c>
      <c r="K24" s="11">
        <f t="shared" si="4"/>
        <v>3.1699999999998951E-3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11"/>
      <c r="H25" s="10"/>
      <c r="I25" s="10">
        <f t="shared" si="5"/>
        <v>29484</v>
      </c>
      <c r="J25" s="10">
        <f t="shared" si="3"/>
        <v>85446928957.551254</v>
      </c>
      <c r="K25" s="11">
        <f t="shared" si="4"/>
        <v>4.569999999999963E-3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11"/>
      <c r="H26" s="10"/>
      <c r="I26" s="10">
        <f t="shared" si="5"/>
        <v>29484</v>
      </c>
      <c r="J26" s="10">
        <f t="shared" si="3"/>
        <v>85058212924.486359</v>
      </c>
      <c r="K26" s="11">
        <f t="shared" si="4"/>
        <v>4.810000000000203E-3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11"/>
      <c r="H27" s="10"/>
      <c r="I27" s="10">
        <f t="shared" si="5"/>
        <v>29484</v>
      </c>
      <c r="J27" s="10">
        <f t="shared" si="3"/>
        <v>84651041415.278854</v>
      </c>
      <c r="K27" s="11">
        <f t="shared" si="4"/>
        <v>2.7999999999996916E-3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11"/>
      <c r="H28" s="10"/>
      <c r="I28" s="10">
        <f t="shared" si="5"/>
        <v>29484</v>
      </c>
      <c r="J28" s="10">
        <f t="shared" si="3"/>
        <v>84414680310.409729</v>
      </c>
      <c r="K28" s="11">
        <f t="shared" si="4"/>
        <v>2.1100000000002783E-3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11"/>
      <c r="H29" s="10"/>
      <c r="I29" s="10">
        <f t="shared" si="5"/>
        <v>29484</v>
      </c>
      <c r="J29" s="10">
        <f t="shared" si="3"/>
        <v>84236940366.236954</v>
      </c>
      <c r="K29" s="11">
        <f t="shared" si="4"/>
        <v>1.9199999999996997E-3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11"/>
      <c r="H30" s="10"/>
      <c r="I30" s="10">
        <f t="shared" si="5"/>
        <v>29484</v>
      </c>
      <c r="J30" s="10">
        <f t="shared" si="3"/>
        <v>84075515376.713684</v>
      </c>
      <c r="K30" s="11">
        <f t="shared" si="4"/>
        <v>1.5899999999999803E-3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11"/>
      <c r="H31" s="10"/>
      <c r="I31" s="10">
        <f t="shared" si="5"/>
        <v>29484</v>
      </c>
      <c r="J31" s="10">
        <f t="shared" si="3"/>
        <v>83942047521.155045</v>
      </c>
      <c r="K31" s="11">
        <f t="shared" si="4"/>
        <v>8.6999999999992639E-4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11"/>
      <c r="H32" s="10"/>
      <c r="I32" s="10">
        <f t="shared" si="5"/>
        <v>29484</v>
      </c>
      <c r="J32" s="10">
        <f t="shared" si="3"/>
        <v>83869081420.319382</v>
      </c>
      <c r="K32" s="11">
        <f t="shared" si="4"/>
        <v>4.80000000000258E-4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11"/>
      <c r="H33" s="10"/>
      <c r="I33" s="10">
        <f t="shared" si="5"/>
        <v>29484</v>
      </c>
      <c r="J33" s="10">
        <f t="shared" si="3"/>
        <v>83828843575.403168</v>
      </c>
      <c r="K33" s="11">
        <f t="shared" si="4"/>
        <v>6.8999999999985739E-4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11"/>
      <c r="H34" s="10"/>
      <c r="I34" s="10">
        <f t="shared" si="5"/>
        <v>29484</v>
      </c>
      <c r="J34" s="10">
        <f t="shared" ref="J34:J65" si="6">IF(I34="","",I34*C34)</f>
        <v>83771041556.729034</v>
      </c>
      <c r="K34" s="11">
        <f t="shared" ref="K34:K65" si="7">IFERROR(J34/J35-1,"")</f>
        <v>4.2000000000030902E-4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11"/>
      <c r="H35" s="10"/>
      <c r="I35" s="10">
        <f t="shared" ref="I35:I66" si="8">IF(H35&lt;&gt;"",H35,I34/(1+IF(G34="",0,G34)))</f>
        <v>29484</v>
      </c>
      <c r="J35" s="10">
        <f t="shared" si="6"/>
        <v>83735872490.283096</v>
      </c>
      <c r="K35" s="11">
        <f t="shared" si="7"/>
        <v>9.6000000000007191E-4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11"/>
      <c r="H36" s="10"/>
      <c r="I36" s="10">
        <f t="shared" si="8"/>
        <v>29484</v>
      </c>
      <c r="J36" s="10">
        <f t="shared" si="6"/>
        <v>83655563149.659424</v>
      </c>
      <c r="K36" s="11">
        <f t="shared" si="7"/>
        <v>1.4099999999999113E-3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11"/>
      <c r="H37" s="10"/>
      <c r="I37" s="10">
        <f t="shared" si="8"/>
        <v>29484</v>
      </c>
      <c r="J37" s="10">
        <f t="shared" si="6"/>
        <v>83537774887.068665</v>
      </c>
      <c r="K37" s="11">
        <f t="shared" si="7"/>
        <v>2.1699999999997832E-3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11"/>
      <c r="H38" s="10"/>
      <c r="I38" s="10">
        <f t="shared" si="8"/>
        <v>29484</v>
      </c>
      <c r="J38" s="10">
        <f t="shared" si="6"/>
        <v>83356890434.825104</v>
      </c>
      <c r="K38" s="11">
        <f t="shared" si="7"/>
        <v>2.2599999999999287E-3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11"/>
      <c r="H39" s="10"/>
      <c r="I39" s="10">
        <f t="shared" si="8"/>
        <v>29484</v>
      </c>
      <c r="J39" s="10">
        <f t="shared" si="6"/>
        <v>83168928656.062408</v>
      </c>
      <c r="K39" s="11">
        <f t="shared" si="7"/>
        <v>1.7300000000000093E-3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11"/>
      <c r="H40" s="10"/>
      <c r="I40" s="10">
        <f t="shared" si="8"/>
        <v>29484</v>
      </c>
      <c r="J40" s="10">
        <f t="shared" si="6"/>
        <v>83025294895.892517</v>
      </c>
      <c r="K40" s="11">
        <f t="shared" si="7"/>
        <v>1.9100000000000783E-3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11"/>
      <c r="H41" s="10"/>
      <c r="I41" s="10">
        <f t="shared" si="8"/>
        <v>29484</v>
      </c>
      <c r="J41" s="10">
        <f t="shared" si="6"/>
        <v>82867018889.812973</v>
      </c>
      <c r="K41" s="11">
        <f t="shared" si="7"/>
        <v>1.1900000000000244E-3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11"/>
      <c r="H42" s="10"/>
      <c r="I42" s="10">
        <f t="shared" si="8"/>
        <v>29484</v>
      </c>
      <c r="J42" s="10">
        <f t="shared" si="6"/>
        <v>82768524345.841415</v>
      </c>
      <c r="K42" s="11">
        <f t="shared" si="7"/>
        <v>9.5000000000000639E-4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11"/>
      <c r="H43" s="10"/>
      <c r="I43" s="10">
        <f t="shared" si="8"/>
        <v>29484</v>
      </c>
      <c r="J43" s="10">
        <f t="shared" si="6"/>
        <v>82689968875.409775</v>
      </c>
      <c r="K43" s="11">
        <f t="shared" si="7"/>
        <v>1.6499999999999293E-3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11"/>
      <c r="H44" s="10"/>
      <c r="I44" s="10">
        <f t="shared" si="8"/>
        <v>29484</v>
      </c>
      <c r="J44" s="10">
        <f t="shared" si="6"/>
        <v>82553755179.363831</v>
      </c>
      <c r="K44" s="11">
        <f t="shared" si="7"/>
        <v>2.0000000000000018E-3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11"/>
      <c r="H45" s="10"/>
      <c r="I45" s="10">
        <f t="shared" si="8"/>
        <v>29484</v>
      </c>
      <c r="J45" s="10">
        <f t="shared" si="6"/>
        <v>82388977224.914001</v>
      </c>
      <c r="K45" s="11">
        <f t="shared" si="7"/>
        <v>2.7699999999999392E-3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11"/>
      <c r="H46" s="10"/>
      <c r="I46" s="10">
        <f t="shared" si="8"/>
        <v>29484</v>
      </c>
      <c r="J46" s="10">
        <f t="shared" si="6"/>
        <v>82161390174.131668</v>
      </c>
      <c r="K46" s="11">
        <f t="shared" si="7"/>
        <v>3.0799999999999716E-3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11"/>
      <c r="H47" s="10"/>
      <c r="I47" s="10">
        <f t="shared" si="8"/>
        <v>29484</v>
      </c>
      <c r="J47" s="10">
        <f t="shared" si="6"/>
        <v>81909110114.977539</v>
      </c>
      <c r="K47" s="11">
        <f t="shared" si="7"/>
        <v>4.389999999999894E-3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11"/>
      <c r="H48" s="10"/>
      <c r="I48" s="10">
        <f t="shared" si="8"/>
        <v>29484</v>
      </c>
      <c r="J48" s="10">
        <f t="shared" si="6"/>
        <v>81551100782.542191</v>
      </c>
      <c r="K48" s="11">
        <f t="shared" si="7"/>
        <v>4.2100000000002691E-3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11"/>
      <c r="H49" s="10"/>
      <c r="I49" s="10">
        <f t="shared" si="8"/>
        <v>29484</v>
      </c>
      <c r="J49" s="10">
        <f t="shared" si="6"/>
        <v>81209210008.406784</v>
      </c>
      <c r="K49" s="11">
        <f t="shared" si="7"/>
        <v>4.049999999999887E-3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11"/>
      <c r="H50" s="10"/>
      <c r="I50" s="10">
        <f t="shared" si="8"/>
        <v>29484</v>
      </c>
      <c r="J50" s="10">
        <f t="shared" si="6"/>
        <v>80881639368.962494</v>
      </c>
      <c r="K50" s="11">
        <f t="shared" si="7"/>
        <v>5.1499999999999879E-3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11"/>
      <c r="H51" s="10"/>
      <c r="I51" s="10">
        <f t="shared" si="8"/>
        <v>29484</v>
      </c>
      <c r="J51" s="10">
        <f t="shared" si="6"/>
        <v>80467233118.402725</v>
      </c>
      <c r="K51" s="11">
        <f t="shared" si="7"/>
        <v>5.6000000000000494E-3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11"/>
      <c r="H52" s="10"/>
      <c r="I52" s="10">
        <f t="shared" si="8"/>
        <v>29484</v>
      </c>
      <c r="J52" s="10">
        <f t="shared" si="6"/>
        <v>80019126012.73143</v>
      </c>
      <c r="K52" s="11">
        <f t="shared" si="7"/>
        <v>6.0999999999999943E-3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11"/>
      <c r="H53" s="10"/>
      <c r="I53" s="10">
        <f t="shared" si="8"/>
        <v>29484</v>
      </c>
      <c r="J53" s="10">
        <f t="shared" si="6"/>
        <v>79533968803.032928</v>
      </c>
      <c r="K53" s="11">
        <f t="shared" si="7"/>
        <v>7.1699999999998987E-3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11"/>
      <c r="H54" s="10"/>
      <c r="I54" s="10">
        <f t="shared" si="8"/>
        <v>29484</v>
      </c>
      <c r="J54" s="10">
        <f t="shared" si="6"/>
        <v>78967769892.900833</v>
      </c>
      <c r="K54" s="11">
        <f t="shared" si="7"/>
        <v>6.2500000000003109E-3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11"/>
      <c r="H55" s="10"/>
      <c r="I55" s="10">
        <f t="shared" si="8"/>
        <v>29484</v>
      </c>
      <c r="J55" s="10">
        <f t="shared" si="6"/>
        <v>78477286850.087769</v>
      </c>
      <c r="K55" s="11">
        <f t="shared" si="7"/>
        <v>6.1899999999999178E-3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11"/>
      <c r="H56" s="10"/>
      <c r="I56" s="10">
        <f t="shared" si="8"/>
        <v>29484</v>
      </c>
      <c r="J56" s="10">
        <f t="shared" si="6"/>
        <v>77994500889.581268</v>
      </c>
      <c r="K56" s="11">
        <f t="shared" si="7"/>
        <v>6.7600000000000993E-3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11"/>
      <c r="H57" s="10"/>
      <c r="I57" s="10">
        <f t="shared" si="8"/>
        <v>29484</v>
      </c>
      <c r="J57" s="10">
        <f t="shared" si="6"/>
        <v>77470798293.119766</v>
      </c>
      <c r="K57" s="11">
        <f t="shared" si="7"/>
        <v>5.5199999999997473E-3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11"/>
      <c r="H58" s="10"/>
      <c r="I58" s="10">
        <f t="shared" si="8"/>
        <v>29484</v>
      </c>
      <c r="J58" s="10">
        <f t="shared" si="6"/>
        <v>77045507093.961121</v>
      </c>
      <c r="K58" s="11">
        <f t="shared" si="7"/>
        <v>6.9300000000001027E-3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11"/>
      <c r="H59" s="10"/>
      <c r="I59" s="10">
        <f t="shared" si="8"/>
        <v>29484</v>
      </c>
      <c r="J59" s="10">
        <f t="shared" si="6"/>
        <v>76515256367.33548</v>
      </c>
      <c r="K59" s="11">
        <f t="shared" si="7"/>
        <v>6.3000000000001943E-3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11"/>
      <c r="H60" s="10"/>
      <c r="I60" s="10">
        <f t="shared" si="8"/>
        <v>29484</v>
      </c>
      <c r="J60" s="10">
        <f t="shared" si="6"/>
        <v>76036228130.115738</v>
      </c>
      <c r="K60" s="11">
        <f t="shared" si="7"/>
        <v>5.8199999999999363E-3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11"/>
      <c r="H61" s="10"/>
      <c r="I61" s="10">
        <f t="shared" si="8"/>
        <v>29484</v>
      </c>
      <c r="J61" s="10">
        <f t="shared" si="6"/>
        <v>75596257909.084869</v>
      </c>
      <c r="K61" s="11">
        <f t="shared" si="7"/>
        <v>5.3399999999999004E-3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11"/>
      <c r="H62" s="10"/>
      <c r="I62" s="10">
        <f t="shared" si="8"/>
        <v>29484</v>
      </c>
      <c r="J62" s="10">
        <f t="shared" si="6"/>
        <v>75194718114.354233</v>
      </c>
      <c r="K62" s="11">
        <f t="shared" si="7"/>
        <v>5.1900000000000279E-3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11"/>
      <c r="H63" s="10"/>
      <c r="I63" s="10">
        <f t="shared" si="8"/>
        <v>29484</v>
      </c>
      <c r="J63" s="10">
        <f t="shared" si="6"/>
        <v>74806472521.965225</v>
      </c>
      <c r="K63" s="11">
        <f t="shared" si="7"/>
        <v>5.5000000000000604E-3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11"/>
      <c r="H64" s="10"/>
      <c r="I64" s="10">
        <f t="shared" si="8"/>
        <v>29484</v>
      </c>
      <c r="J64" s="10">
        <f t="shared" si="6"/>
        <v>74397287441.039505</v>
      </c>
      <c r="K64" s="11">
        <f t="shared" si="7"/>
        <v>5.11000000000017E-3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11"/>
      <c r="H65" s="10"/>
      <c r="I65" s="10">
        <f t="shared" si="8"/>
        <v>29484</v>
      </c>
      <c r="J65" s="10">
        <f t="shared" si="6"/>
        <v>74019050095.053772</v>
      </c>
      <c r="K65" s="11">
        <f t="shared" si="7"/>
        <v>5.2600000000000424E-3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4">
        <f>SUM(F2)</f>
        <v>3254988</v>
      </c>
      <c r="G66" s="11"/>
      <c r="H66" s="10"/>
      <c r="I66" s="10">
        <f t="shared" si="8"/>
        <v>29484</v>
      </c>
      <c r="J66" s="10">
        <f t="shared" ref="J66:J67" si="9">IF(I66="","",I66*C66)</f>
        <v>73631747105.279999</v>
      </c>
      <c r="K66" s="11">
        <f t="shared" ref="K66" si="10">IFERROR(J66/J67-1,"")</f>
        <v>4.1599999999999415E-3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11"/>
      <c r="H67" s="10"/>
      <c r="I67" s="10">
        <f t="shared" ref="I67" si="11">IF(H67&lt;&gt;"",H67,I66/(1+IF(G66="",0,G66)))</f>
        <v>29484</v>
      </c>
      <c r="J67" s="10">
        <f t="shared" si="9"/>
        <v>73326708000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5">
        <v>236475569</v>
      </c>
      <c r="G2" s="11"/>
      <c r="H2" s="10"/>
      <c r="I2" s="10">
        <f>IF(H2&lt;&gt;"",H2,3135)</f>
        <v>3135</v>
      </c>
      <c r="J2" s="10">
        <f t="shared" ref="J2:J33" si="3">IF(I2="","",I2*C2)</f>
        <v>1054861938237.5669</v>
      </c>
      <c r="K2" s="11">
        <f t="shared" ref="K2:K33" si="4">IFERROR(J2/J3-1,"")</f>
        <v>7.7799999999998981E-3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11"/>
      <c r="H3" s="10"/>
      <c r="I3" s="10">
        <f t="shared" ref="I3:I34" si="5">IF(H3&lt;&gt;"",H3,I2/(1+IF(G2="",0,G2)))</f>
        <v>3135</v>
      </c>
      <c r="J3" s="10">
        <f t="shared" si="3"/>
        <v>1046718468552.2307</v>
      </c>
      <c r="K3" s="11">
        <f t="shared" si="4"/>
        <v>8.0600000000001781E-3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11"/>
      <c r="H4" s="10"/>
      <c r="I4" s="10">
        <f t="shared" si="5"/>
        <v>3135</v>
      </c>
      <c r="J4" s="10">
        <f t="shared" si="3"/>
        <v>1038349372609.0021</v>
      </c>
      <c r="K4" s="11">
        <f t="shared" si="4"/>
        <v>8.0700000000002436E-3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11"/>
      <c r="H5" s="10"/>
      <c r="I5" s="10">
        <f t="shared" si="5"/>
        <v>3135</v>
      </c>
      <c r="J5" s="10">
        <f t="shared" si="3"/>
        <v>1030036974226.9901</v>
      </c>
      <c r="K5" s="11">
        <f t="shared" si="4"/>
        <v>8.1400000000000361E-3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11"/>
      <c r="H6" s="10"/>
      <c r="I6" s="10">
        <f t="shared" si="5"/>
        <v>3135</v>
      </c>
      <c r="J6" s="10">
        <f t="shared" si="3"/>
        <v>1021720172026.6929</v>
      </c>
      <c r="K6" s="11">
        <f t="shared" si="4"/>
        <v>8.0899999999999306E-3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11"/>
      <c r="H7" s="10"/>
      <c r="I7" s="10">
        <f t="shared" si="5"/>
        <v>3135</v>
      </c>
      <c r="J7" s="10">
        <f t="shared" si="3"/>
        <v>1013520788844.9374</v>
      </c>
      <c r="K7" s="11">
        <f t="shared" si="4"/>
        <v>8.1899999999999196E-3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11"/>
      <c r="H8" s="10"/>
      <c r="I8" s="10">
        <f t="shared" si="5"/>
        <v>3135</v>
      </c>
      <c r="J8" s="10">
        <f t="shared" si="3"/>
        <v>1005287484348.1262</v>
      </c>
      <c r="K8" s="11">
        <f t="shared" si="4"/>
        <v>8.6299999999999155E-3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11"/>
      <c r="H9" s="10"/>
      <c r="I9" s="10">
        <f t="shared" si="5"/>
        <v>3135</v>
      </c>
      <c r="J9" s="10">
        <f t="shared" si="3"/>
        <v>996686083447.97034</v>
      </c>
      <c r="K9" s="11">
        <f t="shared" si="4"/>
        <v>9.279999999999955E-3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11"/>
      <c r="H10" s="10"/>
      <c r="I10" s="10">
        <f t="shared" si="5"/>
        <v>3135</v>
      </c>
      <c r="J10" s="10">
        <f t="shared" si="3"/>
        <v>987521880397.87817</v>
      </c>
      <c r="K10" s="11">
        <f t="shared" si="4"/>
        <v>9.8799999999998889E-3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11"/>
      <c r="H11" s="10"/>
      <c r="I11" s="10">
        <f t="shared" si="5"/>
        <v>3135</v>
      </c>
      <c r="J11" s="10">
        <f t="shared" si="3"/>
        <v>977860617497.00781</v>
      </c>
      <c r="K11" s="11">
        <f t="shared" si="4"/>
        <v>1.036999999999999E-2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11"/>
      <c r="H12" s="10"/>
      <c r="I12" s="10">
        <f t="shared" si="5"/>
        <v>3135</v>
      </c>
      <c r="J12" s="10">
        <f t="shared" si="3"/>
        <v>967824279716.34924</v>
      </c>
      <c r="K12" s="11">
        <f t="shared" si="4"/>
        <v>1.0799999999999921E-2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11"/>
      <c r="H13" s="10"/>
      <c r="I13" s="10">
        <f t="shared" si="5"/>
        <v>3135</v>
      </c>
      <c r="J13" s="10">
        <f t="shared" si="3"/>
        <v>957483458365.99658</v>
      </c>
      <c r="K13" s="11">
        <f t="shared" si="4"/>
        <v>1.1120000000000019E-2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11"/>
      <c r="H14" s="10"/>
      <c r="I14" s="10">
        <f t="shared" si="5"/>
        <v>3135</v>
      </c>
      <c r="J14" s="10">
        <f t="shared" si="3"/>
        <v>946953337255.71313</v>
      </c>
      <c r="K14" s="11">
        <f t="shared" si="4"/>
        <v>1.1479999999999935E-2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11"/>
      <c r="H15" s="10"/>
      <c r="I15" s="10">
        <f t="shared" si="5"/>
        <v>3135</v>
      </c>
      <c r="J15" s="10">
        <f t="shared" si="3"/>
        <v>936205695867.1582</v>
      </c>
      <c r="K15" s="11">
        <f t="shared" si="4"/>
        <v>1.2129999999999974E-2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11"/>
      <c r="H16" s="10"/>
      <c r="I16" s="10">
        <f t="shared" si="5"/>
        <v>3135</v>
      </c>
      <c r="J16" s="10">
        <f t="shared" si="3"/>
        <v>924985620293.00415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11"/>
      <c r="H17" s="10"/>
      <c r="I17" s="10">
        <f t="shared" si="5"/>
        <v>3135</v>
      </c>
      <c r="J17" s="10">
        <f t="shared" si="3"/>
        <v>913385622882.39783</v>
      </c>
      <c r="K17" s="11">
        <f t="shared" si="4"/>
        <v>1.3370000000000326E-2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11"/>
      <c r="H18" s="10"/>
      <c r="I18" s="10">
        <f t="shared" si="5"/>
        <v>3135</v>
      </c>
      <c r="J18" s="10">
        <f t="shared" si="3"/>
        <v>901334776915.04346</v>
      </c>
      <c r="K18" s="11">
        <f t="shared" si="4"/>
        <v>1.4139999999999819E-2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11"/>
      <c r="H19" s="10"/>
      <c r="I19" s="10">
        <f t="shared" si="5"/>
        <v>3135</v>
      </c>
      <c r="J19" s="10">
        <f t="shared" si="3"/>
        <v>888767603008.5033</v>
      </c>
      <c r="K19" s="11">
        <f t="shared" si="4"/>
        <v>1.5000000000000124E-2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11"/>
      <c r="H20" s="10"/>
      <c r="I20" s="10">
        <f t="shared" si="5"/>
        <v>3135</v>
      </c>
      <c r="J20" s="10">
        <f t="shared" si="3"/>
        <v>875633106412.31848</v>
      </c>
      <c r="K20" s="11">
        <f t="shared" si="4"/>
        <v>1.4760000000000106E-2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11"/>
      <c r="H21" s="10"/>
      <c r="I21" s="10">
        <f t="shared" si="5"/>
        <v>3135</v>
      </c>
      <c r="J21" s="10">
        <f t="shared" si="3"/>
        <v>862896750376.75745</v>
      </c>
      <c r="K21" s="11">
        <f t="shared" si="4"/>
        <v>1.4969999999999928E-2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11"/>
      <c r="H22" s="10"/>
      <c r="I22" s="10">
        <f t="shared" si="5"/>
        <v>3135</v>
      </c>
      <c r="J22" s="10">
        <f t="shared" si="3"/>
        <v>850169709820.74097</v>
      </c>
      <c r="K22" s="11">
        <f t="shared" si="4"/>
        <v>1.5309999999999935E-2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11"/>
      <c r="H23" s="10"/>
      <c r="I23" s="10">
        <f t="shared" si="5"/>
        <v>3135</v>
      </c>
      <c r="J23" s="10">
        <f t="shared" si="3"/>
        <v>837349883110.32202</v>
      </c>
      <c r="K23" s="11">
        <f t="shared" si="4"/>
        <v>1.5470000000000095E-2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11"/>
      <c r="H24" s="10"/>
      <c r="I24" s="10">
        <f t="shared" si="5"/>
        <v>3135</v>
      </c>
      <c r="J24" s="10">
        <f t="shared" si="3"/>
        <v>824593422858.69788</v>
      </c>
      <c r="K24" s="11">
        <f t="shared" si="4"/>
        <v>1.5800000000000036E-2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11"/>
      <c r="H25" s="10"/>
      <c r="I25" s="10">
        <f t="shared" si="5"/>
        <v>3135</v>
      </c>
      <c r="J25" s="10">
        <f t="shared" si="3"/>
        <v>811767496415.33557</v>
      </c>
      <c r="K25" s="11">
        <f t="shared" si="4"/>
        <v>1.6610000000000014E-2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11"/>
      <c r="H26" s="10"/>
      <c r="I26" s="10">
        <f t="shared" si="5"/>
        <v>3135</v>
      </c>
      <c r="J26" s="10">
        <f t="shared" si="3"/>
        <v>798504339338.91614</v>
      </c>
      <c r="K26" s="11">
        <f t="shared" si="4"/>
        <v>1.6739999999999977E-2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11"/>
      <c r="H27" s="10"/>
      <c r="I27" s="10">
        <f t="shared" si="5"/>
        <v>3135</v>
      </c>
      <c r="J27" s="10">
        <f t="shared" si="3"/>
        <v>785357455533.28894</v>
      </c>
      <c r="K27" s="11">
        <f t="shared" si="4"/>
        <v>1.7579999999999929E-2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11"/>
      <c r="H28" s="10"/>
      <c r="I28" s="10">
        <f t="shared" si="5"/>
        <v>3135</v>
      </c>
      <c r="J28" s="10">
        <f t="shared" si="3"/>
        <v>771789397917.89246</v>
      </c>
      <c r="K28" s="11">
        <f t="shared" si="4"/>
        <v>1.8140000000000045E-2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11"/>
      <c r="H29" s="10"/>
      <c r="I29" s="10">
        <f t="shared" si="5"/>
        <v>3135</v>
      </c>
      <c r="J29" s="10">
        <f t="shared" si="3"/>
        <v>758038578110.95959</v>
      </c>
      <c r="K29" s="11">
        <f t="shared" si="4"/>
        <v>1.8739999999999979E-2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11"/>
      <c r="H30" s="10"/>
      <c r="I30" s="10">
        <f t="shared" si="5"/>
        <v>3135</v>
      </c>
      <c r="J30" s="10">
        <f t="shared" si="3"/>
        <v>744094251831.63477</v>
      </c>
      <c r="K30" s="11">
        <f t="shared" si="4"/>
        <v>1.9470000000000098E-2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11"/>
      <c r="H31" s="10"/>
      <c r="I31" s="10">
        <f t="shared" si="5"/>
        <v>3135</v>
      </c>
      <c r="J31" s="10">
        <f t="shared" si="3"/>
        <v>729883421612.83289</v>
      </c>
      <c r="K31" s="11">
        <f t="shared" si="4"/>
        <v>2.0170000000000021E-2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11"/>
      <c r="H32" s="10"/>
      <c r="I32" s="10">
        <f t="shared" si="5"/>
        <v>3135</v>
      </c>
      <c r="J32" s="10">
        <f t="shared" si="3"/>
        <v>715452739850.05725</v>
      </c>
      <c r="K32" s="11">
        <f t="shared" si="4"/>
        <v>2.1050000000000013E-2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11"/>
      <c r="H33" s="10"/>
      <c r="I33" s="10">
        <f t="shared" si="5"/>
        <v>3135</v>
      </c>
      <c r="J33" s="10">
        <f t="shared" si="3"/>
        <v>700702942901.9707</v>
      </c>
      <c r="K33" s="11">
        <f t="shared" si="4"/>
        <v>2.1569999999999867E-2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11"/>
      <c r="H34" s="10"/>
      <c r="I34" s="10">
        <f t="shared" si="5"/>
        <v>3135</v>
      </c>
      <c r="J34" s="10">
        <f t="shared" ref="J34:J65" si="6">IF(I34="","",I34*C34)</f>
        <v>685907909298.40417</v>
      </c>
      <c r="K34" s="11">
        <f t="shared" ref="K34:K65" si="7">IFERROR(J34/J35-1,"")</f>
        <v>2.2159999999999958E-2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11"/>
      <c r="H35" s="10"/>
      <c r="I35" s="10">
        <f t="shared" ref="I35:I66" si="8">IF(H35&lt;&gt;"",H35,I34/(1+IF(G34="",0,G34)))</f>
        <v>3135</v>
      </c>
      <c r="J35" s="10">
        <f t="shared" si="6"/>
        <v>671037713565.78638</v>
      </c>
      <c r="K35" s="11">
        <f t="shared" si="7"/>
        <v>2.2520000000000095E-2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11"/>
      <c r="H36" s="10"/>
      <c r="I36" s="10">
        <f t="shared" si="8"/>
        <v>3135</v>
      </c>
      <c r="J36" s="10">
        <f t="shared" si="6"/>
        <v>656258766152.04236</v>
      </c>
      <c r="K36" s="11">
        <f t="shared" si="7"/>
        <v>2.3069999999999924E-2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11"/>
      <c r="H37" s="10"/>
      <c r="I37" s="10">
        <f t="shared" si="8"/>
        <v>3135</v>
      </c>
      <c r="J37" s="10">
        <f t="shared" si="6"/>
        <v>641460277548.9873</v>
      </c>
      <c r="K37" s="11">
        <f t="shared" si="7"/>
        <v>2.350999999999992E-2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11"/>
      <c r="H38" s="10"/>
      <c r="I38" s="10">
        <f t="shared" si="8"/>
        <v>3135</v>
      </c>
      <c r="J38" s="10">
        <f t="shared" si="6"/>
        <v>626725950453.81812</v>
      </c>
      <c r="K38" s="11">
        <f t="shared" si="7"/>
        <v>2.3689999999999989E-2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11"/>
      <c r="H39" s="10"/>
      <c r="I39" s="10">
        <f t="shared" si="8"/>
        <v>3135</v>
      </c>
      <c r="J39" s="10">
        <f t="shared" si="6"/>
        <v>612222401756.21338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11"/>
      <c r="H40" s="10"/>
      <c r="I40" s="10">
        <f t="shared" si="8"/>
        <v>3135</v>
      </c>
      <c r="J40" s="10">
        <f t="shared" si="6"/>
        <v>597966871538.72998</v>
      </c>
      <c r="K40" s="11">
        <f t="shared" si="7"/>
        <v>2.3879999999999901E-2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11"/>
      <c r="H41" s="10"/>
      <c r="I41" s="10">
        <f t="shared" si="8"/>
        <v>3135</v>
      </c>
      <c r="J41" s="10">
        <f t="shared" si="6"/>
        <v>584020462885.0354</v>
      </c>
      <c r="K41" s="11">
        <f t="shared" si="7"/>
        <v>2.3849999999999927E-2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11"/>
      <c r="H42" s="10"/>
      <c r="I42" s="10">
        <f t="shared" si="8"/>
        <v>3135</v>
      </c>
      <c r="J42" s="10">
        <f t="shared" si="6"/>
        <v>570416040323.32422</v>
      </c>
      <c r="K42" s="11">
        <f t="shared" si="7"/>
        <v>2.3779999999999912E-2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11"/>
      <c r="H43" s="10"/>
      <c r="I43" s="10">
        <f t="shared" si="8"/>
        <v>3135</v>
      </c>
      <c r="J43" s="10">
        <f t="shared" si="6"/>
        <v>557166618143.86316</v>
      </c>
      <c r="K43" s="11">
        <f t="shared" si="7"/>
        <v>2.3789999999999978E-2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11"/>
      <c r="H44" s="10"/>
      <c r="I44" s="10">
        <f t="shared" si="8"/>
        <v>3135</v>
      </c>
      <c r="J44" s="10">
        <f t="shared" si="6"/>
        <v>544219633073.05518</v>
      </c>
      <c r="K44" s="11">
        <f t="shared" si="7"/>
        <v>2.4149999999999894E-2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11"/>
      <c r="H45" s="10"/>
      <c r="I45" s="10">
        <f t="shared" si="8"/>
        <v>3135</v>
      </c>
      <c r="J45" s="10">
        <f t="shared" si="6"/>
        <v>531386645582.24402</v>
      </c>
      <c r="K45" s="11">
        <f t="shared" si="7"/>
        <v>2.4280000000000079E-2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11"/>
      <c r="H46" s="10"/>
      <c r="I46" s="10">
        <f t="shared" si="8"/>
        <v>3135</v>
      </c>
      <c r="J46" s="10">
        <f t="shared" si="6"/>
        <v>518790414322.49384</v>
      </c>
      <c r="K46" s="11">
        <f t="shared" si="7"/>
        <v>2.4389999999999912E-2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11"/>
      <c r="H47" s="10"/>
      <c r="I47" s="10">
        <f t="shared" si="8"/>
        <v>3135</v>
      </c>
      <c r="J47" s="10">
        <f t="shared" si="6"/>
        <v>506438382181.09692</v>
      </c>
      <c r="K47" s="11">
        <f t="shared" si="7"/>
        <v>2.4569999999999759E-2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11"/>
      <c r="H48" s="10"/>
      <c r="I48" s="10">
        <f t="shared" si="8"/>
        <v>3135</v>
      </c>
      <c r="J48" s="10">
        <f t="shared" si="6"/>
        <v>494293588706.57642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11"/>
      <c r="H49" s="10"/>
      <c r="I49" s="10">
        <f t="shared" si="8"/>
        <v>3135</v>
      </c>
      <c r="J49" s="10">
        <f t="shared" si="6"/>
        <v>482284699684.43408</v>
      </c>
      <c r="K49" s="11">
        <f t="shared" si="7"/>
        <v>2.5269999999999904E-2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11"/>
      <c r="H50" s="10"/>
      <c r="I50" s="10">
        <f t="shared" si="8"/>
        <v>3135</v>
      </c>
      <c r="J50" s="10">
        <f t="shared" si="6"/>
        <v>470397748577.87134</v>
      </c>
      <c r="K50" s="11">
        <f t="shared" si="7"/>
        <v>2.5979999999999892E-2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11"/>
      <c r="H51" s="10"/>
      <c r="I51" s="10">
        <f t="shared" si="8"/>
        <v>3135</v>
      </c>
      <c r="J51" s="10">
        <f t="shared" si="6"/>
        <v>458486275149.48773</v>
      </c>
      <c r="K51" s="11">
        <f t="shared" si="7"/>
        <v>2.6890000000000081E-2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11"/>
      <c r="H52" s="10"/>
      <c r="I52" s="10">
        <f t="shared" si="8"/>
        <v>3135</v>
      </c>
      <c r="J52" s="10">
        <f t="shared" si="6"/>
        <v>446480416743.26135</v>
      </c>
      <c r="K52" s="11">
        <f t="shared" si="7"/>
        <v>2.7770000000000072E-2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11"/>
      <c r="H53" s="10"/>
      <c r="I53" s="10">
        <f t="shared" si="8"/>
        <v>3135</v>
      </c>
      <c r="J53" s="10">
        <f t="shared" si="6"/>
        <v>434416665930.37482</v>
      </c>
      <c r="K53" s="11">
        <f t="shared" si="7"/>
        <v>2.8599999999999959E-2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11"/>
      <c r="H54" s="10"/>
      <c r="I54" s="10">
        <f t="shared" si="8"/>
        <v>3135</v>
      </c>
      <c r="J54" s="10">
        <f t="shared" si="6"/>
        <v>422337804715.51123</v>
      </c>
      <c r="K54" s="11">
        <f t="shared" si="7"/>
        <v>2.9290000000000038E-2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11"/>
      <c r="H55" s="10"/>
      <c r="I55" s="10">
        <f t="shared" si="8"/>
        <v>3135</v>
      </c>
      <c r="J55" s="10">
        <f t="shared" si="6"/>
        <v>410319545235.56165</v>
      </c>
      <c r="K55" s="11">
        <f t="shared" si="7"/>
        <v>2.966000000000002E-2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11"/>
      <c r="H56" s="10"/>
      <c r="I56" s="10">
        <f t="shared" si="8"/>
        <v>3135</v>
      </c>
      <c r="J56" s="10">
        <f t="shared" si="6"/>
        <v>398500034220.57922</v>
      </c>
      <c r="K56" s="11">
        <f t="shared" si="7"/>
        <v>3.0030000000000001E-2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11"/>
      <c r="H57" s="10"/>
      <c r="I57" s="10">
        <f t="shared" si="8"/>
        <v>3135</v>
      </c>
      <c r="J57" s="10">
        <f t="shared" si="6"/>
        <v>386881968700.50311</v>
      </c>
      <c r="K57" s="11">
        <f t="shared" si="7"/>
        <v>3.0319999999999903E-2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11"/>
      <c r="H58" s="10"/>
      <c r="I58" s="10">
        <f t="shared" si="8"/>
        <v>3135</v>
      </c>
      <c r="J58" s="10">
        <f t="shared" si="6"/>
        <v>375496902613.26886</v>
      </c>
      <c r="K58" s="11">
        <f t="shared" si="7"/>
        <v>3.065999999999991E-2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11"/>
      <c r="H59" s="10"/>
      <c r="I59" s="10">
        <f t="shared" si="8"/>
        <v>3135</v>
      </c>
      <c r="J59" s="10">
        <f t="shared" si="6"/>
        <v>364326647597.91675</v>
      </c>
      <c r="K59" s="11">
        <f t="shared" si="7"/>
        <v>3.0720000000000081E-2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11"/>
      <c r="H60" s="10"/>
      <c r="I60" s="10">
        <f t="shared" si="8"/>
        <v>3135</v>
      </c>
      <c r="J60" s="10">
        <f t="shared" si="6"/>
        <v>353468107340.41907</v>
      </c>
      <c r="K60" s="11">
        <f t="shared" si="7"/>
        <v>3.073999999999999E-2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11"/>
      <c r="H61" s="10"/>
      <c r="I61" s="10">
        <f t="shared" si="8"/>
        <v>3135</v>
      </c>
      <c r="J61" s="10">
        <f t="shared" si="6"/>
        <v>342926545336.76685</v>
      </c>
      <c r="K61" s="11">
        <f t="shared" si="7"/>
        <v>3.069999999999995E-2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11"/>
      <c r="H62" s="10"/>
      <c r="I62" s="10">
        <f t="shared" si="8"/>
        <v>3135</v>
      </c>
      <c r="J62" s="10">
        <f t="shared" si="6"/>
        <v>332712278390.18811</v>
      </c>
      <c r="K62" s="11">
        <f t="shared" si="7"/>
        <v>3.0589999999999895E-2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11"/>
      <c r="H63" s="10"/>
      <c r="I63" s="10">
        <f t="shared" si="8"/>
        <v>3135</v>
      </c>
      <c r="J63" s="10">
        <f t="shared" si="6"/>
        <v>322836703626.2608</v>
      </c>
      <c r="K63" s="11">
        <f t="shared" si="7"/>
        <v>3.0429999999999735E-2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11"/>
      <c r="H64" s="10"/>
      <c r="I64" s="10">
        <f t="shared" si="8"/>
        <v>3135</v>
      </c>
      <c r="J64" s="10">
        <f t="shared" si="6"/>
        <v>313302896486.18622</v>
      </c>
      <c r="K64" s="11">
        <f t="shared" si="7"/>
        <v>3.029000000000015E-2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11"/>
      <c r="H65" s="10"/>
      <c r="I65" s="10">
        <f t="shared" si="8"/>
        <v>3135</v>
      </c>
      <c r="J65" s="10">
        <f t="shared" si="6"/>
        <v>304091951281.8587</v>
      </c>
      <c r="K65" s="11">
        <f t="shared" si="7"/>
        <v>3.0119999999999925E-2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4">
        <f>SUM(F2)</f>
        <v>236475569</v>
      </c>
      <c r="G66" s="11"/>
      <c r="H66" s="10"/>
      <c r="I66" s="10">
        <f t="shared" si="8"/>
        <v>3135</v>
      </c>
      <c r="J66" s="10">
        <f t="shared" ref="J66:J67" si="9">IF(I66="","",I66*C66)</f>
        <v>295200511864.5</v>
      </c>
      <c r="K66" s="11">
        <f t="shared" ref="K66" si="10">IFERROR(J66/J67-1,"")</f>
        <v>2.9889999999999972E-2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11"/>
      <c r="H67" s="10"/>
      <c r="I67" s="10">
        <f t="shared" ref="I67" si="11">IF(H67&lt;&gt;"",H67,I66/(1+IF(G66="",0,G66)))</f>
        <v>3135</v>
      </c>
      <c r="J67" s="10">
        <f t="shared" si="9"/>
        <v>286633050000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5">
        <v>2051970</v>
      </c>
      <c r="G2" s="11"/>
      <c r="H2" s="10"/>
      <c r="I2" s="10">
        <f>IF(H2&lt;&gt;"",H2,13056)</f>
        <v>13056</v>
      </c>
      <c r="J2" s="10">
        <f t="shared" ref="J2:J33" si="3">IF(I2="","",I2*C2)</f>
        <v>26788132443.603695</v>
      </c>
      <c r="K2" s="11">
        <f t="shared" ref="K2:K33" si="4">IFERROR(J2/J3-1,"")</f>
        <v>7.6899999999999746E-3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11"/>
      <c r="H3" s="10"/>
      <c r="I3" s="10">
        <f t="shared" ref="I3:I34" si="5">IF(H3&lt;&gt;"",H3,I2/(1+IF(G2="",0,G2)))</f>
        <v>13056</v>
      </c>
      <c r="J3" s="10">
        <f t="shared" si="3"/>
        <v>26583703761.676407</v>
      </c>
      <c r="K3" s="11">
        <f t="shared" si="4"/>
        <v>7.9599999999999671E-3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11"/>
      <c r="H4" s="10"/>
      <c r="I4" s="10">
        <f t="shared" si="5"/>
        <v>13056</v>
      </c>
      <c r="J4" s="10">
        <f t="shared" si="3"/>
        <v>26373768563.907703</v>
      </c>
      <c r="K4" s="11">
        <f t="shared" si="4"/>
        <v>7.8700000000000436E-3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11"/>
      <c r="H5" s="10"/>
      <c r="I5" s="10">
        <f t="shared" si="5"/>
        <v>13056</v>
      </c>
      <c r="J5" s="10">
        <f t="shared" si="3"/>
        <v>26167827759.440903</v>
      </c>
      <c r="K5" s="11">
        <f t="shared" si="4"/>
        <v>7.6700000000000657E-3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11"/>
      <c r="H6" s="10"/>
      <c r="I6" s="10">
        <f t="shared" si="5"/>
        <v>13056</v>
      </c>
      <c r="J6" s="10">
        <f t="shared" si="3"/>
        <v>25968648227.535702</v>
      </c>
      <c r="K6" s="11">
        <f t="shared" si="4"/>
        <v>7.7599999999999891E-3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11"/>
      <c r="H7" s="10"/>
      <c r="I7" s="10">
        <f t="shared" si="5"/>
        <v>13056</v>
      </c>
      <c r="J7" s="10">
        <f t="shared" si="3"/>
        <v>25768683245.550232</v>
      </c>
      <c r="K7" s="11">
        <f t="shared" si="4"/>
        <v>9.5000000000000639E-3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11"/>
      <c r="H8" s="10"/>
      <c r="I8" s="10">
        <f t="shared" si="5"/>
        <v>13056</v>
      </c>
      <c r="J8" s="10">
        <f t="shared" si="3"/>
        <v>25526184492.867985</v>
      </c>
      <c r="K8" s="11">
        <f t="shared" si="4"/>
        <v>1.2369999999999992E-2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11"/>
      <c r="H9" s="10"/>
      <c r="I9" s="10">
        <f t="shared" si="5"/>
        <v>13056</v>
      </c>
      <c r="J9" s="10">
        <f t="shared" si="3"/>
        <v>25214283802.234344</v>
      </c>
      <c r="K9" s="11">
        <f t="shared" si="4"/>
        <v>1.2440000000000007E-2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11"/>
      <c r="H10" s="10"/>
      <c r="I10" s="10">
        <f t="shared" si="5"/>
        <v>13056</v>
      </c>
      <c r="J10" s="10">
        <f t="shared" si="3"/>
        <v>24904472168.458717</v>
      </c>
      <c r="K10" s="11">
        <f t="shared" si="4"/>
        <v>1.261000000000001E-2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11"/>
      <c r="H11" s="10"/>
      <c r="I11" s="10">
        <f t="shared" si="5"/>
        <v>13056</v>
      </c>
      <c r="J11" s="10">
        <f t="shared" si="3"/>
        <v>24594337571.679836</v>
      </c>
      <c r="K11" s="11">
        <f t="shared" si="4"/>
        <v>1.2280000000000069E-2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11"/>
      <c r="H12" s="10"/>
      <c r="I12" s="10">
        <f t="shared" si="5"/>
        <v>13056</v>
      </c>
      <c r="J12" s="10">
        <f t="shared" si="3"/>
        <v>24295982901.647602</v>
      </c>
      <c r="K12" s="11">
        <f t="shared" si="4"/>
        <v>1.2250000000000094E-2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11"/>
      <c r="H13" s="10"/>
      <c r="I13" s="10">
        <f t="shared" si="5"/>
        <v>13056</v>
      </c>
      <c r="J13" s="10">
        <f t="shared" si="3"/>
        <v>24001958905.060608</v>
      </c>
      <c r="K13" s="11">
        <f t="shared" si="4"/>
        <v>9.4499999999999584E-3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11"/>
      <c r="H14" s="10"/>
      <c r="I14" s="10">
        <f t="shared" si="5"/>
        <v>13056</v>
      </c>
      <c r="J14" s="10">
        <f t="shared" si="3"/>
        <v>23777263762.504936</v>
      </c>
      <c r="K14" s="11">
        <f t="shared" si="4"/>
        <v>1.0009999999999852E-2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11"/>
      <c r="H15" s="10"/>
      <c r="I15" s="10">
        <f t="shared" si="5"/>
        <v>13056</v>
      </c>
      <c r="J15" s="10">
        <f t="shared" si="3"/>
        <v>23541612224.141285</v>
      </c>
      <c r="K15" s="11">
        <f t="shared" si="4"/>
        <v>1.0280000000000067E-2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11"/>
      <c r="H16" s="10"/>
      <c r="I16" s="10">
        <f t="shared" si="5"/>
        <v>13056</v>
      </c>
      <c r="J16" s="10">
        <f t="shared" si="3"/>
        <v>23302066975.631786</v>
      </c>
      <c r="K16" s="11">
        <f t="shared" si="4"/>
        <v>1.3379999999999725E-2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11"/>
      <c r="H17" s="10"/>
      <c r="I17" s="10">
        <f t="shared" si="5"/>
        <v>13056</v>
      </c>
      <c r="J17" s="10">
        <f t="shared" si="3"/>
        <v>22994401878.497494</v>
      </c>
      <c r="K17" s="11">
        <f t="shared" si="4"/>
        <v>2.1169999999999911E-2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11"/>
      <c r="H18" s="10"/>
      <c r="I18" s="10">
        <f t="shared" si="5"/>
        <v>13056</v>
      </c>
      <c r="J18" s="10">
        <f t="shared" si="3"/>
        <v>22517702124.521378</v>
      </c>
      <c r="K18" s="11">
        <f t="shared" si="4"/>
        <v>3.1239999999999934E-2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11"/>
      <c r="H19" s="10"/>
      <c r="I19" s="10">
        <f t="shared" si="5"/>
        <v>13056</v>
      </c>
      <c r="J19" s="10">
        <f t="shared" si="3"/>
        <v>21835559253.443794</v>
      </c>
      <c r="K19" s="11">
        <f t="shared" si="4"/>
        <v>3.2089999999999952E-2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11"/>
      <c r="H20" s="10"/>
      <c r="I20" s="10">
        <f t="shared" si="5"/>
        <v>13056</v>
      </c>
      <c r="J20" s="10">
        <f t="shared" si="3"/>
        <v>21156642592.645794</v>
      </c>
      <c r="K20" s="11">
        <f t="shared" si="4"/>
        <v>3.2710000000000017E-2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11"/>
      <c r="H21" s="10"/>
      <c r="I21" s="10">
        <f t="shared" si="5"/>
        <v>13056</v>
      </c>
      <c r="J21" s="10">
        <f t="shared" si="3"/>
        <v>20486528253.47464</v>
      </c>
      <c r="K21" s="11">
        <f t="shared" si="4"/>
        <v>3.308000000000022E-2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11"/>
      <c r="H22" s="10"/>
      <c r="I22" s="10">
        <f t="shared" si="5"/>
        <v>13056</v>
      </c>
      <c r="J22" s="10">
        <f t="shared" si="3"/>
        <v>19830534182.710571</v>
      </c>
      <c r="K22" s="11">
        <f t="shared" si="4"/>
        <v>3.3349999999999991E-2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11"/>
      <c r="H23" s="10"/>
      <c r="I23" s="10">
        <f t="shared" si="5"/>
        <v>13056</v>
      </c>
      <c r="J23" s="10">
        <f t="shared" si="3"/>
        <v>19190530006.977859</v>
      </c>
      <c r="K23" s="11">
        <f t="shared" si="4"/>
        <v>3.2510000000000039E-2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11"/>
      <c r="H24" s="10"/>
      <c r="I24" s="10">
        <f t="shared" si="5"/>
        <v>13056</v>
      </c>
      <c r="J24" s="10">
        <f t="shared" si="3"/>
        <v>18586289727.92308</v>
      </c>
      <c r="K24" s="11">
        <f t="shared" si="4"/>
        <v>3.3560000000000034E-2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11"/>
      <c r="H25" s="10"/>
      <c r="I25" s="10">
        <f t="shared" si="5"/>
        <v>13056</v>
      </c>
      <c r="J25" s="10">
        <f t="shared" si="3"/>
        <v>17982787383.338249</v>
      </c>
      <c r="K25" s="11">
        <f t="shared" si="4"/>
        <v>2.9199999999999893E-2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11"/>
      <c r="H26" s="10"/>
      <c r="I26" s="10">
        <f t="shared" si="5"/>
        <v>13056</v>
      </c>
      <c r="J26" s="10">
        <f t="shared" si="3"/>
        <v>17472587819.022785</v>
      </c>
      <c r="K26" s="11">
        <f t="shared" si="4"/>
        <v>3.9830000000000032E-2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11"/>
      <c r="H27" s="10"/>
      <c r="I27" s="10">
        <f t="shared" si="5"/>
        <v>13056</v>
      </c>
      <c r="J27" s="10">
        <f t="shared" si="3"/>
        <v>16803311905.814205</v>
      </c>
      <c r="K27" s="11">
        <f t="shared" si="4"/>
        <v>2.4370000000000003E-2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11"/>
      <c r="H28" s="10"/>
      <c r="I28" s="10">
        <f t="shared" si="5"/>
        <v>13056</v>
      </c>
      <c r="J28" s="10">
        <f t="shared" si="3"/>
        <v>16403557216.449333</v>
      </c>
      <c r="K28" s="11">
        <f t="shared" si="4"/>
        <v>8.1400000000000361E-3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11"/>
      <c r="H29" s="10"/>
      <c r="I29" s="10">
        <f t="shared" si="5"/>
        <v>13056</v>
      </c>
      <c r="J29" s="10">
        <f t="shared" si="3"/>
        <v>16271110377.972635</v>
      </c>
      <c r="K29" s="11">
        <f t="shared" si="4"/>
        <v>-2.2599999999999287E-3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11"/>
      <c r="H30" s="10"/>
      <c r="I30" s="10">
        <f t="shared" si="5"/>
        <v>13056</v>
      </c>
      <c r="J30" s="10">
        <f t="shared" si="3"/>
        <v>16307966381.995945</v>
      </c>
      <c r="K30" s="11">
        <f t="shared" si="4"/>
        <v>-4.2000000000000925E-3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11"/>
      <c r="H31" s="10"/>
      <c r="I31" s="10">
        <f t="shared" si="5"/>
        <v>13056</v>
      </c>
      <c r="J31" s="10">
        <f t="shared" si="3"/>
        <v>16376748726.647867</v>
      </c>
      <c r="K31" s="11">
        <f t="shared" si="4"/>
        <v>-2.5300000000000322E-3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11"/>
      <c r="H32" s="10"/>
      <c r="I32" s="10">
        <f t="shared" si="5"/>
        <v>13056</v>
      </c>
      <c r="J32" s="10">
        <f t="shared" si="3"/>
        <v>16418286992.739498</v>
      </c>
      <c r="K32" s="11">
        <f t="shared" si="4"/>
        <v>1.2700000000001044E-3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11"/>
      <c r="H33" s="10"/>
      <c r="I33" s="10">
        <f t="shared" si="5"/>
        <v>13056</v>
      </c>
      <c r="J33" s="10">
        <f t="shared" si="3"/>
        <v>16397462215.725525</v>
      </c>
      <c r="K33" s="11">
        <f t="shared" si="4"/>
        <v>4.769999999999941E-3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11"/>
      <c r="H34" s="10"/>
      <c r="I34" s="10">
        <f t="shared" si="5"/>
        <v>13056</v>
      </c>
      <c r="J34" s="10">
        <f t="shared" ref="J34:J65" si="6">IF(I34="","",I34*C34)</f>
        <v>16319617639.584707</v>
      </c>
      <c r="K34" s="11">
        <f t="shared" ref="K34:K65" si="7">IFERROR(J34/J35-1,"")</f>
        <v>7.0200000000000262E-3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11"/>
      <c r="H35" s="10"/>
      <c r="I35" s="10">
        <f t="shared" ref="I35:I66" si="8">IF(H35&lt;&gt;"",H35,I34/(1+IF(G34="",0,G34)))</f>
        <v>13056</v>
      </c>
      <c r="J35" s="10">
        <f t="shared" si="6"/>
        <v>16205852554.651058</v>
      </c>
      <c r="K35" s="11">
        <f t="shared" si="7"/>
        <v>7.1200000000000152E-3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11"/>
      <c r="H36" s="10"/>
      <c r="I36" s="10">
        <f t="shared" si="8"/>
        <v>13056</v>
      </c>
      <c r="J36" s="10">
        <f t="shared" si="6"/>
        <v>16091282622.379713</v>
      </c>
      <c r="K36" s="11">
        <f t="shared" si="7"/>
        <v>5.2399999999999114E-3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11"/>
      <c r="H37" s="10"/>
      <c r="I37" s="10">
        <f t="shared" si="8"/>
        <v>13056</v>
      </c>
      <c r="J37" s="10">
        <f t="shared" si="6"/>
        <v>16007403826.329748</v>
      </c>
      <c r="K37" s="11">
        <f t="shared" si="7"/>
        <v>2.0599999999999508E-3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11"/>
      <c r="H38" s="10"/>
      <c r="I38" s="10">
        <f t="shared" si="8"/>
        <v>13056</v>
      </c>
      <c r="J38" s="10">
        <f t="shared" si="6"/>
        <v>15974496363.820278</v>
      </c>
      <c r="K38" s="11">
        <f t="shared" si="7"/>
        <v>2.5500000000000522E-3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11"/>
      <c r="H39" s="10"/>
      <c r="I39" s="10">
        <f t="shared" si="8"/>
        <v>13056</v>
      </c>
      <c r="J39" s="10">
        <f t="shared" si="6"/>
        <v>15933865008.049751</v>
      </c>
      <c r="K39" s="11">
        <f t="shared" si="7"/>
        <v>3.1799999999999606E-3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11"/>
      <c r="H40" s="10"/>
      <c r="I40" s="10">
        <f t="shared" si="8"/>
        <v>13056</v>
      </c>
      <c r="J40" s="10">
        <f t="shared" si="6"/>
        <v>15883355936.172722</v>
      </c>
      <c r="K40" s="11">
        <f t="shared" si="7"/>
        <v>3.5799999999999166E-3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11"/>
      <c r="H41" s="10"/>
      <c r="I41" s="10">
        <f t="shared" si="8"/>
        <v>13056</v>
      </c>
      <c r="J41" s="10">
        <f t="shared" si="6"/>
        <v>15826696363.192493</v>
      </c>
      <c r="K41" s="11">
        <f t="shared" si="7"/>
        <v>4.2400000000000215E-3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11"/>
      <c r="H42" s="10"/>
      <c r="I42" s="10">
        <f t="shared" si="8"/>
        <v>13056</v>
      </c>
      <c r="J42" s="10">
        <f t="shared" si="6"/>
        <v>15759874495.332285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11"/>
      <c r="H43" s="10"/>
      <c r="I43" s="10">
        <f t="shared" si="8"/>
        <v>13056</v>
      </c>
      <c r="J43" s="10">
        <f t="shared" si="6"/>
        <v>15591486441.761265</v>
      </c>
      <c r="K43" s="11">
        <f t="shared" si="7"/>
        <v>1.2040000000000051E-2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11"/>
      <c r="H44" s="10"/>
      <c r="I44" s="10">
        <f t="shared" si="8"/>
        <v>13056</v>
      </c>
      <c r="J44" s="10">
        <f t="shared" si="6"/>
        <v>15405998223.154484</v>
      </c>
      <c r="K44" s="11">
        <f t="shared" si="7"/>
        <v>1.0920000000000041E-2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11"/>
      <c r="H45" s="10"/>
      <c r="I45" s="10">
        <f t="shared" si="8"/>
        <v>13056</v>
      </c>
      <c r="J45" s="10">
        <f t="shared" si="6"/>
        <v>15239581987.847191</v>
      </c>
      <c r="K45" s="11">
        <f t="shared" si="7"/>
        <v>7.3199999999999932E-3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11"/>
      <c r="H46" s="10"/>
      <c r="I46" s="10">
        <f t="shared" si="8"/>
        <v>13056</v>
      </c>
      <c r="J46" s="10">
        <f t="shared" si="6"/>
        <v>15128838887.19294</v>
      </c>
      <c r="K46" s="11">
        <f t="shared" si="7"/>
        <v>-3.4199999999999786E-3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11"/>
      <c r="H47" s="10"/>
      <c r="I47" s="10">
        <f t="shared" si="8"/>
        <v>13056</v>
      </c>
      <c r="J47" s="10">
        <f t="shared" si="6"/>
        <v>15180757076.394207</v>
      </c>
      <c r="K47" s="11">
        <f t="shared" si="7"/>
        <v>-2.3600000000000287E-3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11"/>
      <c r="H48" s="10"/>
      <c r="I48" s="10">
        <f t="shared" si="8"/>
        <v>13056</v>
      </c>
      <c r="J48" s="10">
        <f t="shared" si="6"/>
        <v>15216668413.850895</v>
      </c>
      <c r="K48" s="11">
        <f t="shared" si="7"/>
        <v>-1.0800000000000809E-3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11"/>
      <c r="H49" s="10"/>
      <c r="I49" s="10">
        <f t="shared" si="8"/>
        <v>13056</v>
      </c>
      <c r="J49" s="10">
        <f t="shared" si="6"/>
        <v>15233120183.649237</v>
      </c>
      <c r="K49" s="11">
        <f t="shared" si="7"/>
        <v>4.9000000000010147E-4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11"/>
      <c r="H50" s="10"/>
      <c r="I50" s="10">
        <f t="shared" si="8"/>
        <v>13056</v>
      </c>
      <c r="J50" s="10">
        <f t="shared" si="6"/>
        <v>15225659610.440119</v>
      </c>
      <c r="K50" s="11">
        <f t="shared" si="7"/>
        <v>2.1899999999999142E-3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11"/>
      <c r="H51" s="10"/>
      <c r="I51" s="10">
        <f t="shared" si="8"/>
        <v>13056</v>
      </c>
      <c r="J51" s="10">
        <f t="shared" si="6"/>
        <v>15192388280.106686</v>
      </c>
      <c r="K51" s="11">
        <f t="shared" si="7"/>
        <v>7.8899999999999526E-3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11"/>
      <c r="H52" s="10"/>
      <c r="I52" s="10">
        <f t="shared" si="8"/>
        <v>13056</v>
      </c>
      <c r="J52" s="10">
        <f t="shared" si="6"/>
        <v>15073458691.034424</v>
      </c>
      <c r="K52" s="11">
        <f t="shared" si="7"/>
        <v>9.3799999999999439E-3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11"/>
      <c r="H53" s="10"/>
      <c r="I53" s="10">
        <f t="shared" si="8"/>
        <v>13056</v>
      </c>
      <c r="J53" s="10">
        <f t="shared" si="6"/>
        <v>14933383553.30443</v>
      </c>
      <c r="K53" s="11">
        <f t="shared" si="7"/>
        <v>1.0340000000000016E-2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11"/>
      <c r="H54" s="10"/>
      <c r="I54" s="10">
        <f t="shared" si="8"/>
        <v>13056</v>
      </c>
      <c r="J54" s="10">
        <f t="shared" si="6"/>
        <v>14780552639.016994</v>
      </c>
      <c r="K54" s="11">
        <f t="shared" si="7"/>
        <v>1.1209999999999942E-2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11"/>
      <c r="H55" s="10"/>
      <c r="I55" s="10">
        <f t="shared" si="8"/>
        <v>13056</v>
      </c>
      <c r="J55" s="10">
        <f t="shared" si="6"/>
        <v>14616699438.313499</v>
      </c>
      <c r="K55" s="11">
        <f t="shared" si="7"/>
        <v>1.2860000000000094E-2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11"/>
      <c r="H56" s="10"/>
      <c r="I56" s="10">
        <f t="shared" si="8"/>
        <v>13056</v>
      </c>
      <c r="J56" s="10">
        <f t="shared" si="6"/>
        <v>14431115295.611929</v>
      </c>
      <c r="K56" s="11">
        <f t="shared" si="7"/>
        <v>1.3660000000000228E-2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11"/>
      <c r="H57" s="10"/>
      <c r="I57" s="10">
        <f t="shared" si="8"/>
        <v>13056</v>
      </c>
      <c r="J57" s="10">
        <f t="shared" si="6"/>
        <v>14236642755.570829</v>
      </c>
      <c r="K57" s="11">
        <f t="shared" si="7"/>
        <v>1.0089999999999932E-2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11"/>
      <c r="H58" s="10"/>
      <c r="I58" s="10">
        <f t="shared" si="8"/>
        <v>13056</v>
      </c>
      <c r="J58" s="10">
        <f t="shared" si="6"/>
        <v>14094429957.301657</v>
      </c>
      <c r="K58" s="11">
        <f t="shared" si="7"/>
        <v>2.4580000000000046E-2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11"/>
      <c r="H59" s="10"/>
      <c r="I59" s="10">
        <f t="shared" si="8"/>
        <v>13056</v>
      </c>
      <c r="J59" s="10">
        <f t="shared" si="6"/>
        <v>13756300100.823418</v>
      </c>
      <c r="K59" s="11">
        <f t="shared" si="7"/>
        <v>2.4680000000000257E-2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11"/>
      <c r="H60" s="10"/>
      <c r="I60" s="10">
        <f t="shared" si="8"/>
        <v>13056</v>
      </c>
      <c r="J60" s="10">
        <f t="shared" si="6"/>
        <v>13424971796.876503</v>
      </c>
      <c r="K60" s="11">
        <f t="shared" si="7"/>
        <v>2.5430000000000064E-2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11"/>
      <c r="H61" s="10"/>
      <c r="I61" s="10">
        <f t="shared" si="8"/>
        <v>13056</v>
      </c>
      <c r="J61" s="10">
        <f t="shared" si="6"/>
        <v>13092041189.429316</v>
      </c>
      <c r="K61" s="11">
        <f t="shared" si="7"/>
        <v>2.5910000000000322E-2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11"/>
      <c r="H62" s="10"/>
      <c r="I62" s="10">
        <f t="shared" si="8"/>
        <v>13056</v>
      </c>
      <c r="J62" s="10">
        <f t="shared" si="6"/>
        <v>12761393484.252335</v>
      </c>
      <c r="K62" s="11">
        <f t="shared" si="7"/>
        <v>2.6540000000000008E-2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11"/>
      <c r="H63" s="10"/>
      <c r="I63" s="10">
        <f t="shared" si="8"/>
        <v>13056</v>
      </c>
      <c r="J63" s="10">
        <f t="shared" si="6"/>
        <v>12431462470.290817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11"/>
      <c r="H64" s="10"/>
      <c r="I64" s="10">
        <f t="shared" si="8"/>
        <v>13056</v>
      </c>
      <c r="J64" s="10">
        <f t="shared" si="6"/>
        <v>12111713240.735403</v>
      </c>
      <c r="K64" s="11">
        <f t="shared" si="7"/>
        <v>2.6880000000000015E-2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11"/>
      <c r="H65" s="10"/>
      <c r="I65" s="10">
        <f t="shared" si="8"/>
        <v>13056</v>
      </c>
      <c r="J65" s="10">
        <f t="shared" si="6"/>
        <v>11794672445.402971</v>
      </c>
      <c r="K65" s="11">
        <f t="shared" si="7"/>
        <v>2.6429999999999954E-2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4">
        <f>SUM(F2)</f>
        <v>2051970</v>
      </c>
      <c r="G66" s="11"/>
      <c r="H66" s="10"/>
      <c r="I66" s="10">
        <f t="shared" si="8"/>
        <v>13056</v>
      </c>
      <c r="J66" s="10">
        <f t="shared" ref="J66:J67" si="9">IF(I66="","",I66*C66)</f>
        <v>11490966208.511999</v>
      </c>
      <c r="K66" s="11">
        <f t="shared" ref="K66" si="10">IFERROR(J66/J67-1,"")</f>
        <v>2.6270000000000016E-2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11"/>
      <c r="H67" s="10"/>
      <c r="I67" s="10">
        <f t="shared" ref="I67" si="11">IF(H67&lt;&gt;"",H67,I66/(1+IF(G66="",0,G66)))</f>
        <v>13056</v>
      </c>
      <c r="J67" s="10">
        <f t="shared" si="9"/>
        <v>11196825600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5">
        <v>36356117</v>
      </c>
      <c r="G2" s="11"/>
      <c r="H2" s="10"/>
      <c r="I2" s="10">
        <f>IF(H2&lt;&gt;"",H2,1111)</f>
        <v>1111</v>
      </c>
      <c r="J2" s="10">
        <f t="shared" ref="J2:J33" si="3">IF(I2="","",I2*C2)</f>
        <v>40394531599.127144</v>
      </c>
      <c r="K2" s="11">
        <f t="shared" ref="K2:K33" si="4">IFERROR(J2/J3-1,"")</f>
        <v>2.1730000000000027E-2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11"/>
      <c r="H3" s="10"/>
      <c r="I3" s="10">
        <f t="shared" ref="I3:I34" si="5">IF(H3&lt;&gt;"",H3,I2/(1+IF(G2="",0,G2)))</f>
        <v>1111</v>
      </c>
      <c r="J3" s="10">
        <f t="shared" si="3"/>
        <v>39535426775.299873</v>
      </c>
      <c r="K3" s="11">
        <f t="shared" si="4"/>
        <v>2.2820000000000062E-2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11"/>
      <c r="H4" s="10"/>
      <c r="I4" s="10">
        <f t="shared" si="5"/>
        <v>1111</v>
      </c>
      <c r="J4" s="10">
        <f t="shared" si="3"/>
        <v>38653357164.799156</v>
      </c>
      <c r="K4" s="11">
        <f t="shared" si="4"/>
        <v>2.3970000000000269E-2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11"/>
      <c r="H5" s="10"/>
      <c r="I5" s="10">
        <f t="shared" si="5"/>
        <v>1111</v>
      </c>
      <c r="J5" s="10">
        <f t="shared" si="3"/>
        <v>37748525020.068115</v>
      </c>
      <c r="K5" s="11">
        <f t="shared" si="4"/>
        <v>2.5490000000000013E-2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11"/>
      <c r="H6" s="10"/>
      <c r="I6" s="10">
        <f t="shared" si="5"/>
        <v>1111</v>
      </c>
      <c r="J6" s="10">
        <f t="shared" si="3"/>
        <v>36810232201.258049</v>
      </c>
      <c r="K6" s="11">
        <f t="shared" si="4"/>
        <v>2.6690000000000103E-2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11"/>
      <c r="H7" s="10"/>
      <c r="I7" s="10">
        <f t="shared" si="5"/>
        <v>1111</v>
      </c>
      <c r="J7" s="10">
        <f t="shared" si="3"/>
        <v>35853307426.056595</v>
      </c>
      <c r="K7" s="11">
        <f t="shared" si="4"/>
        <v>2.8340000000000032E-2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11"/>
      <c r="H8" s="10"/>
      <c r="I8" s="10">
        <f t="shared" si="5"/>
        <v>1111</v>
      </c>
      <c r="J8" s="10">
        <f t="shared" si="3"/>
        <v>34865226895.828804</v>
      </c>
      <c r="K8" s="11">
        <f t="shared" si="4"/>
        <v>2.9709999999999903E-2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11"/>
      <c r="H9" s="10"/>
      <c r="I9" s="10">
        <f t="shared" si="5"/>
        <v>1111</v>
      </c>
      <c r="J9" s="10">
        <f t="shared" si="3"/>
        <v>33859268042.292305</v>
      </c>
      <c r="K9" s="11">
        <f t="shared" si="4"/>
        <v>3.0720000000000081E-2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11"/>
      <c r="H10" s="10"/>
      <c r="I10" s="10">
        <f t="shared" si="5"/>
        <v>1111</v>
      </c>
      <c r="J10" s="10">
        <f t="shared" si="3"/>
        <v>32850112583.720413</v>
      </c>
      <c r="K10" s="11">
        <f t="shared" si="4"/>
        <v>2.9859999999999998E-2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11"/>
      <c r="H11" s="10"/>
      <c r="I11" s="10">
        <f t="shared" si="5"/>
        <v>1111</v>
      </c>
      <c r="J11" s="10">
        <f t="shared" si="3"/>
        <v>31897648790.82634</v>
      </c>
      <c r="K11" s="11">
        <f t="shared" si="4"/>
        <v>3.0599999999999961E-2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11"/>
      <c r="H12" s="10"/>
      <c r="I12" s="10">
        <f t="shared" si="5"/>
        <v>1111</v>
      </c>
      <c r="J12" s="10">
        <f t="shared" si="3"/>
        <v>30950561605.692162</v>
      </c>
      <c r="K12" s="11">
        <f t="shared" si="4"/>
        <v>3.0340000000000034E-2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11"/>
      <c r="H13" s="10"/>
      <c r="I13" s="10">
        <f t="shared" si="5"/>
        <v>1111</v>
      </c>
      <c r="J13" s="10">
        <f t="shared" si="3"/>
        <v>30039173094.019604</v>
      </c>
      <c r="K13" s="11">
        <f t="shared" si="4"/>
        <v>3.1120000000000037E-2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11"/>
      <c r="H14" s="10"/>
      <c r="I14" s="10">
        <f t="shared" si="5"/>
        <v>1111</v>
      </c>
      <c r="J14" s="10">
        <f t="shared" si="3"/>
        <v>29132567590.600124</v>
      </c>
      <c r="K14" s="11">
        <f t="shared" si="4"/>
        <v>3.0980000000000008E-2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11"/>
      <c r="H15" s="10"/>
      <c r="I15" s="10">
        <f t="shared" si="5"/>
        <v>1111</v>
      </c>
      <c r="J15" s="10">
        <f t="shared" si="3"/>
        <v>28257160750.548141</v>
      </c>
      <c r="K15" s="11">
        <f t="shared" si="4"/>
        <v>3.0729999999999702E-2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11"/>
      <c r="H16" s="10"/>
      <c r="I16" s="10">
        <f t="shared" si="5"/>
        <v>1111</v>
      </c>
      <c r="J16" s="10">
        <f t="shared" si="3"/>
        <v>27414706810.268593</v>
      </c>
      <c r="K16" s="11">
        <f t="shared" si="4"/>
        <v>3.2219999999999915E-2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11"/>
      <c r="H17" s="10"/>
      <c r="I17" s="10">
        <f t="shared" si="5"/>
        <v>1111</v>
      </c>
      <c r="J17" s="10">
        <f t="shared" si="3"/>
        <v>26558976584.709263</v>
      </c>
      <c r="K17" s="11">
        <f t="shared" si="4"/>
        <v>3.0470000000000219E-2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11"/>
      <c r="H18" s="10"/>
      <c r="I18" s="10">
        <f t="shared" si="5"/>
        <v>1111</v>
      </c>
      <c r="J18" s="10">
        <f t="shared" si="3"/>
        <v>25773653366.628101</v>
      </c>
      <c r="K18" s="11">
        <f t="shared" si="4"/>
        <v>2.9770000000000074E-2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11"/>
      <c r="H19" s="10"/>
      <c r="I19" s="10">
        <f t="shared" si="5"/>
        <v>1111</v>
      </c>
      <c r="J19" s="10">
        <f t="shared" si="3"/>
        <v>25028553333.878536</v>
      </c>
      <c r="K19" s="11">
        <f t="shared" si="4"/>
        <v>2.788999999999997E-2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11"/>
      <c r="H20" s="10"/>
      <c r="I20" s="10">
        <f t="shared" si="5"/>
        <v>1111</v>
      </c>
      <c r="J20" s="10">
        <f t="shared" si="3"/>
        <v>24349447250.073975</v>
      </c>
      <c r="K20" s="11">
        <f t="shared" si="4"/>
        <v>2.729999999999988E-2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11"/>
      <c r="H21" s="10"/>
      <c r="I21" s="10">
        <f t="shared" si="5"/>
        <v>1111</v>
      </c>
      <c r="J21" s="10">
        <f t="shared" si="3"/>
        <v>23702372481.333569</v>
      </c>
      <c r="K21" s="11">
        <f t="shared" si="4"/>
        <v>2.7360000000000051E-2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11"/>
      <c r="H22" s="10"/>
      <c r="I22" s="10">
        <f t="shared" si="5"/>
        <v>1111</v>
      </c>
      <c r="J22" s="10">
        <f t="shared" si="3"/>
        <v>23071145928.723686</v>
      </c>
      <c r="K22" s="11">
        <f t="shared" si="4"/>
        <v>2.7699999999999836E-2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11"/>
      <c r="H23" s="10"/>
      <c r="I23" s="10">
        <f t="shared" si="5"/>
        <v>1111</v>
      </c>
      <c r="J23" s="10">
        <f t="shared" si="3"/>
        <v>22449300310.133003</v>
      </c>
      <c r="K23" s="11">
        <f t="shared" si="4"/>
        <v>2.9100000000000126E-2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11"/>
      <c r="H24" s="10"/>
      <c r="I24" s="10">
        <f t="shared" si="5"/>
        <v>1111</v>
      </c>
      <c r="J24" s="10">
        <f t="shared" si="3"/>
        <v>21814498406.503742</v>
      </c>
      <c r="K24" s="11">
        <f t="shared" si="4"/>
        <v>2.8969999999999718E-2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11"/>
      <c r="H25" s="10"/>
      <c r="I25" s="10">
        <f t="shared" si="5"/>
        <v>1111</v>
      </c>
      <c r="J25" s="10">
        <f t="shared" si="3"/>
        <v>21200324991.499992</v>
      </c>
      <c r="K25" s="11">
        <f t="shared" si="4"/>
        <v>3.0429999999999957E-2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11"/>
      <c r="H26" s="10"/>
      <c r="I26" s="10">
        <f t="shared" si="5"/>
        <v>1111</v>
      </c>
      <c r="J26" s="10">
        <f t="shared" si="3"/>
        <v>20574250547.344307</v>
      </c>
      <c r="K26" s="11">
        <f t="shared" si="4"/>
        <v>3.0869999999999953E-2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11"/>
      <c r="H27" s="10"/>
      <c r="I27" s="10">
        <f t="shared" si="5"/>
        <v>1111</v>
      </c>
      <c r="J27" s="10">
        <f t="shared" si="3"/>
        <v>19958142682.728481</v>
      </c>
      <c r="K27" s="11">
        <f t="shared" si="4"/>
        <v>3.3980000000000121E-2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11"/>
      <c r="H28" s="10"/>
      <c r="I28" s="10">
        <f t="shared" si="5"/>
        <v>1111</v>
      </c>
      <c r="J28" s="10">
        <f t="shared" si="3"/>
        <v>19302252154.51796</v>
      </c>
      <c r="K28" s="11">
        <f t="shared" si="4"/>
        <v>3.4850000000000048E-2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11"/>
      <c r="H29" s="10"/>
      <c r="I29" s="10">
        <f t="shared" si="5"/>
        <v>1111</v>
      </c>
      <c r="J29" s="10">
        <f t="shared" si="3"/>
        <v>18652222210.482639</v>
      </c>
      <c r="K29" s="11">
        <f t="shared" si="4"/>
        <v>3.5299999999999665E-2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11"/>
      <c r="H30" s="10"/>
      <c r="I30" s="10">
        <f t="shared" si="5"/>
        <v>1111</v>
      </c>
      <c r="J30" s="10">
        <f t="shared" si="3"/>
        <v>18016248633.712589</v>
      </c>
      <c r="K30" s="11">
        <f t="shared" si="4"/>
        <v>3.5239999999999938E-2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11"/>
      <c r="H31" s="10"/>
      <c r="I31" s="10">
        <f t="shared" si="5"/>
        <v>1111</v>
      </c>
      <c r="J31" s="10">
        <f t="shared" si="3"/>
        <v>17402968039.98357</v>
      </c>
      <c r="K31" s="11">
        <f t="shared" si="4"/>
        <v>3.5299999999999887E-2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11"/>
      <c r="H32" s="10"/>
      <c r="I32" s="10">
        <f t="shared" si="5"/>
        <v>1111</v>
      </c>
      <c r="J32" s="10">
        <f t="shared" si="3"/>
        <v>16809589529.589079</v>
      </c>
      <c r="K32" s="11">
        <f t="shared" si="4"/>
        <v>3.6319999999999908E-2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11"/>
      <c r="H33" s="10"/>
      <c r="I33" s="10">
        <f t="shared" si="5"/>
        <v>1111</v>
      </c>
      <c r="J33" s="10">
        <f t="shared" si="3"/>
        <v>16220462337.491392</v>
      </c>
      <c r="K33" s="11">
        <f t="shared" si="4"/>
        <v>3.6540000000000017E-2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11"/>
      <c r="H34" s="10"/>
      <c r="I34" s="10">
        <f t="shared" si="5"/>
        <v>1111</v>
      </c>
      <c r="J34" s="10">
        <f t="shared" ref="J34:J65" si="6">IF(I34="","",I34*C34)</f>
        <v>15648660290.47735</v>
      </c>
      <c r="K34" s="11">
        <f t="shared" ref="K34:K65" si="7">IFERROR(J34/J35-1,"")</f>
        <v>3.7020000000000053E-2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11"/>
      <c r="H35" s="10"/>
      <c r="I35" s="10">
        <f t="shared" ref="I35:I66" si="8">IF(H35&lt;&gt;"",H35,I34/(1+IF(G34="",0,G34)))</f>
        <v>1111</v>
      </c>
      <c r="J35" s="10">
        <f t="shared" si="6"/>
        <v>15090027473.41165</v>
      </c>
      <c r="K35" s="11">
        <f t="shared" si="7"/>
        <v>3.6019999999999941E-2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11"/>
      <c r="H36" s="10"/>
      <c r="I36" s="10">
        <f t="shared" si="8"/>
        <v>1111</v>
      </c>
      <c r="J36" s="10">
        <f t="shared" si="6"/>
        <v>14565382399.385775</v>
      </c>
      <c r="K36" s="11">
        <f t="shared" si="7"/>
        <v>3.5519999999999996E-2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11"/>
      <c r="H37" s="10"/>
      <c r="I37" s="10">
        <f t="shared" si="8"/>
        <v>1111</v>
      </c>
      <c r="J37" s="10">
        <f t="shared" si="6"/>
        <v>14065766377.65159</v>
      </c>
      <c r="K37" s="11">
        <f t="shared" si="7"/>
        <v>3.5989999999999966E-2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11"/>
      <c r="H38" s="10"/>
      <c r="I38" s="10">
        <f t="shared" si="8"/>
        <v>1111</v>
      </c>
      <c r="J38" s="10">
        <f t="shared" si="6"/>
        <v>13577125626.358932</v>
      </c>
      <c r="K38" s="11">
        <f t="shared" si="7"/>
        <v>3.4869999999999957E-2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11"/>
      <c r="H39" s="10"/>
      <c r="I39" s="10">
        <f t="shared" si="8"/>
        <v>1111</v>
      </c>
      <c r="J39" s="10">
        <f t="shared" si="6"/>
        <v>13119643652.206493</v>
      </c>
      <c r="K39" s="11">
        <f t="shared" si="7"/>
        <v>3.4419999999999673E-2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11"/>
      <c r="H40" s="10"/>
      <c r="I40" s="10">
        <f t="shared" si="8"/>
        <v>1111</v>
      </c>
      <c r="J40" s="10">
        <f t="shared" si="6"/>
        <v>12683091638.025654</v>
      </c>
      <c r="K40" s="11">
        <f t="shared" si="7"/>
        <v>3.4419999999999895E-2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11"/>
      <c r="H41" s="10"/>
      <c r="I41" s="10">
        <f t="shared" si="8"/>
        <v>1111</v>
      </c>
      <c r="J41" s="10">
        <f t="shared" si="6"/>
        <v>12261065754.747255</v>
      </c>
      <c r="K41" s="11">
        <f t="shared" si="7"/>
        <v>3.1940000000000079E-2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11"/>
      <c r="H42" s="10"/>
      <c r="I42" s="10">
        <f t="shared" si="8"/>
        <v>1111</v>
      </c>
      <c r="J42" s="10">
        <f t="shared" si="6"/>
        <v>11881568458.192583</v>
      </c>
      <c r="K42" s="11">
        <f t="shared" si="7"/>
        <v>3.3020000000000049E-2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11"/>
      <c r="H43" s="10"/>
      <c r="I43" s="10">
        <f t="shared" si="8"/>
        <v>1111</v>
      </c>
      <c r="J43" s="10">
        <f t="shared" si="6"/>
        <v>11501779692.738361</v>
      </c>
      <c r="K43" s="11">
        <f t="shared" si="7"/>
        <v>3.3439999999999692E-2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11"/>
      <c r="H44" s="10"/>
      <c r="I44" s="10">
        <f t="shared" si="8"/>
        <v>1111</v>
      </c>
      <c r="J44" s="10">
        <f t="shared" si="6"/>
        <v>11129605678.83802</v>
      </c>
      <c r="K44" s="11">
        <f t="shared" si="7"/>
        <v>3.4310000000000285E-2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11"/>
      <c r="H45" s="10"/>
      <c r="I45" s="10">
        <f t="shared" si="8"/>
        <v>1111</v>
      </c>
      <c r="J45" s="10">
        <f t="shared" si="6"/>
        <v>10760415812.317408</v>
      </c>
      <c r="K45" s="11">
        <f t="shared" si="7"/>
        <v>3.4750000000000059E-2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11"/>
      <c r="H46" s="10"/>
      <c r="I46" s="10">
        <f t="shared" si="8"/>
        <v>1111</v>
      </c>
      <c r="J46" s="10">
        <f t="shared" si="6"/>
        <v>10399048864.283554</v>
      </c>
      <c r="K46" s="11">
        <f t="shared" si="7"/>
        <v>3.4799999999999942E-2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11"/>
      <c r="H47" s="10"/>
      <c r="I47" s="10">
        <f t="shared" si="8"/>
        <v>1111</v>
      </c>
      <c r="J47" s="10">
        <f t="shared" si="6"/>
        <v>10049332106.961302</v>
      </c>
      <c r="K47" s="11">
        <f t="shared" si="7"/>
        <v>3.783000000000003E-2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11"/>
      <c r="H48" s="10"/>
      <c r="I48" s="10">
        <f t="shared" si="8"/>
        <v>1111</v>
      </c>
      <c r="J48" s="10">
        <f t="shared" si="6"/>
        <v>9683023334.2274761</v>
      </c>
      <c r="K48" s="11">
        <f t="shared" si="7"/>
        <v>3.915000000000024E-2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11"/>
      <c r="H49" s="10"/>
      <c r="I49" s="10">
        <f t="shared" si="8"/>
        <v>1111</v>
      </c>
      <c r="J49" s="10">
        <f t="shared" si="6"/>
        <v>9318215208.8028431</v>
      </c>
      <c r="K49" s="11">
        <f t="shared" si="7"/>
        <v>3.93199999999998E-2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11"/>
      <c r="H50" s="10"/>
      <c r="I50" s="10">
        <f t="shared" si="8"/>
        <v>1111</v>
      </c>
      <c r="J50" s="10">
        <f t="shared" si="6"/>
        <v>8965684494.4798946</v>
      </c>
      <c r="K50" s="11">
        <f t="shared" si="7"/>
        <v>3.9760000000000018E-2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11"/>
      <c r="H51" s="10"/>
      <c r="I51" s="10">
        <f t="shared" si="8"/>
        <v>1111</v>
      </c>
      <c r="J51" s="10">
        <f t="shared" si="6"/>
        <v>8622840361.6987514</v>
      </c>
      <c r="K51" s="11">
        <f t="shared" si="7"/>
        <v>3.9570000000000105E-2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11"/>
      <c r="H52" s="10"/>
      <c r="I52" s="10">
        <f t="shared" si="8"/>
        <v>1111</v>
      </c>
      <c r="J52" s="10">
        <f t="shared" si="6"/>
        <v>8294622162.719923</v>
      </c>
      <c r="K52" s="11">
        <f t="shared" si="7"/>
        <v>4.0159999999999751E-2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11"/>
      <c r="H53" s="10"/>
      <c r="I53" s="10">
        <f t="shared" si="8"/>
        <v>1111</v>
      </c>
      <c r="J53" s="10">
        <f t="shared" si="6"/>
        <v>7974371407.0142326</v>
      </c>
      <c r="K53" s="11">
        <f t="shared" si="7"/>
        <v>3.9469999999999894E-2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11"/>
      <c r="H54" s="10"/>
      <c r="I54" s="10">
        <f t="shared" si="8"/>
        <v>1111</v>
      </c>
      <c r="J54" s="10">
        <f t="shared" si="6"/>
        <v>7671574366.7582836</v>
      </c>
      <c r="K54" s="11">
        <f t="shared" si="7"/>
        <v>3.9069999999999716E-2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11"/>
      <c r="H55" s="10"/>
      <c r="I55" s="10">
        <f t="shared" si="8"/>
        <v>1111</v>
      </c>
      <c r="J55" s="10">
        <f t="shared" si="6"/>
        <v>7383116023.7118626</v>
      </c>
      <c r="K55" s="11">
        <f t="shared" si="7"/>
        <v>3.860000000000019E-2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11"/>
      <c r="H56" s="10"/>
      <c r="I56" s="10">
        <f t="shared" si="8"/>
        <v>1111</v>
      </c>
      <c r="J56" s="10">
        <f t="shared" si="6"/>
        <v>7108719452.8325262</v>
      </c>
      <c r="K56" s="11">
        <f t="shared" si="7"/>
        <v>3.7909999999999888E-2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11"/>
      <c r="H57" s="10"/>
      <c r="I57" s="10">
        <f t="shared" si="8"/>
        <v>1111</v>
      </c>
      <c r="J57" s="10">
        <f t="shared" si="6"/>
        <v>6849071164.9685678</v>
      </c>
      <c r="K57" s="11">
        <f t="shared" si="7"/>
        <v>3.666999999999998E-2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11"/>
      <c r="H58" s="10"/>
      <c r="I58" s="10">
        <f t="shared" si="8"/>
        <v>1111</v>
      </c>
      <c r="J58" s="10">
        <f t="shared" si="6"/>
        <v>6606799815.7258987</v>
      </c>
      <c r="K58" s="11">
        <f t="shared" si="7"/>
        <v>3.5430000000000073E-2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11"/>
      <c r="H59" s="10"/>
      <c r="I59" s="10">
        <f t="shared" si="8"/>
        <v>1111</v>
      </c>
      <c r="J59" s="10">
        <f t="shared" si="6"/>
        <v>6380730532.9437027</v>
      </c>
      <c r="K59" s="11">
        <f t="shared" si="7"/>
        <v>3.2469999999999777E-2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11"/>
      <c r="H60" s="10"/>
      <c r="I60" s="10">
        <f t="shared" si="8"/>
        <v>1111</v>
      </c>
      <c r="J60" s="10">
        <f t="shared" si="6"/>
        <v>6180063859.4280739</v>
      </c>
      <c r="K60" s="11">
        <f t="shared" si="7"/>
        <v>3.2669999999999977E-2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11"/>
      <c r="H61" s="10"/>
      <c r="I61" s="10">
        <f t="shared" si="8"/>
        <v>1111</v>
      </c>
      <c r="J61" s="10">
        <f t="shared" si="6"/>
        <v>5984548654.8733616</v>
      </c>
      <c r="K61" s="11">
        <f t="shared" si="7"/>
        <v>3.0839999999999979E-2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11"/>
      <c r="H62" s="10"/>
      <c r="I62" s="10">
        <f t="shared" si="8"/>
        <v>1111</v>
      </c>
      <c r="J62" s="10">
        <f t="shared" si="6"/>
        <v>5805506824.4085999</v>
      </c>
      <c r="K62" s="11">
        <f t="shared" si="7"/>
        <v>2.8999999999999915E-2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11"/>
      <c r="H63" s="10"/>
      <c r="I63" s="10">
        <f t="shared" si="8"/>
        <v>1111</v>
      </c>
      <c r="J63" s="10">
        <f t="shared" si="6"/>
        <v>5641891957.6371241</v>
      </c>
      <c r="K63" s="11">
        <f t="shared" si="7"/>
        <v>2.7249999999999996E-2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11"/>
      <c r="H64" s="10"/>
      <c r="I64" s="10">
        <f t="shared" si="8"/>
        <v>1111</v>
      </c>
      <c r="J64" s="10">
        <f t="shared" si="6"/>
        <v>5492228724.8840342</v>
      </c>
      <c r="K64" s="11">
        <f t="shared" si="7"/>
        <v>2.5150000000000006E-2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11"/>
      <c r="H65" s="10"/>
      <c r="I65" s="10">
        <f t="shared" si="8"/>
        <v>1111</v>
      </c>
      <c r="J65" s="10">
        <f t="shared" si="6"/>
        <v>5357487904.0960197</v>
      </c>
      <c r="K65" s="11">
        <f t="shared" si="7"/>
        <v>2.4149999999999894E-2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4">
        <f>SUM(F2)</f>
        <v>36356117</v>
      </c>
      <c r="G66" s="11"/>
      <c r="H66" s="10"/>
      <c r="I66" s="10">
        <f t="shared" si="8"/>
        <v>1111</v>
      </c>
      <c r="J66" s="10">
        <f t="shared" ref="J66:J67" si="9">IF(I66="","",I66*C66)</f>
        <v>5231155498.8000002</v>
      </c>
      <c r="K66" s="11">
        <f t="shared" ref="K66" si="10">IFERROR(J66/J67-1,"")</f>
        <v>2.2699999999999942E-2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11"/>
      <c r="H67" s="10"/>
      <c r="I67" s="10">
        <f t="shared" ref="I67" si="11">IF(H67&lt;&gt;"",H67,I66/(1+IF(G66="",0,G66)))</f>
        <v>1111</v>
      </c>
      <c r="J67" s="10">
        <f t="shared" si="9"/>
        <v>5115044000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5">
        <v>12783095</v>
      </c>
      <c r="G2" s="11"/>
      <c r="H2" s="10"/>
      <c r="I2" s="10">
        <f>IF(H2&lt;&gt;"",H2,7222)</f>
        <v>7222</v>
      </c>
      <c r="J2" s="10">
        <f t="shared" ref="J2:J33" si="3">IF(I2="","",I2*C2)</f>
        <v>92319654800.946533</v>
      </c>
      <c r="K2" s="11">
        <f t="shared" ref="K2:K33" si="4">IFERROR(J2/J3-1,"")</f>
        <v>1.4390000000000125E-2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11"/>
      <c r="H3" s="10"/>
      <c r="I3" s="10">
        <f t="shared" ref="I3:I34" si="5">IF(H3&lt;&gt;"",H3,I2/(1+IF(G2="",0,G2)))</f>
        <v>7222</v>
      </c>
      <c r="J3" s="10">
        <f t="shared" si="3"/>
        <v>91010020604.448517</v>
      </c>
      <c r="K3" s="11">
        <f t="shared" si="4"/>
        <v>1.4219999999999899E-2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11"/>
      <c r="H4" s="10"/>
      <c r="I4" s="10">
        <f t="shared" si="5"/>
        <v>7222</v>
      </c>
      <c r="J4" s="10">
        <f t="shared" si="3"/>
        <v>89734003080.6418</v>
      </c>
      <c r="K4" s="11">
        <f t="shared" si="4"/>
        <v>1.4419999999999877E-2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11"/>
      <c r="H5" s="10"/>
      <c r="I5" s="10">
        <f t="shared" si="5"/>
        <v>7222</v>
      </c>
      <c r="J5" s="10">
        <f t="shared" si="3"/>
        <v>88458432484.21936</v>
      </c>
      <c r="K5" s="11">
        <f t="shared" si="4"/>
        <v>1.5540000000000331E-2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11"/>
      <c r="H6" s="10"/>
      <c r="I6" s="10">
        <f t="shared" si="5"/>
        <v>7222</v>
      </c>
      <c r="J6" s="10">
        <f t="shared" si="3"/>
        <v>87104823526.615723</v>
      </c>
      <c r="K6" s="11">
        <f t="shared" si="4"/>
        <v>1.6309999999999825E-2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11"/>
      <c r="H7" s="10"/>
      <c r="I7" s="10">
        <f t="shared" si="5"/>
        <v>7222</v>
      </c>
      <c r="J7" s="10">
        <f t="shared" si="3"/>
        <v>85706943281.691345</v>
      </c>
      <c r="K7" s="11">
        <f t="shared" si="4"/>
        <v>1.652000000000009E-2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11"/>
      <c r="H8" s="10"/>
      <c r="I8" s="10">
        <f t="shared" si="5"/>
        <v>7222</v>
      </c>
      <c r="J8" s="10">
        <f t="shared" si="3"/>
        <v>84314074766.547974</v>
      </c>
      <c r="K8" s="11">
        <f t="shared" si="4"/>
        <v>1.7030000000000101E-2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11"/>
      <c r="H9" s="10"/>
      <c r="I9" s="10">
        <f t="shared" si="5"/>
        <v>7222</v>
      </c>
      <c r="J9" s="10">
        <f t="shared" si="3"/>
        <v>82902249458.27356</v>
      </c>
      <c r="K9" s="11">
        <f t="shared" si="4"/>
        <v>1.709000000000005E-2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11"/>
      <c r="H10" s="10"/>
      <c r="I10" s="10">
        <f t="shared" si="5"/>
        <v>7222</v>
      </c>
      <c r="J10" s="10">
        <f t="shared" si="3"/>
        <v>81509256268.642456</v>
      </c>
      <c r="K10" s="11">
        <f t="shared" si="4"/>
        <v>1.7009999999999748E-2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11"/>
      <c r="H11" s="10"/>
      <c r="I11" s="10">
        <f t="shared" si="5"/>
        <v>7222</v>
      </c>
      <c r="J11" s="10">
        <f t="shared" si="3"/>
        <v>80145973263.431503</v>
      </c>
      <c r="K11" s="11">
        <f t="shared" si="4"/>
        <v>1.7150000000000221E-2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11"/>
      <c r="H12" s="10"/>
      <c r="I12" s="10">
        <f t="shared" si="5"/>
        <v>7222</v>
      </c>
      <c r="J12" s="10">
        <f t="shared" si="3"/>
        <v>78794645099.967056</v>
      </c>
      <c r="K12" s="11">
        <f t="shared" si="4"/>
        <v>1.7219999999999791E-2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11"/>
      <c r="H13" s="10"/>
      <c r="I13" s="10">
        <f t="shared" si="5"/>
        <v>7222</v>
      </c>
      <c r="J13" s="10">
        <f t="shared" si="3"/>
        <v>77460770629.723236</v>
      </c>
      <c r="K13" s="11">
        <f t="shared" si="4"/>
        <v>1.7379999999999951E-2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11"/>
      <c r="H14" s="10"/>
      <c r="I14" s="10">
        <f t="shared" si="5"/>
        <v>7222</v>
      </c>
      <c r="J14" s="10">
        <f t="shared" si="3"/>
        <v>76137500864.694839</v>
      </c>
      <c r="K14" s="11">
        <f t="shared" si="4"/>
        <v>1.7670000000000075E-2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11"/>
      <c r="H15" s="10"/>
      <c r="I15" s="10">
        <f t="shared" si="5"/>
        <v>7222</v>
      </c>
      <c r="J15" s="10">
        <f t="shared" si="3"/>
        <v>74815510789.052277</v>
      </c>
      <c r="K15" s="11">
        <f t="shared" si="4"/>
        <v>1.7609999999999904E-2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11"/>
      <c r="H16" s="10"/>
      <c r="I16" s="10">
        <f t="shared" si="5"/>
        <v>7222</v>
      </c>
      <c r="J16" s="10">
        <f t="shared" si="3"/>
        <v>73520809336.634155</v>
      </c>
      <c r="K16" s="11">
        <f t="shared" si="4"/>
        <v>1.7360000000000042E-2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11"/>
      <c r="H17" s="10"/>
      <c r="I17" s="10">
        <f t="shared" si="5"/>
        <v>7222</v>
      </c>
      <c r="J17" s="10">
        <f t="shared" si="3"/>
        <v>72266266942.512146</v>
      </c>
      <c r="K17" s="11">
        <f t="shared" si="4"/>
        <v>1.7259999999999831E-2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11"/>
      <c r="H18" s="10"/>
      <c r="I18" s="10">
        <f t="shared" si="5"/>
        <v>7222</v>
      </c>
      <c r="J18" s="10">
        <f t="shared" si="3"/>
        <v>71040114565.11821</v>
      </c>
      <c r="K18" s="11">
        <f t="shared" si="4"/>
        <v>1.7470000000000319E-2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11"/>
      <c r="H19" s="10"/>
      <c r="I19" s="10">
        <f t="shared" si="5"/>
        <v>7222</v>
      </c>
      <c r="J19" s="10">
        <f t="shared" si="3"/>
        <v>69820352998.238953</v>
      </c>
      <c r="K19" s="11">
        <f t="shared" si="4"/>
        <v>1.8069999999999808E-2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11"/>
      <c r="H20" s="10"/>
      <c r="I20" s="10">
        <f t="shared" si="5"/>
        <v>7222</v>
      </c>
      <c r="J20" s="10">
        <f t="shared" si="3"/>
        <v>68581092653.981514</v>
      </c>
      <c r="K20" s="11">
        <f t="shared" si="4"/>
        <v>1.8180000000000307E-2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11"/>
      <c r="H21" s="10"/>
      <c r="I21" s="10">
        <f t="shared" si="5"/>
        <v>7222</v>
      </c>
      <c r="J21" s="10">
        <f t="shared" si="3"/>
        <v>67356550564.714981</v>
      </c>
      <c r="K21" s="11">
        <f t="shared" si="4"/>
        <v>1.8759999999999888E-2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11"/>
      <c r="H22" s="10"/>
      <c r="I22" s="10">
        <f t="shared" si="5"/>
        <v>7222</v>
      </c>
      <c r="J22" s="10">
        <f t="shared" si="3"/>
        <v>66116210456.550102</v>
      </c>
      <c r="K22" s="11">
        <f t="shared" si="4"/>
        <v>1.8920000000000048E-2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11"/>
      <c r="H23" s="10"/>
      <c r="I23" s="10">
        <f t="shared" si="5"/>
        <v>7222</v>
      </c>
      <c r="J23" s="10">
        <f t="shared" si="3"/>
        <v>64888519664.497795</v>
      </c>
      <c r="K23" s="11">
        <f t="shared" si="4"/>
        <v>1.9120000000000026E-2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11"/>
      <c r="H24" s="10"/>
      <c r="I24" s="10">
        <f t="shared" si="5"/>
        <v>7222</v>
      </c>
      <c r="J24" s="10">
        <f t="shared" si="3"/>
        <v>63671127702.819878</v>
      </c>
      <c r="K24" s="11">
        <f t="shared" si="4"/>
        <v>1.9589999999999996E-2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11"/>
      <c r="H25" s="10"/>
      <c r="I25" s="10">
        <f t="shared" si="5"/>
        <v>7222</v>
      </c>
      <c r="J25" s="10">
        <f t="shared" si="3"/>
        <v>62447775775.38018</v>
      </c>
      <c r="K25" s="11">
        <f t="shared" si="4"/>
        <v>2.1030000000000104E-2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11"/>
      <c r="H26" s="10"/>
      <c r="I26" s="10">
        <f t="shared" si="5"/>
        <v>7222</v>
      </c>
      <c r="J26" s="10">
        <f t="shared" si="3"/>
        <v>61161548412.270134</v>
      </c>
      <c r="K26" s="11">
        <f t="shared" si="4"/>
        <v>2.1090000000000053E-2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11"/>
      <c r="H27" s="10"/>
      <c r="I27" s="10">
        <f t="shared" si="5"/>
        <v>7222</v>
      </c>
      <c r="J27" s="10">
        <f t="shared" si="3"/>
        <v>59898293404.371925</v>
      </c>
      <c r="K27" s="11">
        <f t="shared" si="4"/>
        <v>2.2129999999999983E-2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11"/>
      <c r="H28" s="10"/>
      <c r="I28" s="10">
        <f t="shared" si="5"/>
        <v>7222</v>
      </c>
      <c r="J28" s="10">
        <f t="shared" si="3"/>
        <v>58601443460.589088</v>
      </c>
      <c r="K28" s="11">
        <f t="shared" si="4"/>
        <v>2.2639999999999993E-2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11"/>
      <c r="H29" s="10"/>
      <c r="I29" s="10">
        <f t="shared" si="5"/>
        <v>7222</v>
      </c>
      <c r="J29" s="10">
        <f t="shared" si="3"/>
        <v>57304079109.548904</v>
      </c>
      <c r="K29" s="11">
        <f t="shared" si="4"/>
        <v>2.2999999999999909E-2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11"/>
      <c r="H30" s="10"/>
      <c r="I30" s="10">
        <f t="shared" si="5"/>
        <v>7222</v>
      </c>
      <c r="J30" s="10">
        <f t="shared" si="3"/>
        <v>56015717604.642143</v>
      </c>
      <c r="K30" s="11">
        <f t="shared" si="4"/>
        <v>2.3810000000000331E-2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11"/>
      <c r="H31" s="10"/>
      <c r="I31" s="10">
        <f t="shared" si="5"/>
        <v>7222</v>
      </c>
      <c r="J31" s="10">
        <f t="shared" si="3"/>
        <v>54713001049.649963</v>
      </c>
      <c r="K31" s="11">
        <f t="shared" si="4"/>
        <v>2.4489999999999679E-2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11"/>
      <c r="H32" s="10"/>
      <c r="I32" s="10">
        <f t="shared" si="5"/>
        <v>7222</v>
      </c>
      <c r="J32" s="10">
        <f t="shared" si="3"/>
        <v>53405109908.002983</v>
      </c>
      <c r="K32" s="11">
        <f t="shared" si="4"/>
        <v>2.5339999999999918E-2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11"/>
      <c r="H33" s="10"/>
      <c r="I33" s="10">
        <f t="shared" si="5"/>
        <v>7222</v>
      </c>
      <c r="J33" s="10">
        <f t="shared" si="3"/>
        <v>52085269186.809242</v>
      </c>
      <c r="K33" s="11">
        <f t="shared" si="4"/>
        <v>2.6100000000000234E-2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11"/>
      <c r="H34" s="10"/>
      <c r="I34" s="10">
        <f t="shared" si="5"/>
        <v>7222</v>
      </c>
      <c r="J34" s="10">
        <f t="shared" ref="J34:J65" si="6">IF(I34="","",I34*C34)</f>
        <v>50760422168.218727</v>
      </c>
      <c r="K34" s="11">
        <f t="shared" ref="K34:K65" si="7">IFERROR(J34/J35-1,"")</f>
        <v>2.6240000000000041E-2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11"/>
      <c r="H35" s="10"/>
      <c r="I35" s="10">
        <f t="shared" ref="I35:I66" si="8">IF(H35&lt;&gt;"",H35,I34/(1+IF(G34="",0,G34)))</f>
        <v>7222</v>
      </c>
      <c r="J35" s="10">
        <f t="shared" si="6"/>
        <v>49462525499.121773</v>
      </c>
      <c r="K35" s="11">
        <f t="shared" si="7"/>
        <v>2.6280000000000081E-2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11"/>
      <c r="H36" s="10"/>
      <c r="I36" s="10">
        <f t="shared" si="8"/>
        <v>7222</v>
      </c>
      <c r="J36" s="10">
        <f t="shared" si="6"/>
        <v>48195936293.332977</v>
      </c>
      <c r="K36" s="11">
        <f t="shared" si="7"/>
        <v>2.6529999999999943E-2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11"/>
      <c r="H37" s="10"/>
      <c r="I37" s="10">
        <f t="shared" si="8"/>
        <v>7222</v>
      </c>
      <c r="J37" s="10">
        <f t="shared" si="6"/>
        <v>46950343675.618813</v>
      </c>
      <c r="K37" s="11">
        <f t="shared" si="7"/>
        <v>2.6890000000000081E-2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11"/>
      <c r="H38" s="10"/>
      <c r="I38" s="10">
        <f t="shared" si="8"/>
        <v>7222</v>
      </c>
      <c r="J38" s="10">
        <f t="shared" si="6"/>
        <v>45720908447.466438</v>
      </c>
      <c r="K38" s="11">
        <f t="shared" si="7"/>
        <v>2.6980000000000004E-2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11"/>
      <c r="H39" s="10"/>
      <c r="I39" s="10">
        <f t="shared" si="8"/>
        <v>7222</v>
      </c>
      <c r="J39" s="10">
        <f t="shared" si="6"/>
        <v>44519765182.833588</v>
      </c>
      <c r="K39" s="11">
        <f t="shared" si="7"/>
        <v>2.7269999999999905E-2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11"/>
      <c r="H40" s="10"/>
      <c r="I40" s="10">
        <f t="shared" si="8"/>
        <v>7222</v>
      </c>
      <c r="J40" s="10">
        <f t="shared" si="6"/>
        <v>43337939570.739525</v>
      </c>
      <c r="K40" s="11">
        <f t="shared" si="7"/>
        <v>2.7600000000000069E-2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11"/>
      <c r="H41" s="10"/>
      <c r="I41" s="10">
        <f t="shared" si="8"/>
        <v>7222</v>
      </c>
      <c r="J41" s="10">
        <f t="shared" si="6"/>
        <v>42173938858.25177</v>
      </c>
      <c r="K41" s="11">
        <f t="shared" si="7"/>
        <v>2.7879999999999905E-2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11"/>
      <c r="H42" s="10"/>
      <c r="I42" s="10">
        <f t="shared" si="8"/>
        <v>7222</v>
      </c>
      <c r="J42" s="10">
        <f t="shared" si="6"/>
        <v>41030021849.0989</v>
      </c>
      <c r="K42" s="11">
        <f t="shared" si="7"/>
        <v>2.8270000000000017E-2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11"/>
      <c r="H43" s="10"/>
      <c r="I43" s="10">
        <f t="shared" si="8"/>
        <v>7222</v>
      </c>
      <c r="J43" s="10">
        <f t="shared" si="6"/>
        <v>39901992520.543144</v>
      </c>
      <c r="K43" s="11">
        <f t="shared" si="7"/>
        <v>2.8639999999999999E-2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11"/>
      <c r="H44" s="10"/>
      <c r="I44" s="10">
        <f t="shared" si="8"/>
        <v>7222</v>
      </c>
      <c r="J44" s="10">
        <f t="shared" si="6"/>
        <v>38791017771.565506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11"/>
      <c r="H45" s="10"/>
      <c r="I45" s="10">
        <f t="shared" si="8"/>
        <v>7222</v>
      </c>
      <c r="J45" s="10">
        <f t="shared" si="6"/>
        <v>37697782090.928581</v>
      </c>
      <c r="K45" s="11">
        <f t="shared" si="7"/>
        <v>2.9269999999999907E-2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11"/>
      <c r="H46" s="10"/>
      <c r="I46" s="10">
        <f t="shared" si="8"/>
        <v>7222</v>
      </c>
      <c r="J46" s="10">
        <f t="shared" si="6"/>
        <v>36625746491.133118</v>
      </c>
      <c r="K46" s="11">
        <f t="shared" si="7"/>
        <v>2.9479999999999951E-2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11"/>
      <c r="H47" s="10"/>
      <c r="I47" s="10">
        <f t="shared" si="8"/>
        <v>7222</v>
      </c>
      <c r="J47" s="10">
        <f t="shared" si="6"/>
        <v>35576938348.615921</v>
      </c>
      <c r="K47" s="11">
        <f t="shared" si="7"/>
        <v>2.9640000000000111E-2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11"/>
      <c r="H48" s="10"/>
      <c r="I48" s="10">
        <f t="shared" si="8"/>
        <v>7222</v>
      </c>
      <c r="J48" s="10">
        <f t="shared" si="6"/>
        <v>34552793547.857422</v>
      </c>
      <c r="K48" s="11">
        <f t="shared" si="7"/>
        <v>2.9770000000000296E-2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11"/>
      <c r="H49" s="10"/>
      <c r="I49" s="10">
        <f t="shared" si="8"/>
        <v>7222</v>
      </c>
      <c r="J49" s="10">
        <f t="shared" si="6"/>
        <v>33553894119.907761</v>
      </c>
      <c r="K49" s="11">
        <f t="shared" si="7"/>
        <v>2.9870000000000285E-2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11"/>
      <c r="H50" s="10"/>
      <c r="I50" s="10">
        <f t="shared" si="8"/>
        <v>7222</v>
      </c>
      <c r="J50" s="10">
        <f t="shared" si="6"/>
        <v>32580708361.159908</v>
      </c>
      <c r="K50" s="11">
        <f t="shared" si="7"/>
        <v>2.984999999999971E-2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11"/>
      <c r="H51" s="10"/>
      <c r="I51" s="10">
        <f t="shared" si="8"/>
        <v>7222</v>
      </c>
      <c r="J51" s="10">
        <f t="shared" si="6"/>
        <v>31636362927.766098</v>
      </c>
      <c r="K51" s="11">
        <f t="shared" si="7"/>
        <v>2.9760000000000231E-2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11"/>
      <c r="H52" s="10"/>
      <c r="I52" s="10">
        <f t="shared" si="8"/>
        <v>7222</v>
      </c>
      <c r="J52" s="10">
        <f t="shared" si="6"/>
        <v>30722074005.36639</v>
      </c>
      <c r="K52" s="11">
        <f t="shared" si="7"/>
        <v>2.9589999999999783E-2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11"/>
      <c r="H53" s="10"/>
      <c r="I53" s="10">
        <f t="shared" si="8"/>
        <v>7222</v>
      </c>
      <c r="J53" s="10">
        <f t="shared" si="6"/>
        <v>29839134029.435402</v>
      </c>
      <c r="K53" s="11">
        <f t="shared" si="7"/>
        <v>2.9349999999999987E-2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11"/>
      <c r="H54" s="10"/>
      <c r="I54" s="10">
        <f t="shared" si="8"/>
        <v>7222</v>
      </c>
      <c r="J54" s="10">
        <f t="shared" si="6"/>
        <v>28988326642.478653</v>
      </c>
      <c r="K54" s="11">
        <f t="shared" si="7"/>
        <v>2.905000000000002E-2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11"/>
      <c r="H55" s="10"/>
      <c r="I55" s="10">
        <f t="shared" si="8"/>
        <v>7222</v>
      </c>
      <c r="J55" s="10">
        <f t="shared" si="6"/>
        <v>28169988477.215542</v>
      </c>
      <c r="K55" s="11">
        <f t="shared" si="7"/>
        <v>2.8729999999999922E-2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11"/>
      <c r="H56" s="10"/>
      <c r="I56" s="10">
        <f t="shared" si="8"/>
        <v>7222</v>
      </c>
      <c r="J56" s="10">
        <f t="shared" si="6"/>
        <v>27383267210.264641</v>
      </c>
      <c r="K56" s="11">
        <f t="shared" si="7"/>
        <v>2.8429999999999955E-2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11"/>
      <c r="H57" s="10"/>
      <c r="I57" s="10">
        <f t="shared" si="8"/>
        <v>7222</v>
      </c>
      <c r="J57" s="10">
        <f t="shared" si="6"/>
        <v>26626282012.645142</v>
      </c>
      <c r="K57" s="11">
        <f t="shared" si="7"/>
        <v>2.8019999999999934E-2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11"/>
      <c r="H58" s="10"/>
      <c r="I58" s="10">
        <f t="shared" si="8"/>
        <v>7222</v>
      </c>
      <c r="J58" s="10">
        <f t="shared" si="6"/>
        <v>25900548639.759094</v>
      </c>
      <c r="K58" s="11">
        <f t="shared" si="7"/>
        <v>2.7700000000000058E-2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11"/>
      <c r="H59" s="10"/>
      <c r="I59" s="10">
        <f t="shared" si="8"/>
        <v>7222</v>
      </c>
      <c r="J59" s="10">
        <f t="shared" si="6"/>
        <v>25202441023.410618</v>
      </c>
      <c r="K59" s="11">
        <f t="shared" si="7"/>
        <v>2.7369999999999894E-2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11"/>
      <c r="H60" s="10"/>
      <c r="I60" s="10">
        <f t="shared" si="8"/>
        <v>7222</v>
      </c>
      <c r="J60" s="10">
        <f t="shared" si="6"/>
        <v>24531026819.364613</v>
      </c>
      <c r="K60" s="11">
        <f t="shared" si="7"/>
        <v>2.7069999999999927E-2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11"/>
      <c r="H61" s="10"/>
      <c r="I61" s="10">
        <f t="shared" si="8"/>
        <v>7222</v>
      </c>
      <c r="J61" s="10">
        <f t="shared" si="6"/>
        <v>23884474105.333244</v>
      </c>
      <c r="K61" s="11">
        <f t="shared" si="7"/>
        <v>2.6799999999999935E-2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11"/>
      <c r="H62" s="10"/>
      <c r="I62" s="10">
        <f t="shared" si="8"/>
        <v>7222</v>
      </c>
      <c r="J62" s="10">
        <f t="shared" si="6"/>
        <v>23261077235.423885</v>
      </c>
      <c r="K62" s="11">
        <f t="shared" si="7"/>
        <v>2.6569999999999983E-2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11"/>
      <c r="H63" s="10"/>
      <c r="I63" s="10">
        <f t="shared" si="8"/>
        <v>7222</v>
      </c>
      <c r="J63" s="10">
        <f t="shared" si="6"/>
        <v>22659026890.931828</v>
      </c>
      <c r="K63" s="11">
        <f t="shared" si="7"/>
        <v>2.6380000000000292E-2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11"/>
      <c r="H64" s="10"/>
      <c r="I64" s="10">
        <f t="shared" si="8"/>
        <v>7222</v>
      </c>
      <c r="J64" s="10">
        <f t="shared" si="6"/>
        <v>22076644995.938953</v>
      </c>
      <c r="K64" s="11">
        <f t="shared" si="7"/>
        <v>2.6189999999999714E-2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11"/>
      <c r="H65" s="10"/>
      <c r="I65" s="10">
        <f t="shared" si="8"/>
        <v>7222</v>
      </c>
      <c r="J65" s="10">
        <f t="shared" si="6"/>
        <v>21513213923.288044</v>
      </c>
      <c r="K65" s="11">
        <f t="shared" si="7"/>
        <v>2.6000000000000245E-2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4">
        <f>SUM(F2)</f>
        <v>12783095</v>
      </c>
      <c r="G66" s="11"/>
      <c r="H66" s="10"/>
      <c r="I66" s="10">
        <f t="shared" si="8"/>
        <v>7222</v>
      </c>
      <c r="J66" s="10">
        <f t="shared" ref="J66:J67" si="9">IF(I66="","",I66*C66)</f>
        <v>20968044759.540001</v>
      </c>
      <c r="K66" s="11">
        <f t="shared" ref="K66" si="10">IFERROR(J66/J67-1,"")</f>
        <v>2.5740000000000096E-2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11"/>
      <c r="H67" s="10"/>
      <c r="I67" s="10">
        <f t="shared" ref="I67" si="11">IF(H67&lt;&gt;"",H67,I66/(1+IF(G66="",0,G66)))</f>
        <v>7222</v>
      </c>
      <c r="J67" s="10">
        <f t="shared" si="9"/>
        <v>20441871000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5">
        <v>35956798</v>
      </c>
      <c r="G2" s="11"/>
      <c r="H2" s="10"/>
      <c r="I2" s="10">
        <f>IF(H2&lt;&gt;"",H2,1492)</f>
        <v>1492</v>
      </c>
      <c r="J2" s="10">
        <f t="shared" ref="J2:J33" si="3">IF(I2="","",I2*C2)</f>
        <v>53650222261.138596</v>
      </c>
      <c r="K2" s="11">
        <f t="shared" ref="K2:K33" si="4">IFERROR(J2/J3-1,"")</f>
        <v>5.8200000000001584E-3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11"/>
      <c r="H3" s="10"/>
      <c r="I3" s="10">
        <f t="shared" ref="I3:I34" si="5">IF(H3&lt;&gt;"",H3,I2/(1+IF(G2="",0,G2)))</f>
        <v>1492</v>
      </c>
      <c r="J3" s="10">
        <f t="shared" si="3"/>
        <v>53339784714.102516</v>
      </c>
      <c r="K3" s="11">
        <f t="shared" si="4"/>
        <v>5.6099999999998929E-3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11"/>
      <c r="H4" s="10"/>
      <c r="I4" s="10">
        <f t="shared" si="5"/>
        <v>1492</v>
      </c>
      <c r="J4" s="10">
        <f t="shared" si="3"/>
        <v>53042217871.841492</v>
      </c>
      <c r="K4" s="11">
        <f t="shared" si="4"/>
        <v>5.5199999999999694E-3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11"/>
      <c r="H5" s="10"/>
      <c r="I5" s="10">
        <f t="shared" si="5"/>
        <v>1492</v>
      </c>
      <c r="J5" s="10">
        <f t="shared" si="3"/>
        <v>52751032174.239693</v>
      </c>
      <c r="K5" s="11">
        <f t="shared" si="4"/>
        <v>5.3499999999999659E-3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11"/>
      <c r="H6" s="10"/>
      <c r="I6" s="10">
        <f t="shared" si="5"/>
        <v>1492</v>
      </c>
      <c r="J6" s="10">
        <f t="shared" si="3"/>
        <v>52470315983.726761</v>
      </c>
      <c r="K6" s="11">
        <f t="shared" si="4"/>
        <v>5.4099999999999149E-3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11"/>
      <c r="H7" s="10"/>
      <c r="I7" s="10">
        <f t="shared" si="5"/>
        <v>1492</v>
      </c>
      <c r="J7" s="10">
        <f t="shared" si="3"/>
        <v>52187979017.243477</v>
      </c>
      <c r="K7" s="11">
        <f t="shared" si="4"/>
        <v>5.6899999999999729E-3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11"/>
      <c r="H8" s="10"/>
      <c r="I8" s="10">
        <f t="shared" si="5"/>
        <v>1492</v>
      </c>
      <c r="J8" s="10">
        <f t="shared" si="3"/>
        <v>51892709500.187416</v>
      </c>
      <c r="K8" s="11">
        <f t="shared" si="4"/>
        <v>6.0400000000000453E-3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11"/>
      <c r="H9" s="10"/>
      <c r="I9" s="10">
        <f t="shared" si="5"/>
        <v>1492</v>
      </c>
      <c r="J9" s="10">
        <f t="shared" si="3"/>
        <v>51581159298.027328</v>
      </c>
      <c r="K9" s="11">
        <f t="shared" si="4"/>
        <v>6.7900000000000738E-3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11"/>
      <c r="H10" s="10"/>
      <c r="I10" s="10">
        <f t="shared" si="5"/>
        <v>1492</v>
      </c>
      <c r="J10" s="10">
        <f t="shared" si="3"/>
        <v>51233285290.9021</v>
      </c>
      <c r="K10" s="11">
        <f t="shared" si="4"/>
        <v>6.7099999999999937E-3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11"/>
      <c r="H11" s="10"/>
      <c r="I11" s="10">
        <f t="shared" si="5"/>
        <v>1492</v>
      </c>
      <c r="J11" s="10">
        <f t="shared" si="3"/>
        <v>50891801304.151245</v>
      </c>
      <c r="K11" s="11">
        <f t="shared" si="4"/>
        <v>4.809999999999981E-3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11"/>
      <c r="H12" s="10"/>
      <c r="I12" s="10">
        <f t="shared" si="5"/>
        <v>1492</v>
      </c>
      <c r="J12" s="10">
        <f t="shared" si="3"/>
        <v>50648183541.317505</v>
      </c>
      <c r="K12" s="11">
        <f t="shared" si="4"/>
        <v>5.2000000000000934E-3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11"/>
      <c r="H13" s="10"/>
      <c r="I13" s="10">
        <f t="shared" si="5"/>
        <v>1492</v>
      </c>
      <c r="J13" s="10">
        <f t="shared" si="3"/>
        <v>50386175429.08625</v>
      </c>
      <c r="K13" s="11">
        <f t="shared" si="4"/>
        <v>5.7000000000002604E-3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11"/>
      <c r="H14" s="10"/>
      <c r="I14" s="10">
        <f t="shared" si="5"/>
        <v>1492</v>
      </c>
      <c r="J14" s="10">
        <f t="shared" si="3"/>
        <v>50100601997.699356</v>
      </c>
      <c r="K14" s="11">
        <f t="shared" si="4"/>
        <v>6.3800000000000523E-3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11"/>
      <c r="H15" s="10"/>
      <c r="I15" s="10">
        <f t="shared" si="5"/>
        <v>1492</v>
      </c>
      <c r="J15" s="10">
        <f t="shared" si="3"/>
        <v>49782986543.551491</v>
      </c>
      <c r="K15" s="11">
        <f t="shared" si="4"/>
        <v>7.2799999999999532E-3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11"/>
      <c r="H16" s="10"/>
      <c r="I16" s="10">
        <f t="shared" si="5"/>
        <v>1492</v>
      </c>
      <c r="J16" s="10">
        <f t="shared" si="3"/>
        <v>49423185751.282158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11"/>
      <c r="H17" s="10"/>
      <c r="I17" s="10">
        <f t="shared" si="5"/>
        <v>1492</v>
      </c>
      <c r="J17" s="10">
        <f t="shared" si="3"/>
        <v>49001770524.76915</v>
      </c>
      <c r="K17" s="11">
        <f t="shared" si="4"/>
        <v>9.8499999999999144E-3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11"/>
      <c r="H18" s="10"/>
      <c r="I18" s="10">
        <f t="shared" si="5"/>
        <v>1492</v>
      </c>
      <c r="J18" s="10">
        <f t="shared" si="3"/>
        <v>48523810986.55162</v>
      </c>
      <c r="K18" s="11">
        <f t="shared" si="4"/>
        <v>1.0669999999999957E-2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11"/>
      <c r="H19" s="10"/>
      <c r="I19" s="10">
        <f t="shared" si="5"/>
        <v>1492</v>
      </c>
      <c r="J19" s="10">
        <f t="shared" si="3"/>
        <v>48011527982.973297</v>
      </c>
      <c r="K19" s="11">
        <f t="shared" si="4"/>
        <v>1.1039999999999939E-2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11"/>
      <c r="H20" s="10"/>
      <c r="I20" s="10">
        <f t="shared" si="5"/>
        <v>1492</v>
      </c>
      <c r="J20" s="10">
        <f t="shared" si="3"/>
        <v>47487268538.310349</v>
      </c>
      <c r="K20" s="11">
        <f t="shared" si="4"/>
        <v>1.4680000000000026E-2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11"/>
      <c r="H21" s="10"/>
      <c r="I21" s="10">
        <f t="shared" si="5"/>
        <v>1492</v>
      </c>
      <c r="J21" s="10">
        <f t="shared" si="3"/>
        <v>46800241000.424118</v>
      </c>
      <c r="K21" s="11">
        <f t="shared" si="4"/>
        <v>1.8999999999999906E-2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11"/>
      <c r="H22" s="10"/>
      <c r="I22" s="10">
        <f t="shared" si="5"/>
        <v>1492</v>
      </c>
      <c r="J22" s="10">
        <f t="shared" si="3"/>
        <v>45927616290.897079</v>
      </c>
      <c r="K22" s="11">
        <f t="shared" si="4"/>
        <v>2.0619999999999861E-2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11"/>
      <c r="H23" s="10"/>
      <c r="I23" s="10">
        <f t="shared" si="5"/>
        <v>1492</v>
      </c>
      <c r="J23" s="10">
        <f t="shared" si="3"/>
        <v>44999722022.787209</v>
      </c>
      <c r="K23" s="11">
        <f t="shared" si="4"/>
        <v>2.1980000000000111E-2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11"/>
      <c r="H24" s="10"/>
      <c r="I24" s="10">
        <f t="shared" si="5"/>
        <v>1492</v>
      </c>
      <c r="J24" s="10">
        <f t="shared" si="3"/>
        <v>44031900842.274017</v>
      </c>
      <c r="K24" s="11">
        <f t="shared" si="4"/>
        <v>2.1980000000000111E-2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11"/>
      <c r="H25" s="10"/>
      <c r="I25" s="10">
        <f t="shared" si="5"/>
        <v>1492</v>
      </c>
      <c r="J25" s="10">
        <f t="shared" si="3"/>
        <v>43084894853.396362</v>
      </c>
      <c r="K25" s="11">
        <f t="shared" si="4"/>
        <v>3.6519999999999886E-2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11"/>
      <c r="H26" s="10"/>
      <c r="I26" s="10">
        <f t="shared" si="5"/>
        <v>1492</v>
      </c>
      <c r="J26" s="10">
        <f t="shared" si="3"/>
        <v>41566872663.717407</v>
      </c>
      <c r="K26" s="11">
        <f t="shared" si="4"/>
        <v>3.9639999999999898E-2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11"/>
      <c r="H27" s="10"/>
      <c r="I27" s="10">
        <f t="shared" si="5"/>
        <v>1492</v>
      </c>
      <c r="J27" s="10">
        <f t="shared" si="3"/>
        <v>39981986710.512688</v>
      </c>
      <c r="K27" s="11">
        <f t="shared" si="4"/>
        <v>4.0720000000000089E-2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11"/>
      <c r="H28" s="10"/>
      <c r="I28" s="10">
        <f t="shared" si="5"/>
        <v>1492</v>
      </c>
      <c r="J28" s="10">
        <f t="shared" si="3"/>
        <v>38417621176.217125</v>
      </c>
      <c r="K28" s="11">
        <f t="shared" si="4"/>
        <v>4.0270000000000028E-2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11"/>
      <c r="H29" s="10"/>
      <c r="I29" s="10">
        <f t="shared" si="5"/>
        <v>1492</v>
      </c>
      <c r="J29" s="10">
        <f t="shared" si="3"/>
        <v>36930432653.269943</v>
      </c>
      <c r="K29" s="11">
        <f t="shared" si="4"/>
        <v>5.2859999999999685E-2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11"/>
      <c r="H30" s="10"/>
      <c r="I30" s="10">
        <f t="shared" si="5"/>
        <v>1492</v>
      </c>
      <c r="J30" s="10">
        <f t="shared" si="3"/>
        <v>35076299463.622849</v>
      </c>
      <c r="K30" s="11">
        <f t="shared" si="4"/>
        <v>3.8899999999999935E-2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11"/>
      <c r="H31" s="10"/>
      <c r="I31" s="10">
        <f t="shared" si="5"/>
        <v>1492</v>
      </c>
      <c r="J31" s="10">
        <f t="shared" si="3"/>
        <v>33762921805.393059</v>
      </c>
      <c r="K31" s="11">
        <f t="shared" si="4"/>
        <v>3.8730000000000153E-2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11"/>
      <c r="H32" s="10"/>
      <c r="I32" s="10">
        <f t="shared" si="5"/>
        <v>1492</v>
      </c>
      <c r="J32" s="10">
        <f t="shared" si="3"/>
        <v>32504040323.657791</v>
      </c>
      <c r="K32" s="11">
        <f t="shared" si="4"/>
        <v>4.0529999999999955E-2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11"/>
      <c r="H33" s="10"/>
      <c r="I33" s="10">
        <f t="shared" si="5"/>
        <v>1492</v>
      </c>
      <c r="J33" s="10">
        <f t="shared" si="3"/>
        <v>31237965578.751011</v>
      </c>
      <c r="K33" s="11">
        <f t="shared" si="4"/>
        <v>3.2619999999999871E-2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11"/>
      <c r="H34" s="10"/>
      <c r="I34" s="10">
        <f t="shared" si="5"/>
        <v>1492</v>
      </c>
      <c r="J34" s="10">
        <f t="shared" ref="J34:J65" si="6">IF(I34="","",I34*C34)</f>
        <v>30251172337.114342</v>
      </c>
      <c r="K34" s="11">
        <f t="shared" ref="K34:K65" si="7">IFERROR(J34/J35-1,"")</f>
        <v>3.2550000000000079E-2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11"/>
      <c r="H35" s="10"/>
      <c r="I35" s="10">
        <f t="shared" ref="I35:I66" si="8">IF(H35&lt;&gt;"",H35,I34/(1+IF(G34="",0,G34)))</f>
        <v>1492</v>
      </c>
      <c r="J35" s="10">
        <f t="shared" si="6"/>
        <v>29297537491.757629</v>
      </c>
      <c r="K35" s="11">
        <f t="shared" si="7"/>
        <v>3.3200000000000118E-2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11"/>
      <c r="H36" s="10"/>
      <c r="I36" s="10">
        <f t="shared" si="8"/>
        <v>1492</v>
      </c>
      <c r="J36" s="10">
        <f t="shared" si="6"/>
        <v>28356114490.667469</v>
      </c>
      <c r="K36" s="11">
        <f t="shared" si="7"/>
        <v>3.3269999999999911E-2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11"/>
      <c r="H37" s="10"/>
      <c r="I37" s="10">
        <f t="shared" si="8"/>
        <v>1492</v>
      </c>
      <c r="J37" s="10">
        <f t="shared" si="6"/>
        <v>27443083115.41753</v>
      </c>
      <c r="K37" s="11">
        <f t="shared" si="7"/>
        <v>3.3199999999999896E-2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11"/>
      <c r="H38" s="10"/>
      <c r="I38" s="10">
        <f t="shared" si="8"/>
        <v>1492</v>
      </c>
      <c r="J38" s="10">
        <f t="shared" si="6"/>
        <v>26561249627.775391</v>
      </c>
      <c r="K38" s="11">
        <f t="shared" si="7"/>
        <v>3.3069999999999933E-2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11"/>
      <c r="H39" s="10"/>
      <c r="I39" s="10">
        <f t="shared" si="8"/>
        <v>1492</v>
      </c>
      <c r="J39" s="10">
        <f t="shared" si="6"/>
        <v>25710987278.476185</v>
      </c>
      <c r="K39" s="11">
        <f t="shared" si="7"/>
        <v>3.2990000000000075E-2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11"/>
      <c r="H40" s="10"/>
      <c r="I40" s="10">
        <f t="shared" si="8"/>
        <v>1492</v>
      </c>
      <c r="J40" s="10">
        <f t="shared" si="6"/>
        <v>24889870452.256248</v>
      </c>
      <c r="K40" s="11">
        <f t="shared" si="7"/>
        <v>3.2890000000000086E-2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11"/>
      <c r="H41" s="10"/>
      <c r="I41" s="10">
        <f t="shared" si="8"/>
        <v>1492</v>
      </c>
      <c r="J41" s="10">
        <f t="shared" si="6"/>
        <v>24097309928.70126</v>
      </c>
      <c r="K41" s="11">
        <f t="shared" si="7"/>
        <v>3.1079999999999997E-2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11"/>
      <c r="H42" s="10"/>
      <c r="I42" s="10">
        <f t="shared" si="8"/>
        <v>1492</v>
      </c>
      <c r="J42" s="10">
        <f t="shared" si="6"/>
        <v>23370941079.936825</v>
      </c>
      <c r="K42" s="11">
        <f t="shared" si="7"/>
        <v>2.9649999999999954E-2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11"/>
      <c r="H43" s="10"/>
      <c r="I43" s="10">
        <f t="shared" si="8"/>
        <v>1492</v>
      </c>
      <c r="J43" s="10">
        <f t="shared" si="6"/>
        <v>22697946952.786701</v>
      </c>
      <c r="K43" s="11">
        <f t="shared" si="7"/>
        <v>2.905000000000002E-2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11"/>
      <c r="H44" s="10"/>
      <c r="I44" s="10">
        <f t="shared" si="8"/>
        <v>1492</v>
      </c>
      <c r="J44" s="10">
        <f t="shared" si="6"/>
        <v>22057185707.970165</v>
      </c>
      <c r="K44" s="11">
        <f t="shared" si="7"/>
        <v>2.8350000000000097E-2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11"/>
      <c r="H45" s="10"/>
      <c r="I45" s="10">
        <f t="shared" si="8"/>
        <v>1492</v>
      </c>
      <c r="J45" s="10">
        <f t="shared" si="6"/>
        <v>21449103620.333702</v>
      </c>
      <c r="K45" s="11">
        <f t="shared" si="7"/>
        <v>2.7749999999999941E-2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11"/>
      <c r="H46" s="10"/>
      <c r="I46" s="10">
        <f t="shared" si="8"/>
        <v>1492</v>
      </c>
      <c r="J46" s="10">
        <f t="shared" si="6"/>
        <v>20869962170.113068</v>
      </c>
      <c r="K46" s="11">
        <f t="shared" si="7"/>
        <v>2.7109999999999967E-2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11"/>
      <c r="H47" s="10"/>
      <c r="I47" s="10">
        <f t="shared" si="8"/>
        <v>1492</v>
      </c>
      <c r="J47" s="10">
        <f t="shared" si="6"/>
        <v>20319111069.03162</v>
      </c>
      <c r="K47" s="11">
        <f t="shared" si="7"/>
        <v>2.6399999999999979E-2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11"/>
      <c r="H48" s="10"/>
      <c r="I48" s="10">
        <f t="shared" si="8"/>
        <v>1492</v>
      </c>
      <c r="J48" s="10">
        <f t="shared" si="6"/>
        <v>19796483894.224106</v>
      </c>
      <c r="K48" s="11">
        <f t="shared" si="7"/>
        <v>2.5670000000000082E-2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11"/>
      <c r="H49" s="10"/>
      <c r="I49" s="10">
        <f t="shared" si="8"/>
        <v>1492</v>
      </c>
      <c r="J49" s="10">
        <f t="shared" si="6"/>
        <v>19301026542.868664</v>
      </c>
      <c r="K49" s="11">
        <f t="shared" si="7"/>
        <v>2.4860000000000104E-2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11"/>
      <c r="H50" s="10"/>
      <c r="I50" s="10">
        <f t="shared" si="8"/>
        <v>1492</v>
      </c>
      <c r="J50" s="10">
        <f t="shared" si="6"/>
        <v>18832842088.547375</v>
      </c>
      <c r="K50" s="11">
        <f t="shared" si="7"/>
        <v>2.3989999999999956E-2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11"/>
      <c r="H51" s="10"/>
      <c r="I51" s="10">
        <f t="shared" si="8"/>
        <v>1492</v>
      </c>
      <c r="J51" s="10">
        <f t="shared" si="6"/>
        <v>18391626957.829056</v>
      </c>
      <c r="K51" s="11">
        <f t="shared" si="7"/>
        <v>2.6880000000000015E-2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11"/>
      <c r="H52" s="10"/>
      <c r="I52" s="10">
        <f t="shared" si="8"/>
        <v>1492</v>
      </c>
      <c r="J52" s="10">
        <f t="shared" si="6"/>
        <v>17910200761.363602</v>
      </c>
      <c r="K52" s="11">
        <f t="shared" si="7"/>
        <v>2.6119999999999921E-2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11"/>
      <c r="H53" s="10"/>
      <c r="I53" s="10">
        <f t="shared" si="8"/>
        <v>1492</v>
      </c>
      <c r="J53" s="10">
        <f t="shared" si="6"/>
        <v>17454294586.757496</v>
      </c>
      <c r="K53" s="11">
        <f t="shared" si="7"/>
        <v>2.4340000000000028E-2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11"/>
      <c r="H54" s="10"/>
      <c r="I54" s="10">
        <f t="shared" si="8"/>
        <v>1492</v>
      </c>
      <c r="J54" s="10">
        <f t="shared" si="6"/>
        <v>17039551893.665674</v>
      </c>
      <c r="K54" s="11">
        <f t="shared" si="7"/>
        <v>2.3190000000000044E-2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11"/>
      <c r="H55" s="10"/>
      <c r="I55" s="10">
        <f t="shared" si="8"/>
        <v>1492</v>
      </c>
      <c r="J55" s="10">
        <f t="shared" si="6"/>
        <v>16653360464.494057</v>
      </c>
      <c r="K55" s="11">
        <f t="shared" si="7"/>
        <v>2.2720000000000073E-2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11"/>
      <c r="H56" s="10"/>
      <c r="I56" s="10">
        <f t="shared" si="8"/>
        <v>1492</v>
      </c>
      <c r="J56" s="10">
        <f t="shared" si="6"/>
        <v>16283401580.583206</v>
      </c>
      <c r="K56" s="11">
        <f t="shared" si="7"/>
        <v>2.2620000000000084E-2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11"/>
      <c r="H57" s="10"/>
      <c r="I57" s="10">
        <f t="shared" si="8"/>
        <v>1492</v>
      </c>
      <c r="J57" s="10">
        <f t="shared" si="6"/>
        <v>15923218380.809298</v>
      </c>
      <c r="K57" s="11">
        <f t="shared" si="7"/>
        <v>2.2769999999999957E-2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11"/>
      <c r="H58" s="10"/>
      <c r="I58" s="10">
        <f t="shared" si="8"/>
        <v>1492</v>
      </c>
      <c r="J58" s="10">
        <f t="shared" si="6"/>
        <v>15568718656.989645</v>
      </c>
      <c r="K58" s="11">
        <f t="shared" si="7"/>
        <v>2.3090000000000277E-2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11"/>
      <c r="H59" s="10"/>
      <c r="I59" s="10">
        <f t="shared" si="8"/>
        <v>1492</v>
      </c>
      <c r="J59" s="10">
        <f t="shared" si="6"/>
        <v>15217350044.462992</v>
      </c>
      <c r="K59" s="11">
        <f t="shared" si="7"/>
        <v>2.3360000000000047E-2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11"/>
      <c r="H60" s="10"/>
      <c r="I60" s="10">
        <f t="shared" si="8"/>
        <v>1492</v>
      </c>
      <c r="J60" s="10">
        <f t="shared" si="6"/>
        <v>14869987144.761366</v>
      </c>
      <c r="K60" s="11">
        <f t="shared" si="7"/>
        <v>2.350999999999992E-2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11"/>
      <c r="H61" s="10"/>
      <c r="I61" s="10">
        <f t="shared" si="8"/>
        <v>1492</v>
      </c>
      <c r="J61" s="10">
        <f t="shared" si="6"/>
        <v>14528423898.898268</v>
      </c>
      <c r="K61" s="11">
        <f t="shared" si="7"/>
        <v>2.367000000000008E-2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11"/>
      <c r="H62" s="10"/>
      <c r="I62" s="10">
        <f t="shared" si="8"/>
        <v>1492</v>
      </c>
      <c r="J62" s="10">
        <f t="shared" si="6"/>
        <v>14192487714.691519</v>
      </c>
      <c r="K62" s="11">
        <f t="shared" si="7"/>
        <v>2.3919999999999719E-2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11"/>
      <c r="H63" s="10"/>
      <c r="I63" s="10">
        <f t="shared" si="8"/>
        <v>1492</v>
      </c>
      <c r="J63" s="10">
        <f t="shared" si="6"/>
        <v>13860934169.36042</v>
      </c>
      <c r="K63" s="11">
        <f t="shared" si="7"/>
        <v>2.410000000000001E-2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11"/>
      <c r="H64" s="10"/>
      <c r="I64" s="10">
        <f t="shared" si="8"/>
        <v>1492</v>
      </c>
      <c r="J64" s="10">
        <f t="shared" si="6"/>
        <v>13534746772.151567</v>
      </c>
      <c r="K64" s="11">
        <f t="shared" si="7"/>
        <v>2.4440000000000017E-2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11"/>
      <c r="H65" s="10"/>
      <c r="I65" s="10">
        <f t="shared" si="8"/>
        <v>1492</v>
      </c>
      <c r="J65" s="10">
        <f t="shared" si="6"/>
        <v>13211849178.235491</v>
      </c>
      <c r="K65" s="11">
        <f t="shared" si="7"/>
        <v>2.4720000000000075E-2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4">
        <f>SUM(F2)</f>
        <v>35956798</v>
      </c>
      <c r="G66" s="11"/>
      <c r="H66" s="10"/>
      <c r="I66" s="10">
        <f t="shared" si="8"/>
        <v>1492</v>
      </c>
      <c r="J66" s="10">
        <f t="shared" ref="J66:J67" si="9">IF(I66="","",I66*C66)</f>
        <v>12893130980.400002</v>
      </c>
      <c r="K66" s="11">
        <f t="shared" ref="K66" si="10">IFERROR(J66/J67-1,"")</f>
        <v>2.5090000000000057E-2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11"/>
      <c r="H67" s="10"/>
      <c r="I67" s="10">
        <f t="shared" ref="I67" si="11">IF(H67&lt;&gt;"",H67,I66/(1+IF(G66="",0,G66)))</f>
        <v>1492</v>
      </c>
      <c r="J67" s="10">
        <f t="shared" si="9"/>
        <v>12577560000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5">
        <v>37482</v>
      </c>
      <c r="G2" s="11"/>
      <c r="H2" s="10"/>
      <c r="I2" s="10">
        <f>IF(H2&lt;&gt;"",H2,4405)</f>
        <v>4405</v>
      </c>
      <c r="J2" s="10">
        <f t="shared" ref="J2:J33" si="3">IF(I2="","",I2*C2)</f>
        <v>165040311.7146762</v>
      </c>
      <c r="K2" s="11">
        <f t="shared" ref="K2:K33" si="4">IFERROR(J2/J3-1,"")</f>
        <v>1.4449999999999852E-2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11"/>
      <c r="H3" s="10"/>
      <c r="I3" s="10">
        <f t="shared" ref="I3:I34" si="5">IF(H3&lt;&gt;"",H3,I2/(1+IF(G2="",0,G2)))</f>
        <v>4405</v>
      </c>
      <c r="J3" s="10">
        <f t="shared" si="3"/>
        <v>162689449.17411032</v>
      </c>
      <c r="K3" s="11">
        <f t="shared" si="4"/>
        <v>1.4800000000000146E-2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11"/>
      <c r="H4" s="10"/>
      <c r="I4" s="10">
        <f t="shared" si="5"/>
        <v>4405</v>
      </c>
      <c r="J4" s="10">
        <f t="shared" si="3"/>
        <v>160316761.10968694</v>
      </c>
      <c r="K4" s="11">
        <f t="shared" si="4"/>
        <v>1.5230000000000077E-2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11"/>
      <c r="H5" s="10"/>
      <c r="I5" s="10">
        <f t="shared" si="5"/>
        <v>4405</v>
      </c>
      <c r="J5" s="10">
        <f t="shared" si="3"/>
        <v>157911764.92980599</v>
      </c>
      <c r="K5" s="11">
        <f t="shared" si="4"/>
        <v>1.6280000000000072E-2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11"/>
      <c r="H6" s="10"/>
      <c r="I6" s="10">
        <f t="shared" si="5"/>
        <v>4405</v>
      </c>
      <c r="J6" s="10">
        <f t="shared" si="3"/>
        <v>155382143.6314854</v>
      </c>
      <c r="K6" s="11">
        <f t="shared" si="4"/>
        <v>1.6429999999999945E-2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11"/>
      <c r="H7" s="10"/>
      <c r="I7" s="10">
        <f t="shared" si="5"/>
        <v>4405</v>
      </c>
      <c r="J7" s="10">
        <f t="shared" si="3"/>
        <v>152870481.61849356</v>
      </c>
      <c r="K7" s="11">
        <f t="shared" si="4"/>
        <v>1.6420000000000101E-2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11"/>
      <c r="H8" s="10"/>
      <c r="I8" s="10">
        <f t="shared" si="5"/>
        <v>4405</v>
      </c>
      <c r="J8" s="10">
        <f t="shared" si="3"/>
        <v>150400898.85922506</v>
      </c>
      <c r="K8" s="11">
        <f t="shared" si="4"/>
        <v>1.6569999999999752E-2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11"/>
      <c r="H9" s="10"/>
      <c r="I9" s="10">
        <f t="shared" si="5"/>
        <v>4405</v>
      </c>
      <c r="J9" s="10">
        <f t="shared" si="3"/>
        <v>147949377.67121309</v>
      </c>
      <c r="K9" s="11">
        <f t="shared" si="4"/>
        <v>1.6780000000000017E-2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11"/>
      <c r="H10" s="10"/>
      <c r="I10" s="10">
        <f t="shared" si="5"/>
        <v>4405</v>
      </c>
      <c r="J10" s="10">
        <f t="shared" si="3"/>
        <v>145507757.50035709</v>
      </c>
      <c r="K10" s="11">
        <f t="shared" si="4"/>
        <v>1.7069999999999919E-2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11"/>
      <c r="H11" s="10"/>
      <c r="I11" s="10">
        <f t="shared" si="5"/>
        <v>4405</v>
      </c>
      <c r="J11" s="10">
        <f t="shared" si="3"/>
        <v>143065627.24331373</v>
      </c>
      <c r="K11" s="11">
        <f t="shared" si="4"/>
        <v>1.7330000000000068E-2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11"/>
      <c r="H12" s="10"/>
      <c r="I12" s="10">
        <f t="shared" si="5"/>
        <v>4405</v>
      </c>
      <c r="J12" s="10">
        <f t="shared" si="3"/>
        <v>140628534.73633307</v>
      </c>
      <c r="K12" s="11">
        <f t="shared" si="4"/>
        <v>1.7619999999999969E-2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11"/>
      <c r="H13" s="10"/>
      <c r="I13" s="10">
        <f t="shared" si="5"/>
        <v>4405</v>
      </c>
      <c r="J13" s="10">
        <f t="shared" si="3"/>
        <v>138193564.13625231</v>
      </c>
      <c r="K13" s="11">
        <f t="shared" si="4"/>
        <v>1.7970000000000041E-2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11"/>
      <c r="H14" s="10"/>
      <c r="I14" s="10">
        <f t="shared" si="5"/>
        <v>4405</v>
      </c>
      <c r="J14" s="10">
        <f t="shared" si="3"/>
        <v>135754063.61312446</v>
      </c>
      <c r="K14" s="11">
        <f t="shared" si="4"/>
        <v>1.8280000000000074E-2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11"/>
      <c r="H15" s="10"/>
      <c r="I15" s="10">
        <f t="shared" si="5"/>
        <v>4405</v>
      </c>
      <c r="J15" s="10">
        <f t="shared" si="3"/>
        <v>133317028.33515777</v>
      </c>
      <c r="K15" s="11">
        <f t="shared" si="4"/>
        <v>1.8369999999999997E-2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11"/>
      <c r="H16" s="10"/>
      <c r="I16" s="10">
        <f t="shared" si="5"/>
        <v>4405</v>
      </c>
      <c r="J16" s="10">
        <f t="shared" si="3"/>
        <v>130912171.74028866</v>
      </c>
      <c r="K16" s="11">
        <f t="shared" si="4"/>
        <v>1.7220000000000013E-2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11"/>
      <c r="H17" s="10"/>
      <c r="I17" s="10">
        <f t="shared" si="5"/>
        <v>4405</v>
      </c>
      <c r="J17" s="10">
        <f t="shared" si="3"/>
        <v>128696026.16964734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11"/>
      <c r="H18" s="10"/>
      <c r="I18" s="10">
        <f t="shared" si="5"/>
        <v>4405</v>
      </c>
      <c r="J18" s="10">
        <f t="shared" si="3"/>
        <v>126517396.60019204</v>
      </c>
      <c r="K18" s="11">
        <f t="shared" si="4"/>
        <v>1.7770000000000064E-2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11"/>
      <c r="H19" s="10"/>
      <c r="I19" s="10">
        <f t="shared" si="5"/>
        <v>4405</v>
      </c>
      <c r="J19" s="10">
        <f t="shared" si="3"/>
        <v>124308435.69784139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11"/>
      <c r="H20" s="10"/>
      <c r="I20" s="10">
        <f t="shared" si="5"/>
        <v>4405</v>
      </c>
      <c r="J20" s="10">
        <f t="shared" si="3"/>
        <v>122062485.95624647</v>
      </c>
      <c r="K20" s="11">
        <f t="shared" si="4"/>
        <v>1.9090000000000051E-2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11"/>
      <c r="H21" s="10"/>
      <c r="I21" s="10">
        <f t="shared" si="5"/>
        <v>4405</v>
      </c>
      <c r="J21" s="10">
        <f t="shared" si="3"/>
        <v>119775962.82590002</v>
      </c>
      <c r="K21" s="11">
        <f t="shared" si="4"/>
        <v>1.9789999999999974E-2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11"/>
      <c r="H22" s="10"/>
      <c r="I22" s="10">
        <f t="shared" si="5"/>
        <v>4405</v>
      </c>
      <c r="J22" s="10">
        <f t="shared" si="3"/>
        <v>117451595.746085</v>
      </c>
      <c r="K22" s="11">
        <f t="shared" si="4"/>
        <v>2.0599999999999952E-2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11"/>
      <c r="H23" s="10"/>
      <c r="I23" s="10">
        <f t="shared" si="5"/>
        <v>4405</v>
      </c>
      <c r="J23" s="10">
        <f t="shared" si="3"/>
        <v>115080928.61658339</v>
      </c>
      <c r="K23" s="11">
        <f t="shared" si="4"/>
        <v>2.1649999999999947E-2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11"/>
      <c r="H24" s="10"/>
      <c r="I24" s="10">
        <f t="shared" si="5"/>
        <v>4405</v>
      </c>
      <c r="J24" s="10">
        <f t="shared" si="3"/>
        <v>112642224.45708746</v>
      </c>
      <c r="K24" s="11">
        <f t="shared" si="4"/>
        <v>2.298E-2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11"/>
      <c r="H25" s="10"/>
      <c r="I25" s="10">
        <f t="shared" si="5"/>
        <v>4405</v>
      </c>
      <c r="J25" s="10">
        <f t="shared" si="3"/>
        <v>110111854.05099557</v>
      </c>
      <c r="K25" s="11">
        <f t="shared" si="4"/>
        <v>1.5309999999999935E-2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11"/>
      <c r="H26" s="10"/>
      <c r="I26" s="10">
        <f t="shared" si="5"/>
        <v>4405</v>
      </c>
      <c r="J26" s="10">
        <f t="shared" si="3"/>
        <v>108451462.16524567</v>
      </c>
      <c r="K26" s="11">
        <f t="shared" si="4"/>
        <v>1.2999999999999901E-2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11"/>
      <c r="H27" s="10"/>
      <c r="I27" s="10">
        <f t="shared" si="5"/>
        <v>4405</v>
      </c>
      <c r="J27" s="10">
        <f t="shared" si="3"/>
        <v>107059686.24407274</v>
      </c>
      <c r="K27" s="11">
        <f t="shared" si="4"/>
        <v>1.3700000000000045E-2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11"/>
      <c r="H28" s="10"/>
      <c r="I28" s="10">
        <f t="shared" si="5"/>
        <v>4405</v>
      </c>
      <c r="J28" s="10">
        <f t="shared" si="3"/>
        <v>105612791.00727309</v>
      </c>
      <c r="K28" s="11">
        <f t="shared" si="4"/>
        <v>1.4229999999999965E-2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11"/>
      <c r="H29" s="10"/>
      <c r="I29" s="10">
        <f t="shared" si="5"/>
        <v>4405</v>
      </c>
      <c r="J29" s="10">
        <f t="shared" si="3"/>
        <v>104131006.78078255</v>
      </c>
      <c r="K29" s="11">
        <f t="shared" si="4"/>
        <v>1.4760000000000106E-2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11"/>
      <c r="H30" s="10"/>
      <c r="I30" s="10">
        <f t="shared" si="5"/>
        <v>4405</v>
      </c>
      <c r="J30" s="10">
        <f t="shared" si="3"/>
        <v>102616388.88090044</v>
      </c>
      <c r="K30" s="11">
        <f t="shared" si="4"/>
        <v>1.5349999999999975E-2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11"/>
      <c r="H31" s="10"/>
      <c r="I31" s="10">
        <f t="shared" si="5"/>
        <v>4405</v>
      </c>
      <c r="J31" s="10">
        <f t="shared" si="3"/>
        <v>101065040.50908597</v>
      </c>
      <c r="K31" s="11">
        <f t="shared" si="4"/>
        <v>1.5840000000000076E-2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11"/>
      <c r="H32" s="10"/>
      <c r="I32" s="10">
        <f t="shared" si="5"/>
        <v>4405</v>
      </c>
      <c r="J32" s="10">
        <f t="shared" si="3"/>
        <v>99489132.647942543</v>
      </c>
      <c r="K32" s="11">
        <f t="shared" si="4"/>
        <v>1.6250000000000098E-2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11"/>
      <c r="H33" s="10"/>
      <c r="I33" s="10">
        <f t="shared" si="5"/>
        <v>4405</v>
      </c>
      <c r="J33" s="10">
        <f t="shared" si="3"/>
        <v>97898285.508430541</v>
      </c>
      <c r="K33" s="11">
        <f t="shared" si="4"/>
        <v>1.6690000000000094E-2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11"/>
      <c r="H34" s="10"/>
      <c r="I34" s="10">
        <f t="shared" si="5"/>
        <v>4405</v>
      </c>
      <c r="J34" s="10">
        <f t="shared" ref="J34:J65" si="6">IF(I34="","",I34*C34)</f>
        <v>96291185.620425627</v>
      </c>
      <c r="K34" s="11">
        <f t="shared" ref="K34:K65" si="7">IFERROR(J34/J35-1,"")</f>
        <v>1.7269999999999897E-2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11"/>
      <c r="H35" s="10"/>
      <c r="I35" s="10">
        <f t="shared" ref="I35:I66" si="8">IF(H35&lt;&gt;"",H35,I34/(1+IF(G34="",0,G34)))</f>
        <v>4405</v>
      </c>
      <c r="J35" s="10">
        <f t="shared" si="6"/>
        <v>94656468.410968214</v>
      </c>
      <c r="K35" s="11">
        <f t="shared" si="7"/>
        <v>1.3269999999999893E-2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11"/>
      <c r="H36" s="10"/>
      <c r="I36" s="10">
        <f t="shared" si="8"/>
        <v>4405</v>
      </c>
      <c r="J36" s="10">
        <f t="shared" si="6"/>
        <v>93416827.115150183</v>
      </c>
      <c r="K36" s="11">
        <f t="shared" si="7"/>
        <v>8.6700000000001776E-3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11"/>
      <c r="H37" s="10"/>
      <c r="I37" s="10">
        <f t="shared" si="8"/>
        <v>4405</v>
      </c>
      <c r="J37" s="10">
        <f t="shared" si="6"/>
        <v>92613864.906411588</v>
      </c>
      <c r="K37" s="11">
        <f t="shared" si="7"/>
        <v>8.2899999999999086E-3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11"/>
      <c r="H38" s="10"/>
      <c r="I38" s="10">
        <f t="shared" si="8"/>
        <v>4405</v>
      </c>
      <c r="J38" s="10">
        <f t="shared" si="6"/>
        <v>91852408.440440342</v>
      </c>
      <c r="K38" s="11">
        <f t="shared" si="7"/>
        <v>7.9599999999997451E-3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11"/>
      <c r="H39" s="10"/>
      <c r="I39" s="10">
        <f t="shared" si="8"/>
        <v>4405</v>
      </c>
      <c r="J39" s="10">
        <f t="shared" si="6"/>
        <v>91127037.224136233</v>
      </c>
      <c r="K39" s="11">
        <f t="shared" si="7"/>
        <v>7.7499999999999236E-3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11"/>
      <c r="H40" s="10"/>
      <c r="I40" s="10">
        <f t="shared" si="8"/>
        <v>4405</v>
      </c>
      <c r="J40" s="10">
        <f t="shared" si="6"/>
        <v>90426233.911323488</v>
      </c>
      <c r="K40" s="11">
        <f t="shared" si="7"/>
        <v>7.6300000000000257E-3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11"/>
      <c r="H41" s="10"/>
      <c r="I41" s="10">
        <f t="shared" si="8"/>
        <v>4405</v>
      </c>
      <c r="J41" s="10">
        <f t="shared" si="6"/>
        <v>89741506.218873471</v>
      </c>
      <c r="K41" s="11">
        <f t="shared" si="7"/>
        <v>7.6300000000000257E-3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11"/>
      <c r="H42" s="10"/>
      <c r="I42" s="10">
        <f t="shared" si="8"/>
        <v>4405</v>
      </c>
      <c r="J42" s="10">
        <f t="shared" si="6"/>
        <v>89061963.437842727</v>
      </c>
      <c r="K42" s="11">
        <f t="shared" si="7"/>
        <v>3.1000000000025452E-4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11"/>
      <c r="H43" s="10"/>
      <c r="I43" s="10">
        <f t="shared" si="8"/>
        <v>4405</v>
      </c>
      <c r="J43" s="10">
        <f t="shared" si="6"/>
        <v>89034362.785379246</v>
      </c>
      <c r="K43" s="11">
        <f t="shared" si="7"/>
        <v>-1.1910000000000087E-2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11"/>
      <c r="H44" s="10"/>
      <c r="I44" s="10">
        <f t="shared" si="8"/>
        <v>4405</v>
      </c>
      <c r="J44" s="10">
        <f t="shared" si="6"/>
        <v>90107543.630012706</v>
      </c>
      <c r="K44" s="11">
        <f t="shared" si="7"/>
        <v>3.8100000000000911E-3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11"/>
      <c r="H45" s="10"/>
      <c r="I45" s="10">
        <f t="shared" si="8"/>
        <v>4405</v>
      </c>
      <c r="J45" s="10">
        <f t="shared" si="6"/>
        <v>89765536.934293032</v>
      </c>
      <c r="K45" s="11">
        <f t="shared" si="7"/>
        <v>1.0909999999999975E-2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11"/>
      <c r="H46" s="10"/>
      <c r="I46" s="10">
        <f t="shared" si="8"/>
        <v>4405</v>
      </c>
      <c r="J46" s="10">
        <f t="shared" si="6"/>
        <v>88796764.236473113</v>
      </c>
      <c r="K46" s="11">
        <f t="shared" si="7"/>
        <v>1.0409999999999808E-2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11"/>
      <c r="H47" s="10"/>
      <c r="I47" s="10">
        <f t="shared" si="8"/>
        <v>4405</v>
      </c>
      <c r="J47" s="10">
        <f t="shared" si="6"/>
        <v>87881913.516763613</v>
      </c>
      <c r="K47" s="11">
        <f t="shared" si="7"/>
        <v>9.8800000000001109E-3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11"/>
      <c r="H48" s="10"/>
      <c r="I48" s="10">
        <f t="shared" si="8"/>
        <v>4405</v>
      </c>
      <c r="J48" s="10">
        <f t="shared" si="6"/>
        <v>87022134.824695617</v>
      </c>
      <c r="K48" s="11">
        <f t="shared" si="7"/>
        <v>9.540000000000104E-3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11"/>
      <c r="H49" s="10"/>
      <c r="I49" s="10">
        <f t="shared" si="8"/>
        <v>4405</v>
      </c>
      <c r="J49" s="10">
        <f t="shared" si="6"/>
        <v>86199788.839169934</v>
      </c>
      <c r="K49" s="11">
        <f t="shared" si="7"/>
        <v>9.360000000000035E-3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11"/>
      <c r="H50" s="10"/>
      <c r="I50" s="10">
        <f t="shared" si="8"/>
        <v>4405</v>
      </c>
      <c r="J50" s="10">
        <f t="shared" si="6"/>
        <v>85400440.714086086</v>
      </c>
      <c r="K50" s="11">
        <f t="shared" si="7"/>
        <v>9.319999999999995E-3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11"/>
      <c r="H51" s="10"/>
      <c r="I51" s="10">
        <f t="shared" si="8"/>
        <v>4405</v>
      </c>
      <c r="J51" s="10">
        <f t="shared" si="6"/>
        <v>84611858.19570215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11"/>
      <c r="H52" s="10"/>
      <c r="I52" s="10">
        <f t="shared" si="8"/>
        <v>4405</v>
      </c>
      <c r="J52" s="10">
        <f t="shared" si="6"/>
        <v>83823913.409651414</v>
      </c>
      <c r="K52" s="11">
        <f t="shared" si="7"/>
        <v>8.82000000000005E-3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11"/>
      <c r="H53" s="10"/>
      <c r="I53" s="10">
        <f t="shared" si="8"/>
        <v>4405</v>
      </c>
      <c r="J53" s="10">
        <f t="shared" si="6"/>
        <v>83091050.345603198</v>
      </c>
      <c r="K53" s="11">
        <f t="shared" si="7"/>
        <v>8.1299999999999706E-3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11"/>
      <c r="H54" s="10"/>
      <c r="I54" s="10">
        <f t="shared" si="8"/>
        <v>4405</v>
      </c>
      <c r="J54" s="10">
        <f t="shared" si="6"/>
        <v>82420967.876765102</v>
      </c>
      <c r="K54" s="11">
        <f t="shared" si="7"/>
        <v>9.160000000000057E-3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11"/>
      <c r="H55" s="10"/>
      <c r="I55" s="10">
        <f t="shared" si="8"/>
        <v>4405</v>
      </c>
      <c r="J55" s="10">
        <f t="shared" si="6"/>
        <v>81672844.620045483</v>
      </c>
      <c r="K55" s="11">
        <f t="shared" si="7"/>
        <v>1.0000000000000231E-2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11"/>
      <c r="H56" s="10"/>
      <c r="I56" s="10">
        <f t="shared" si="8"/>
        <v>4405</v>
      </c>
      <c r="J56" s="10">
        <f t="shared" si="6"/>
        <v>80864202.594104424</v>
      </c>
      <c r="K56" s="11">
        <f t="shared" si="7"/>
        <v>9.8899999999999544E-3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11"/>
      <c r="H57" s="10"/>
      <c r="I57" s="10">
        <f t="shared" si="8"/>
        <v>4405</v>
      </c>
      <c r="J57" s="10">
        <f t="shared" si="6"/>
        <v>80072287.669057444</v>
      </c>
      <c r="K57" s="11">
        <f t="shared" si="7"/>
        <v>2.0729999999999693E-2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11"/>
      <c r="H58" s="10"/>
      <c r="I58" s="10">
        <f t="shared" si="8"/>
        <v>4405</v>
      </c>
      <c r="J58" s="10">
        <f t="shared" si="6"/>
        <v>78446100.01573135</v>
      </c>
      <c r="K58" s="11">
        <f t="shared" si="7"/>
        <v>2.0369999999999999E-2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11"/>
      <c r="H59" s="10"/>
      <c r="I59" s="10">
        <f t="shared" si="8"/>
        <v>4405</v>
      </c>
      <c r="J59" s="10">
        <f t="shared" si="6"/>
        <v>76880053.329411238</v>
      </c>
      <c r="K59" s="11">
        <f t="shared" si="7"/>
        <v>1.9260000000000277E-2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11"/>
      <c r="H60" s="10"/>
      <c r="I60" s="10">
        <f t="shared" si="8"/>
        <v>4405</v>
      </c>
      <c r="J60" s="10">
        <f t="shared" si="6"/>
        <v>75427323.086760223</v>
      </c>
      <c r="K60" s="11">
        <f t="shared" si="7"/>
        <v>1.8199999999999772E-2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11"/>
      <c r="H61" s="10"/>
      <c r="I61" s="10">
        <f t="shared" si="8"/>
        <v>4405</v>
      </c>
      <c r="J61" s="10">
        <f t="shared" si="6"/>
        <v>74079083.762286618</v>
      </c>
      <c r="K61" s="11">
        <f t="shared" si="7"/>
        <v>1.7409999999999926E-2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11"/>
      <c r="H62" s="10"/>
      <c r="I62" s="10">
        <f t="shared" si="8"/>
        <v>4405</v>
      </c>
      <c r="J62" s="10">
        <f t="shared" si="6"/>
        <v>72811436.650206536</v>
      </c>
      <c r="K62" s="11">
        <f t="shared" si="7"/>
        <v>1.6769999999999952E-2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11"/>
      <c r="H63" s="10"/>
      <c r="I63" s="10">
        <f t="shared" si="8"/>
        <v>4405</v>
      </c>
      <c r="J63" s="10">
        <f t="shared" si="6"/>
        <v>71610528.094069004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11"/>
      <c r="H64" s="10"/>
      <c r="I64" s="10">
        <f t="shared" si="8"/>
        <v>4405</v>
      </c>
      <c r="J64" s="10">
        <f t="shared" si="6"/>
        <v>70461997.534260556</v>
      </c>
      <c r="K64" s="11">
        <f t="shared" si="7"/>
        <v>1.5879999999999672E-2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11"/>
      <c r="H65" s="10"/>
      <c r="I65" s="10">
        <f t="shared" si="8"/>
        <v>4405</v>
      </c>
      <c r="J65" s="10">
        <f t="shared" si="6"/>
        <v>69360551.968992963</v>
      </c>
      <c r="K65" s="11">
        <f t="shared" si="7"/>
        <v>1.548000000000016E-2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4">
        <f>SUM(F2)</f>
        <v>37482</v>
      </c>
      <c r="G66" s="11"/>
      <c r="H66" s="10"/>
      <c r="I66" s="10">
        <f t="shared" si="8"/>
        <v>4405</v>
      </c>
      <c r="J66" s="10">
        <f t="shared" ref="J66:J67" si="9">IF(I66="","",I66*C66)</f>
        <v>68303218.151999995</v>
      </c>
      <c r="K66" s="11">
        <f t="shared" ref="K66" si="10">IFERROR(J66/J67-1,"")</f>
        <v>1.4780000000000015E-2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11"/>
      <c r="H67" s="10"/>
      <c r="I67" s="10">
        <f t="shared" ref="I67" si="11">IF(H67&lt;&gt;"",H67,I66/(1+IF(G66="",0,G66)))</f>
        <v>4405</v>
      </c>
      <c r="J67" s="10">
        <f t="shared" si="9"/>
        <v>67308400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5">
        <v>13153004</v>
      </c>
      <c r="G2" s="11"/>
      <c r="H2" s="10"/>
      <c r="I2" s="10">
        <f>IF(H2&lt;&gt;"",H2,857)</f>
        <v>857</v>
      </c>
      <c r="J2" s="10">
        <f t="shared" ref="J2:J33" si="3">IF(I2="","",I2*C2)</f>
        <v>11272866980.984173</v>
      </c>
      <c r="K2" s="11">
        <f t="shared" ref="K2:K33" si="4">IFERROR(J2/J3-1,"")</f>
        <v>2.7280000000000193E-2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11"/>
      <c r="H3" s="10"/>
      <c r="I3" s="10">
        <f t="shared" ref="I3:I34" si="5">IF(H3&lt;&gt;"",H3,I2/(1+IF(G2="",0,G2)))</f>
        <v>857</v>
      </c>
      <c r="J3" s="10">
        <f t="shared" si="3"/>
        <v>10973509638.057951</v>
      </c>
      <c r="K3" s="11">
        <f t="shared" si="4"/>
        <v>2.7800000000000047E-2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11"/>
      <c r="H4" s="10"/>
      <c r="I4" s="10">
        <f t="shared" si="5"/>
        <v>857</v>
      </c>
      <c r="J4" s="10">
        <f t="shared" si="3"/>
        <v>10676697448.976406</v>
      </c>
      <c r="K4" s="11">
        <f t="shared" si="4"/>
        <v>2.8299999999999992E-2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11"/>
      <c r="H5" s="10"/>
      <c r="I5" s="10">
        <f t="shared" si="5"/>
        <v>857</v>
      </c>
      <c r="J5" s="10">
        <f t="shared" si="3"/>
        <v>10382862441.871445</v>
      </c>
      <c r="K5" s="11">
        <f t="shared" si="4"/>
        <v>2.845999999999993E-2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11"/>
      <c r="H6" s="10"/>
      <c r="I6" s="10">
        <f t="shared" si="5"/>
        <v>857</v>
      </c>
      <c r="J6" s="10">
        <f t="shared" si="3"/>
        <v>10095543280.119251</v>
      </c>
      <c r="K6" s="11">
        <f t="shared" si="4"/>
        <v>2.8960000000000097E-2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11"/>
      <c r="H7" s="10"/>
      <c r="I7" s="10">
        <f t="shared" si="5"/>
        <v>857</v>
      </c>
      <c r="J7" s="10">
        <f t="shared" si="3"/>
        <v>9811404991.56357</v>
      </c>
      <c r="K7" s="11">
        <f t="shared" si="4"/>
        <v>2.9350000000000209E-2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11"/>
      <c r="H8" s="10"/>
      <c r="I8" s="10">
        <f t="shared" si="5"/>
        <v>857</v>
      </c>
      <c r="J8" s="10">
        <f t="shared" si="3"/>
        <v>9531651033.7237759</v>
      </c>
      <c r="K8" s="11">
        <f t="shared" si="4"/>
        <v>2.9609999999999914E-2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11"/>
      <c r="H9" s="10"/>
      <c r="I9" s="10">
        <f t="shared" si="5"/>
        <v>857</v>
      </c>
      <c r="J9" s="10">
        <f t="shared" si="3"/>
        <v>9257535410.2269573</v>
      </c>
      <c r="K9" s="11">
        <f t="shared" si="4"/>
        <v>2.9519999999999991E-2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11"/>
      <c r="H10" s="10"/>
      <c r="I10" s="10">
        <f t="shared" si="5"/>
        <v>857</v>
      </c>
      <c r="J10" s="10">
        <f t="shared" si="3"/>
        <v>8992088944.5828705</v>
      </c>
      <c r="K10" s="11">
        <f t="shared" si="4"/>
        <v>2.8550000000000075E-2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11"/>
      <c r="H11" s="10"/>
      <c r="I11" s="10">
        <f t="shared" si="5"/>
        <v>857</v>
      </c>
      <c r="J11" s="10">
        <f t="shared" si="3"/>
        <v>8742490831.347887</v>
      </c>
      <c r="K11" s="11">
        <f t="shared" si="4"/>
        <v>2.7859999999999996E-2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11"/>
      <c r="H12" s="10"/>
      <c r="I12" s="10">
        <f t="shared" si="5"/>
        <v>857</v>
      </c>
      <c r="J12" s="10">
        <f t="shared" si="3"/>
        <v>8505526853.2172537</v>
      </c>
      <c r="K12" s="11">
        <f t="shared" si="4"/>
        <v>2.7230000000000087E-2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11"/>
      <c r="H13" s="10"/>
      <c r="I13" s="10">
        <f t="shared" si="5"/>
        <v>857</v>
      </c>
      <c r="J13" s="10">
        <f t="shared" si="3"/>
        <v>8280060797.6959906</v>
      </c>
      <c r="K13" s="11">
        <f t="shared" si="4"/>
        <v>2.6310000000000056E-2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11"/>
      <c r="H14" s="10"/>
      <c r="I14" s="10">
        <f t="shared" si="5"/>
        <v>857</v>
      </c>
      <c r="J14" s="10">
        <f t="shared" si="3"/>
        <v>8067797057.1230822</v>
      </c>
      <c r="K14" s="11">
        <f t="shared" si="4"/>
        <v>2.5400000000000089E-2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11"/>
      <c r="H15" s="10"/>
      <c r="I15" s="10">
        <f t="shared" si="5"/>
        <v>857</v>
      </c>
      <c r="J15" s="10">
        <f t="shared" si="3"/>
        <v>7867951099.2033176</v>
      </c>
      <c r="K15" s="11">
        <f t="shared" si="4"/>
        <v>2.4650000000000061E-2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11"/>
      <c r="H16" s="10"/>
      <c r="I16" s="10">
        <f t="shared" si="5"/>
        <v>857</v>
      </c>
      <c r="J16" s="10">
        <f t="shared" si="3"/>
        <v>7678671838.3870754</v>
      </c>
      <c r="K16" s="11">
        <f t="shared" si="4"/>
        <v>2.4319999999999897E-2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11"/>
      <c r="H17" s="10"/>
      <c r="I17" s="10">
        <f t="shared" si="5"/>
        <v>857</v>
      </c>
      <c r="J17" s="10">
        <f t="shared" si="3"/>
        <v>7496360354.5640783</v>
      </c>
      <c r="K17" s="11">
        <f t="shared" si="4"/>
        <v>2.4070000000000036E-2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11"/>
      <c r="H18" s="10"/>
      <c r="I18" s="10">
        <f t="shared" si="5"/>
        <v>857</v>
      </c>
      <c r="J18" s="10">
        <f t="shared" si="3"/>
        <v>7320164006.917572</v>
      </c>
      <c r="K18" s="11">
        <f t="shared" si="4"/>
        <v>2.3889999999999967E-2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11"/>
      <c r="H19" s="10"/>
      <c r="I19" s="10">
        <f t="shared" si="5"/>
        <v>857</v>
      </c>
      <c r="J19" s="10">
        <f t="shared" si="3"/>
        <v>7149365661.2698355</v>
      </c>
      <c r="K19" s="11">
        <f t="shared" si="4"/>
        <v>2.2790000000000088E-2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11"/>
      <c r="H20" s="10"/>
      <c r="I20" s="10">
        <f t="shared" si="5"/>
        <v>857</v>
      </c>
      <c r="J20" s="10">
        <f t="shared" si="3"/>
        <v>6990062144.9856129</v>
      </c>
      <c r="K20" s="11">
        <f t="shared" si="4"/>
        <v>2.0429999999999948E-2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11"/>
      <c r="H21" s="10"/>
      <c r="I21" s="10">
        <f t="shared" si="5"/>
        <v>857</v>
      </c>
      <c r="J21" s="10">
        <f t="shared" si="3"/>
        <v>6850114309.6396751</v>
      </c>
      <c r="K21" s="11">
        <f t="shared" si="4"/>
        <v>1.9690000000000207E-2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11"/>
      <c r="H22" s="10"/>
      <c r="I22" s="10">
        <f t="shared" si="5"/>
        <v>857</v>
      </c>
      <c r="J22" s="10">
        <f t="shared" si="3"/>
        <v>6717840039.2665167</v>
      </c>
      <c r="K22" s="11">
        <f t="shared" si="4"/>
        <v>1.9739999999999869E-2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11"/>
      <c r="H23" s="10"/>
      <c r="I23" s="10">
        <f t="shared" si="5"/>
        <v>857</v>
      </c>
      <c r="J23" s="10">
        <f t="shared" si="3"/>
        <v>6587796927.9095821</v>
      </c>
      <c r="K23" s="11">
        <f t="shared" si="4"/>
        <v>-2.2619999999999973E-2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11"/>
      <c r="H24" s="10"/>
      <c r="I24" s="10">
        <f t="shared" si="5"/>
        <v>857</v>
      </c>
      <c r="J24" s="10">
        <f t="shared" si="3"/>
        <v>6740261646.3500195</v>
      </c>
      <c r="K24" s="11">
        <f t="shared" si="4"/>
        <v>-8.099999999999774E-4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11"/>
      <c r="H25" s="10"/>
      <c r="I25" s="10">
        <f t="shared" si="5"/>
        <v>857</v>
      </c>
      <c r="J25" s="10">
        <f t="shared" si="3"/>
        <v>6745725684.1541843</v>
      </c>
      <c r="K25" s="11">
        <f t="shared" si="4"/>
        <v>3.0219999999999914E-2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11"/>
      <c r="H26" s="10"/>
      <c r="I26" s="10">
        <f t="shared" si="5"/>
        <v>857</v>
      </c>
      <c r="J26" s="10">
        <f t="shared" si="3"/>
        <v>6547849667.2110662</v>
      </c>
      <c r="K26" s="11">
        <f t="shared" si="4"/>
        <v>2.7989999999999959E-2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11"/>
      <c r="H27" s="10"/>
      <c r="I27" s="10">
        <f t="shared" si="5"/>
        <v>857</v>
      </c>
      <c r="J27" s="10">
        <f t="shared" si="3"/>
        <v>6369565528.0801039</v>
      </c>
      <c r="K27" s="11">
        <f t="shared" si="4"/>
        <v>3.3660000000000023E-2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11"/>
      <c r="H28" s="10"/>
      <c r="I28" s="10">
        <f t="shared" si="5"/>
        <v>857</v>
      </c>
      <c r="J28" s="10">
        <f t="shared" si="3"/>
        <v>6162147638.5659733</v>
      </c>
      <c r="K28" s="11">
        <f t="shared" si="4"/>
        <v>4.5560000000000045E-2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11"/>
      <c r="H29" s="10"/>
      <c r="I29" s="10">
        <f t="shared" si="5"/>
        <v>857</v>
      </c>
      <c r="J29" s="10">
        <f t="shared" si="3"/>
        <v>5893633687.7519922</v>
      </c>
      <c r="K29" s="11">
        <f t="shared" si="4"/>
        <v>4.8899999999999944E-2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11"/>
      <c r="H30" s="10"/>
      <c r="I30" s="10">
        <f t="shared" si="5"/>
        <v>857</v>
      </c>
      <c r="J30" s="10">
        <f t="shared" si="3"/>
        <v>5618870900.7074003</v>
      </c>
      <c r="K30" s="11">
        <f t="shared" si="4"/>
        <v>5.9369999999999923E-2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11"/>
      <c r="H31" s="10"/>
      <c r="I31" s="10">
        <f t="shared" si="5"/>
        <v>857</v>
      </c>
      <c r="J31" s="10">
        <f t="shared" si="3"/>
        <v>5303973966.3265905</v>
      </c>
      <c r="K31" s="11">
        <f t="shared" si="4"/>
        <v>3.5560000000000036E-2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11"/>
      <c r="H32" s="10"/>
      <c r="I32" s="10">
        <f t="shared" si="5"/>
        <v>857</v>
      </c>
      <c r="J32" s="10">
        <f t="shared" si="3"/>
        <v>5121841290.05233</v>
      </c>
      <c r="K32" s="11">
        <f t="shared" si="4"/>
        <v>3.8170000000000259E-2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11"/>
      <c r="H33" s="10"/>
      <c r="I33" s="10">
        <f t="shared" si="5"/>
        <v>857</v>
      </c>
      <c r="J33" s="10">
        <f t="shared" si="3"/>
        <v>4933528506.9423399</v>
      </c>
      <c r="K33" s="11">
        <f t="shared" si="4"/>
        <v>3.8810000000000011E-2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11"/>
      <c r="H34" s="10"/>
      <c r="I34" s="10">
        <f t="shared" si="5"/>
        <v>857</v>
      </c>
      <c r="J34" s="10">
        <f t="shared" ref="J34:J65" si="6">IF(I34="","",I34*C34)</f>
        <v>4749211604.5690165</v>
      </c>
      <c r="K34" s="11">
        <f t="shared" ref="K34:K65" si="7">IFERROR(J34/J35-1,"")</f>
        <v>3.9369999999999905E-2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11"/>
      <c r="H35" s="10"/>
      <c r="I35" s="10">
        <f t="shared" ref="I35:I66" si="8">IF(H35&lt;&gt;"",H35,I34/(1+IF(G34="",0,G34)))</f>
        <v>857</v>
      </c>
      <c r="J35" s="10">
        <f t="shared" si="6"/>
        <v>4569317571.7684917</v>
      </c>
      <c r="K35" s="11">
        <f t="shared" si="7"/>
        <v>3.9549999999999974E-2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11"/>
      <c r="H36" s="10"/>
      <c r="I36" s="10">
        <f t="shared" si="8"/>
        <v>857</v>
      </c>
      <c r="J36" s="10">
        <f t="shared" si="6"/>
        <v>4395476477.0992174</v>
      </c>
      <c r="K36" s="11">
        <f t="shared" si="7"/>
        <v>3.9409999999999945E-2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11"/>
      <c r="H37" s="10"/>
      <c r="I37" s="10">
        <f t="shared" si="8"/>
        <v>857</v>
      </c>
      <c r="J37" s="10">
        <f t="shared" si="6"/>
        <v>4228818730.9139004</v>
      </c>
      <c r="K37" s="11">
        <f t="shared" si="7"/>
        <v>3.9120000000000044E-2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11"/>
      <c r="H38" s="10"/>
      <c r="I38" s="10">
        <f t="shared" si="8"/>
        <v>857</v>
      </c>
      <c r="J38" s="10">
        <f t="shared" si="6"/>
        <v>4069615377.3518944</v>
      </c>
      <c r="K38" s="11">
        <f t="shared" si="7"/>
        <v>3.791000000000011E-2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11"/>
      <c r="H39" s="10"/>
      <c r="I39" s="10">
        <f t="shared" si="8"/>
        <v>857</v>
      </c>
      <c r="J39" s="10">
        <f t="shared" si="6"/>
        <v>3920971353.3465271</v>
      </c>
      <c r="K39" s="11">
        <f t="shared" si="7"/>
        <v>3.5929999999999795E-2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11"/>
      <c r="H40" s="10"/>
      <c r="I40" s="10">
        <f t="shared" si="8"/>
        <v>857</v>
      </c>
      <c r="J40" s="10">
        <f t="shared" si="6"/>
        <v>3784977125.2367706</v>
      </c>
      <c r="K40" s="11">
        <f t="shared" si="7"/>
        <v>3.2340000000000035E-2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11"/>
      <c r="H41" s="10"/>
      <c r="I41" s="10">
        <f t="shared" si="8"/>
        <v>857</v>
      </c>
      <c r="J41" s="10">
        <f t="shared" si="6"/>
        <v>3666405569.1310716</v>
      </c>
      <c r="K41" s="11">
        <f t="shared" si="7"/>
        <v>2.9689999999999994E-2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11"/>
      <c r="H42" s="10"/>
      <c r="I42" s="10">
        <f t="shared" si="8"/>
        <v>857</v>
      </c>
      <c r="J42" s="10">
        <f t="shared" si="6"/>
        <v>3560688721.0044498</v>
      </c>
      <c r="K42" s="11">
        <f t="shared" si="7"/>
        <v>2.8450000000000086E-2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11"/>
      <c r="H43" s="10"/>
      <c r="I43" s="10">
        <f t="shared" si="8"/>
        <v>857</v>
      </c>
      <c r="J43" s="10">
        <f t="shared" si="6"/>
        <v>3462189431.6733432</v>
      </c>
      <c r="K43" s="11">
        <f t="shared" si="7"/>
        <v>2.7549999999999963E-2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11"/>
      <c r="H44" s="10"/>
      <c r="I44" s="10">
        <f t="shared" si="8"/>
        <v>857</v>
      </c>
      <c r="J44" s="10">
        <f t="shared" si="6"/>
        <v>3369363468.1264591</v>
      </c>
      <c r="K44" s="11">
        <f t="shared" si="7"/>
        <v>2.6610000000000023E-2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11"/>
      <c r="H45" s="10"/>
      <c r="I45" s="10">
        <f t="shared" si="8"/>
        <v>857</v>
      </c>
      <c r="J45" s="10">
        <f t="shared" si="6"/>
        <v>3282028684.8233109</v>
      </c>
      <c r="K45" s="11">
        <f t="shared" si="7"/>
        <v>2.5800000000000045E-2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11"/>
      <c r="H46" s="10"/>
      <c r="I46" s="10">
        <f t="shared" si="8"/>
        <v>857</v>
      </c>
      <c r="J46" s="10">
        <f t="shared" si="6"/>
        <v>3199482047.9852901</v>
      </c>
      <c r="K46" s="11">
        <f t="shared" si="7"/>
        <v>2.5320000000000009E-2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11"/>
      <c r="H47" s="10"/>
      <c r="I47" s="10">
        <f t="shared" si="8"/>
        <v>857</v>
      </c>
      <c r="J47" s="10">
        <f t="shared" si="6"/>
        <v>3120471704.4291444</v>
      </c>
      <c r="K47" s="11">
        <f t="shared" si="7"/>
        <v>2.4750000000000272E-2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11"/>
      <c r="H48" s="10"/>
      <c r="I48" s="10">
        <f t="shared" si="8"/>
        <v>857</v>
      </c>
      <c r="J48" s="10">
        <f t="shared" si="6"/>
        <v>3045105347.0886984</v>
      </c>
      <c r="K48" s="11">
        <f t="shared" si="7"/>
        <v>2.4519999999999875E-2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11"/>
      <c r="H49" s="10"/>
      <c r="I49" s="10">
        <f t="shared" si="8"/>
        <v>857</v>
      </c>
      <c r="J49" s="10">
        <f t="shared" si="6"/>
        <v>2972226356.8194847</v>
      </c>
      <c r="K49" s="11">
        <f t="shared" si="7"/>
        <v>2.4799999999999933E-2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11"/>
      <c r="H50" s="10"/>
      <c r="I50" s="10">
        <f t="shared" si="8"/>
        <v>857</v>
      </c>
      <c r="J50" s="10">
        <f t="shared" si="6"/>
        <v>2900298943.0322843</v>
      </c>
      <c r="K50" s="11">
        <f t="shared" si="7"/>
        <v>2.479000000000009E-2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11"/>
      <c r="H51" s="10"/>
      <c r="I51" s="10">
        <f t="shared" si="8"/>
        <v>857</v>
      </c>
      <c r="J51" s="10">
        <f t="shared" si="6"/>
        <v>2830139777.9372206</v>
      </c>
      <c r="K51" s="11">
        <f t="shared" si="7"/>
        <v>2.4659999999999904E-2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11"/>
      <c r="H52" s="10"/>
      <c r="I52" s="10">
        <f t="shared" si="8"/>
        <v>857</v>
      </c>
      <c r="J52" s="10">
        <f t="shared" si="6"/>
        <v>2762028163.4271083</v>
      </c>
      <c r="K52" s="11">
        <f t="shared" si="7"/>
        <v>2.4420000000000108E-2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11"/>
      <c r="H53" s="10"/>
      <c r="I53" s="10">
        <f t="shared" si="8"/>
        <v>857</v>
      </c>
      <c r="J53" s="10">
        <f t="shared" si="6"/>
        <v>2696187270.2867064</v>
      </c>
      <c r="K53" s="11">
        <f t="shared" si="7"/>
        <v>2.4429999999999952E-2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11"/>
      <c r="H54" s="10"/>
      <c r="I54" s="10">
        <f t="shared" si="8"/>
        <v>857</v>
      </c>
      <c r="J54" s="10">
        <f t="shared" si="6"/>
        <v>2631890192.8747759</v>
      </c>
      <c r="K54" s="11">
        <f t="shared" si="7"/>
        <v>2.4599999999999733E-2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11"/>
      <c r="H55" s="10"/>
      <c r="I55" s="10">
        <f t="shared" si="8"/>
        <v>857</v>
      </c>
      <c r="J55" s="10">
        <f t="shared" si="6"/>
        <v>2568700168.7241621</v>
      </c>
      <c r="K55" s="11">
        <f t="shared" si="7"/>
        <v>2.4289999999999923E-2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11"/>
      <c r="H56" s="10"/>
      <c r="I56" s="10">
        <f t="shared" si="8"/>
        <v>857</v>
      </c>
      <c r="J56" s="10">
        <f t="shared" si="6"/>
        <v>2507786045.6747231</v>
      </c>
      <c r="K56" s="11">
        <f t="shared" si="7"/>
        <v>2.397999999999989E-2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11"/>
      <c r="H57" s="10"/>
      <c r="I57" s="10">
        <f t="shared" si="8"/>
        <v>857</v>
      </c>
      <c r="J57" s="10">
        <f t="shared" si="6"/>
        <v>2449057643.3863196</v>
      </c>
      <c r="K57" s="11">
        <f t="shared" si="7"/>
        <v>2.3630000000000262E-2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11"/>
      <c r="H58" s="10"/>
      <c r="I58" s="10">
        <f t="shared" si="8"/>
        <v>857</v>
      </c>
      <c r="J58" s="10">
        <f t="shared" si="6"/>
        <v>2392522340.4807587</v>
      </c>
      <c r="K58" s="11">
        <f t="shared" si="7"/>
        <v>2.3200000000000109E-2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11"/>
      <c r="H59" s="10"/>
      <c r="I59" s="10">
        <f t="shared" si="8"/>
        <v>857</v>
      </c>
      <c r="J59" s="10">
        <f t="shared" si="6"/>
        <v>2338274374.9811945</v>
      </c>
      <c r="K59" s="11">
        <f t="shared" si="7"/>
        <v>2.2580000000000044E-2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11"/>
      <c r="H60" s="10"/>
      <c r="I60" s="10">
        <f t="shared" si="8"/>
        <v>857</v>
      </c>
      <c r="J60" s="10">
        <f t="shared" si="6"/>
        <v>2286641998.6516404</v>
      </c>
      <c r="K60" s="11">
        <f t="shared" si="7"/>
        <v>2.1910000000000096E-2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11"/>
      <c r="H61" s="10"/>
      <c r="I61" s="10">
        <f t="shared" si="8"/>
        <v>857</v>
      </c>
      <c r="J61" s="10">
        <f t="shared" si="6"/>
        <v>2237615835.6916366</v>
      </c>
      <c r="K61" s="11">
        <f t="shared" si="7"/>
        <v>2.130999999999994E-2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11"/>
      <c r="H62" s="10"/>
      <c r="I62" s="10">
        <f t="shared" si="8"/>
        <v>857</v>
      </c>
      <c r="J62" s="10">
        <f t="shared" si="6"/>
        <v>2190927177.5382957</v>
      </c>
      <c r="K62" s="11">
        <f t="shared" si="7"/>
        <v>2.0590000000000108E-2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11"/>
      <c r="H63" s="10"/>
      <c r="I63" s="10">
        <f t="shared" si="8"/>
        <v>857</v>
      </c>
      <c r="J63" s="10">
        <f t="shared" si="6"/>
        <v>2146726087.3987551</v>
      </c>
      <c r="K63" s="11">
        <f t="shared" si="7"/>
        <v>1.9859999999999989E-2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11"/>
      <c r="H64" s="10"/>
      <c r="I64" s="10">
        <f t="shared" si="8"/>
        <v>857</v>
      </c>
      <c r="J64" s="10">
        <f t="shared" si="6"/>
        <v>2104922329.9264164</v>
      </c>
      <c r="K64" s="11">
        <f t="shared" si="7"/>
        <v>1.9690000000000207E-2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11"/>
      <c r="H65" s="10"/>
      <c r="I65" s="10">
        <f t="shared" si="8"/>
        <v>857</v>
      </c>
      <c r="J65" s="10">
        <f t="shared" si="6"/>
        <v>2064276721.2843277</v>
      </c>
      <c r="K65" s="11">
        <f t="shared" si="7"/>
        <v>1.9060000000000077E-2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4">
        <f>SUM(F2)</f>
        <v>13153004</v>
      </c>
      <c r="G66" s="11"/>
      <c r="H66" s="10"/>
      <c r="I66" s="10">
        <f t="shared" si="8"/>
        <v>857</v>
      </c>
      <c r="J66" s="10">
        <f t="shared" ref="J66:J67" si="9">IF(I66="","",I66*C66)</f>
        <v>2025667498.7580001</v>
      </c>
      <c r="K66" s="11">
        <f t="shared" ref="K66" si="10">IFERROR(J66/J67-1,"")</f>
        <v>1.8210000000000059E-2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11"/>
      <c r="H67" s="10"/>
      <c r="I67" s="10">
        <f t="shared" ref="I67" si="11">IF(H67&lt;&gt;"",H67,I66/(1+IF(G66="",0,G66)))</f>
        <v>857</v>
      </c>
      <c r="J67" s="10">
        <f t="shared" si="9"/>
        <v>1989439800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5">
        <v>22993720</v>
      </c>
      <c r="G2" s="11"/>
      <c r="H2" s="10"/>
      <c r="I2" s="10">
        <f>IF(H2&lt;&gt;"",H2,437)</f>
        <v>437</v>
      </c>
      <c r="J2" s="10">
        <f t="shared" ref="J2:J33" si="3">IF(I2="","",I2*C2)</f>
        <v>10048163226.631977</v>
      </c>
      <c r="K2" s="11">
        <f t="shared" ref="K2:K33" si="4">IFERROR(J2/J3-1,"")</f>
        <v>2.0429999999999948E-2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11"/>
      <c r="H3" s="10"/>
      <c r="I3" s="10">
        <f t="shared" ref="I3:I34" si="5">IF(H3&lt;&gt;"",H3,I2/(1+IF(G2="",0,G2)))</f>
        <v>437</v>
      </c>
      <c r="J3" s="10">
        <f t="shared" si="3"/>
        <v>9846989236.5296764</v>
      </c>
      <c r="K3" s="11">
        <f t="shared" si="4"/>
        <v>2.1560000000000024E-2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11"/>
      <c r="H4" s="10"/>
      <c r="I4" s="10">
        <f t="shared" si="5"/>
        <v>437</v>
      </c>
      <c r="J4" s="10">
        <f t="shared" si="3"/>
        <v>9639168758.1049347</v>
      </c>
      <c r="K4" s="11">
        <f t="shared" si="4"/>
        <v>2.3989999999999956E-2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11"/>
      <c r="H5" s="10"/>
      <c r="I5" s="10">
        <f t="shared" si="5"/>
        <v>437</v>
      </c>
      <c r="J5" s="10">
        <f t="shared" si="3"/>
        <v>9413342667.5113373</v>
      </c>
      <c r="K5" s="11">
        <f t="shared" si="4"/>
        <v>2.2089999999999943E-2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11"/>
      <c r="H6" s="10"/>
      <c r="I6" s="10">
        <f t="shared" si="5"/>
        <v>437</v>
      </c>
      <c r="J6" s="10">
        <f t="shared" si="3"/>
        <v>9209896063.4693012</v>
      </c>
      <c r="K6" s="11">
        <f t="shared" si="4"/>
        <v>2.2809999999999997E-2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11"/>
      <c r="H7" s="10"/>
      <c r="I7" s="10">
        <f t="shared" si="5"/>
        <v>437</v>
      </c>
      <c r="J7" s="10">
        <f t="shared" si="3"/>
        <v>9004503342.2329674</v>
      </c>
      <c r="K7" s="11">
        <f t="shared" si="4"/>
        <v>1.9240000000000146E-2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11"/>
      <c r="H8" s="10"/>
      <c r="I8" s="10">
        <f t="shared" si="5"/>
        <v>437</v>
      </c>
      <c r="J8" s="10">
        <f t="shared" si="3"/>
        <v>8834527041.9459267</v>
      </c>
      <c r="K8" s="11">
        <f t="shared" si="4"/>
        <v>1.9120000000000026E-2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11"/>
      <c r="H9" s="10"/>
      <c r="I9" s="10">
        <f t="shared" si="5"/>
        <v>437</v>
      </c>
      <c r="J9" s="10">
        <f t="shared" si="3"/>
        <v>8668779968.9397984</v>
      </c>
      <c r="K9" s="11">
        <f t="shared" si="4"/>
        <v>1.863999999999999E-2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11"/>
      <c r="H10" s="10"/>
      <c r="I10" s="10">
        <f t="shared" si="5"/>
        <v>437</v>
      </c>
      <c r="J10" s="10">
        <f t="shared" si="3"/>
        <v>8510150758.7958431</v>
      </c>
      <c r="K10" s="11">
        <f t="shared" si="4"/>
        <v>1.8699999999999717E-2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11"/>
      <c r="H11" s="10"/>
      <c r="I11" s="10">
        <f t="shared" si="5"/>
        <v>437</v>
      </c>
      <c r="J11" s="10">
        <f t="shared" si="3"/>
        <v>8353932226.1665306</v>
      </c>
      <c r="K11" s="11">
        <f t="shared" si="4"/>
        <v>1.9050000000000233E-2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11"/>
      <c r="H12" s="10"/>
      <c r="I12" s="10">
        <f t="shared" si="5"/>
        <v>437</v>
      </c>
      <c r="J12" s="10">
        <f t="shared" si="3"/>
        <v>8197764806.6007843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11"/>
      <c r="H13" s="10"/>
      <c r="I13" s="10">
        <f t="shared" si="5"/>
        <v>437</v>
      </c>
      <c r="J13" s="10">
        <f t="shared" si="3"/>
        <v>8036866734.5746021</v>
      </c>
      <c r="K13" s="11">
        <f t="shared" si="4"/>
        <v>2.0429999999999948E-2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11"/>
      <c r="H14" s="10"/>
      <c r="I14" s="10">
        <f t="shared" si="5"/>
        <v>437</v>
      </c>
      <c r="J14" s="10">
        <f t="shared" si="3"/>
        <v>7875960854.3208275</v>
      </c>
      <c r="K14" s="11">
        <f t="shared" si="4"/>
        <v>2.0860000000000101E-2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11"/>
      <c r="H15" s="10"/>
      <c r="I15" s="10">
        <f t="shared" si="5"/>
        <v>437</v>
      </c>
      <c r="J15" s="10">
        <f t="shared" si="3"/>
        <v>7715025423.9766731</v>
      </c>
      <c r="K15" s="11">
        <f t="shared" si="4"/>
        <v>2.1050000000000235E-2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11"/>
      <c r="H16" s="10"/>
      <c r="I16" s="10">
        <f t="shared" si="5"/>
        <v>437</v>
      </c>
      <c r="J16" s="10">
        <f t="shared" si="3"/>
        <v>7555972208.9776917</v>
      </c>
      <c r="K16" s="11">
        <f t="shared" si="4"/>
        <v>2.1030000000000104E-2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11"/>
      <c r="H17" s="10"/>
      <c r="I17" s="10">
        <f t="shared" si="5"/>
        <v>437</v>
      </c>
      <c r="J17" s="10">
        <f t="shared" si="3"/>
        <v>7400342995.7765102</v>
      </c>
      <c r="K17" s="11">
        <f t="shared" si="4"/>
        <v>2.1460000000000035E-2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11"/>
      <c r="H18" s="10"/>
      <c r="I18" s="10">
        <f t="shared" si="5"/>
        <v>437</v>
      </c>
      <c r="J18" s="10">
        <f t="shared" si="3"/>
        <v>7244868125.7969084</v>
      </c>
      <c r="K18" s="11">
        <f t="shared" si="4"/>
        <v>2.1770000000000067E-2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11"/>
      <c r="H19" s="10"/>
      <c r="I19" s="10">
        <f t="shared" si="5"/>
        <v>437</v>
      </c>
      <c r="J19" s="10">
        <f t="shared" si="3"/>
        <v>7090507771.6089811</v>
      </c>
      <c r="K19" s="11">
        <f t="shared" si="4"/>
        <v>2.2860000000000102E-2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11"/>
      <c r="H20" s="10"/>
      <c r="I20" s="10">
        <f t="shared" si="5"/>
        <v>437</v>
      </c>
      <c r="J20" s="10">
        <f t="shared" si="3"/>
        <v>6932041307.3235636</v>
      </c>
      <c r="K20" s="11">
        <f t="shared" si="4"/>
        <v>2.0820000000000061E-2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11"/>
      <c r="H21" s="10"/>
      <c r="I21" s="10">
        <f t="shared" si="5"/>
        <v>437</v>
      </c>
      <c r="J21" s="10">
        <f t="shared" si="3"/>
        <v>6790659770.8935595</v>
      </c>
      <c r="K21" s="11">
        <f t="shared" si="4"/>
        <v>2.0629999999999926E-2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11"/>
      <c r="H22" s="10"/>
      <c r="I22" s="10">
        <f t="shared" si="5"/>
        <v>437</v>
      </c>
      <c r="J22" s="10">
        <f t="shared" si="3"/>
        <v>6653400126.2882338</v>
      </c>
      <c r="K22" s="11">
        <f t="shared" si="4"/>
        <v>2.083999999999997E-2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11"/>
      <c r="H23" s="10"/>
      <c r="I23" s="10">
        <f t="shared" si="5"/>
        <v>437</v>
      </c>
      <c r="J23" s="10">
        <f t="shared" si="3"/>
        <v>6517573886.4937048</v>
      </c>
      <c r="K23" s="11">
        <f t="shared" si="4"/>
        <v>2.1249999999999991E-2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11"/>
      <c r="H24" s="10"/>
      <c r="I24" s="10">
        <f t="shared" si="5"/>
        <v>437</v>
      </c>
      <c r="J24" s="10">
        <f t="shared" si="3"/>
        <v>6381957293.9962845</v>
      </c>
      <c r="K24" s="11">
        <f t="shared" si="4"/>
        <v>2.1840000000000082E-2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11"/>
      <c r="H25" s="10"/>
      <c r="I25" s="10">
        <f t="shared" si="5"/>
        <v>437</v>
      </c>
      <c r="J25" s="10">
        <f t="shared" si="3"/>
        <v>6245554386.2016401</v>
      </c>
      <c r="K25" s="11">
        <f t="shared" si="4"/>
        <v>2.4340000000000028E-2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11"/>
      <c r="H26" s="10"/>
      <c r="I26" s="10">
        <f t="shared" si="5"/>
        <v>437</v>
      </c>
      <c r="J26" s="10">
        <f t="shared" si="3"/>
        <v>6097149761.0184507</v>
      </c>
      <c r="K26" s="11">
        <f t="shared" si="4"/>
        <v>2.3439999999999905E-2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11"/>
      <c r="H27" s="10"/>
      <c r="I27" s="10">
        <f t="shared" si="5"/>
        <v>437</v>
      </c>
      <c r="J27" s="10">
        <f t="shared" si="3"/>
        <v>5957505824.4923506</v>
      </c>
      <c r="K27" s="11">
        <f t="shared" si="4"/>
        <v>3.1819999999999959E-2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11"/>
      <c r="H28" s="10"/>
      <c r="I28" s="10">
        <f t="shared" si="5"/>
        <v>437</v>
      </c>
      <c r="J28" s="10">
        <f t="shared" si="3"/>
        <v>5773784017.0692091</v>
      </c>
      <c r="K28" s="11">
        <f t="shared" si="4"/>
        <v>2.6700000000000168E-2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11"/>
      <c r="H29" s="10"/>
      <c r="I29" s="10">
        <f t="shared" si="5"/>
        <v>437</v>
      </c>
      <c r="J29" s="10">
        <f t="shared" si="3"/>
        <v>5623633015.5539188</v>
      </c>
      <c r="K29" s="11">
        <f t="shared" si="4"/>
        <v>2.7760000000000007E-2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11"/>
      <c r="H30" s="10"/>
      <c r="I30" s="10">
        <f t="shared" si="5"/>
        <v>437</v>
      </c>
      <c r="J30" s="10">
        <f t="shared" si="3"/>
        <v>5471737580.3241215</v>
      </c>
      <c r="K30" s="11">
        <f t="shared" si="4"/>
        <v>2.784999999999993E-2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11"/>
      <c r="H31" s="10"/>
      <c r="I31" s="10">
        <f t="shared" si="5"/>
        <v>437</v>
      </c>
      <c r="J31" s="10">
        <f t="shared" si="3"/>
        <v>5323478698.5689764</v>
      </c>
      <c r="K31" s="11">
        <f t="shared" si="4"/>
        <v>2.7610000000000134E-2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11"/>
      <c r="H32" s="10"/>
      <c r="I32" s="10">
        <f t="shared" si="5"/>
        <v>437</v>
      </c>
      <c r="J32" s="10">
        <f t="shared" si="3"/>
        <v>5180446568.8042898</v>
      </c>
      <c r="K32" s="11">
        <f t="shared" si="4"/>
        <v>2.9590000000000005E-2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11"/>
      <c r="H33" s="10"/>
      <c r="I33" s="10">
        <f t="shared" si="5"/>
        <v>437</v>
      </c>
      <c r="J33" s="10">
        <f t="shared" si="3"/>
        <v>5031562630.5658464</v>
      </c>
      <c r="K33" s="11">
        <f t="shared" si="4"/>
        <v>2.99400000000003E-2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11"/>
      <c r="H34" s="10"/>
      <c r="I34" s="10">
        <f t="shared" si="5"/>
        <v>437</v>
      </c>
      <c r="J34" s="10">
        <f t="shared" ref="J34:J65" si="6">IF(I34="","",I34*C34)</f>
        <v>4885296843.0839128</v>
      </c>
      <c r="K34" s="11">
        <f t="shared" ref="K34:K65" si="7">IFERROR(J34/J35-1,"")</f>
        <v>3.0299999999999994E-2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11"/>
      <c r="H35" s="10"/>
      <c r="I35" s="10">
        <f t="shared" ref="I35:I66" si="8">IF(H35&lt;&gt;"",H35,I34/(1+IF(G34="",0,G34)))</f>
        <v>437</v>
      </c>
      <c r="J35" s="10">
        <f t="shared" si="6"/>
        <v>4741625587.7743502</v>
      </c>
      <c r="K35" s="11">
        <f t="shared" si="7"/>
        <v>2.8229999999999977E-2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11"/>
      <c r="H36" s="10"/>
      <c r="I36" s="10">
        <f t="shared" si="8"/>
        <v>437</v>
      </c>
      <c r="J36" s="10">
        <f t="shared" si="6"/>
        <v>4611444509.2774477</v>
      </c>
      <c r="K36" s="11">
        <f t="shared" si="7"/>
        <v>2.6819999999999844E-2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11"/>
      <c r="H37" s="10"/>
      <c r="I37" s="10">
        <f t="shared" si="8"/>
        <v>437</v>
      </c>
      <c r="J37" s="10">
        <f t="shared" si="6"/>
        <v>4490995996.6473656</v>
      </c>
      <c r="K37" s="11">
        <f t="shared" si="7"/>
        <v>2.6909999999999989E-2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11"/>
      <c r="H38" s="10"/>
      <c r="I38" s="10">
        <f t="shared" si="8"/>
        <v>437</v>
      </c>
      <c r="J38" s="10">
        <f t="shared" si="6"/>
        <v>4373310218.6631403</v>
      </c>
      <c r="K38" s="11">
        <f t="shared" si="7"/>
        <v>2.5239999999999929E-2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11"/>
      <c r="H39" s="10"/>
      <c r="I39" s="10">
        <f t="shared" si="8"/>
        <v>437</v>
      </c>
      <c r="J39" s="10">
        <f t="shared" si="6"/>
        <v>4265645330.5207953</v>
      </c>
      <c r="K39" s="11">
        <f t="shared" si="7"/>
        <v>2.475000000000005E-2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11"/>
      <c r="H40" s="10"/>
      <c r="I40" s="10">
        <f t="shared" si="8"/>
        <v>437</v>
      </c>
      <c r="J40" s="10">
        <f t="shared" si="6"/>
        <v>4162620473.794384</v>
      </c>
      <c r="K40" s="11">
        <f t="shared" si="7"/>
        <v>2.4340000000000028E-2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11"/>
      <c r="H41" s="10"/>
      <c r="I41" s="10">
        <f t="shared" si="8"/>
        <v>437</v>
      </c>
      <c r="J41" s="10">
        <f t="shared" si="6"/>
        <v>4063709777.8026667</v>
      </c>
      <c r="K41" s="11">
        <f t="shared" si="7"/>
        <v>2.2990000000000066E-2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11"/>
      <c r="H42" s="10"/>
      <c r="I42" s="10">
        <f t="shared" si="8"/>
        <v>437</v>
      </c>
      <c r="J42" s="10">
        <f t="shared" si="6"/>
        <v>3972384654.5935602</v>
      </c>
      <c r="K42" s="11">
        <f t="shared" si="7"/>
        <v>2.3810000000000109E-2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11"/>
      <c r="H43" s="10"/>
      <c r="I43" s="10">
        <f t="shared" si="8"/>
        <v>437</v>
      </c>
      <c r="J43" s="10">
        <f t="shared" si="6"/>
        <v>3880001811.4626346</v>
      </c>
      <c r="K43" s="11">
        <f t="shared" si="7"/>
        <v>2.3330000000000073E-2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11"/>
      <c r="H44" s="10"/>
      <c r="I44" s="10">
        <f t="shared" si="8"/>
        <v>437</v>
      </c>
      <c r="J44" s="10">
        <f t="shared" si="6"/>
        <v>3791545065.0939918</v>
      </c>
      <c r="K44" s="11">
        <f t="shared" si="7"/>
        <v>2.2890000000000077E-2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11"/>
      <c r="H45" s="10"/>
      <c r="I45" s="10">
        <f t="shared" si="8"/>
        <v>437</v>
      </c>
      <c r="J45" s="10">
        <f t="shared" si="6"/>
        <v>3706698731.138237</v>
      </c>
      <c r="K45" s="11">
        <f t="shared" si="7"/>
        <v>2.3109999999999742E-2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11"/>
      <c r="H46" s="10"/>
      <c r="I46" s="10">
        <f t="shared" si="8"/>
        <v>437</v>
      </c>
      <c r="J46" s="10">
        <f t="shared" si="6"/>
        <v>3622971851.6466827</v>
      </c>
      <c r="K46" s="11">
        <f t="shared" si="7"/>
        <v>2.2909999999999986E-2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11"/>
      <c r="H47" s="10"/>
      <c r="I47" s="10">
        <f t="shared" si="8"/>
        <v>437</v>
      </c>
      <c r="J47" s="10">
        <f t="shared" si="6"/>
        <v>3541828559.3519301</v>
      </c>
      <c r="K47" s="11">
        <f t="shared" si="7"/>
        <v>2.3309999999999942E-2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11"/>
      <c r="H48" s="10"/>
      <c r="I48" s="10">
        <f t="shared" si="8"/>
        <v>437</v>
      </c>
      <c r="J48" s="10">
        <f t="shared" si="6"/>
        <v>3461149172.1491342</v>
      </c>
      <c r="K48" s="11">
        <f t="shared" si="7"/>
        <v>2.4189999999999934E-2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11"/>
      <c r="H49" s="10"/>
      <c r="I49" s="10">
        <f t="shared" si="8"/>
        <v>437</v>
      </c>
      <c r="J49" s="10">
        <f t="shared" si="6"/>
        <v>3379401451.0482764</v>
      </c>
      <c r="K49" s="11">
        <f t="shared" si="7"/>
        <v>2.4510000000000032E-2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11"/>
      <c r="H50" s="10"/>
      <c r="I50" s="10">
        <f t="shared" si="8"/>
        <v>437</v>
      </c>
      <c r="J50" s="10">
        <f t="shared" si="6"/>
        <v>3298553895.0798688</v>
      </c>
      <c r="K50" s="11">
        <f t="shared" si="7"/>
        <v>2.4699999999999944E-2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11"/>
      <c r="H51" s="10"/>
      <c r="I51" s="10">
        <f t="shared" si="8"/>
        <v>437</v>
      </c>
      <c r="J51" s="10">
        <f t="shared" si="6"/>
        <v>3219043520.1325941</v>
      </c>
      <c r="K51" s="11">
        <f t="shared" si="7"/>
        <v>2.4980000000000002E-2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11"/>
      <c r="H52" s="10"/>
      <c r="I52" s="10">
        <f t="shared" si="8"/>
        <v>437</v>
      </c>
      <c r="J52" s="10">
        <f t="shared" si="6"/>
        <v>3140591543.3789868</v>
      </c>
      <c r="K52" s="11">
        <f t="shared" si="7"/>
        <v>2.5150000000000006E-2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11"/>
      <c r="H53" s="10"/>
      <c r="I53" s="10">
        <f t="shared" si="8"/>
        <v>437</v>
      </c>
      <c r="J53" s="10">
        <f t="shared" si="6"/>
        <v>3063543426.2098103</v>
      </c>
      <c r="K53" s="11">
        <f t="shared" si="7"/>
        <v>2.5800000000000267E-2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11"/>
      <c r="H54" s="10"/>
      <c r="I54" s="10">
        <f t="shared" si="8"/>
        <v>437</v>
      </c>
      <c r="J54" s="10">
        <f t="shared" si="6"/>
        <v>2986491934.3047471</v>
      </c>
      <c r="K54" s="11">
        <f t="shared" si="7"/>
        <v>2.625999999999995E-2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11"/>
      <c r="H55" s="10"/>
      <c r="I55" s="10">
        <f t="shared" si="8"/>
        <v>437</v>
      </c>
      <c r="J55" s="10">
        <f t="shared" si="6"/>
        <v>2910073406.6462178</v>
      </c>
      <c r="K55" s="11">
        <f t="shared" si="7"/>
        <v>2.6319999999999899E-2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11"/>
      <c r="H56" s="10"/>
      <c r="I56" s="10">
        <f t="shared" si="8"/>
        <v>437</v>
      </c>
      <c r="J56" s="10">
        <f t="shared" si="6"/>
        <v>2835444507.2162857</v>
      </c>
      <c r="K56" s="11">
        <f t="shared" si="7"/>
        <v>2.6319999999999899E-2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11"/>
      <c r="H57" s="10"/>
      <c r="I57" s="10">
        <f t="shared" si="8"/>
        <v>437</v>
      </c>
      <c r="J57" s="10">
        <f t="shared" si="6"/>
        <v>2762729467.6283088</v>
      </c>
      <c r="K57" s="11">
        <f t="shared" si="7"/>
        <v>2.5369999999999893E-2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11"/>
      <c r="H58" s="10"/>
      <c r="I58" s="10">
        <f t="shared" si="8"/>
        <v>437</v>
      </c>
      <c r="J58" s="10">
        <f t="shared" si="6"/>
        <v>2694373219.0607381</v>
      </c>
      <c r="K58" s="11">
        <f t="shared" si="7"/>
        <v>2.5039999999999951E-2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11"/>
      <c r="H59" s="10"/>
      <c r="I59" s="10">
        <f t="shared" si="8"/>
        <v>437</v>
      </c>
      <c r="J59" s="10">
        <f t="shared" si="6"/>
        <v>2628554221.3579354</v>
      </c>
      <c r="K59" s="11">
        <f t="shared" si="7"/>
        <v>2.3290000000000033E-2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11"/>
      <c r="H60" s="10"/>
      <c r="I60" s="10">
        <f t="shared" si="8"/>
        <v>437</v>
      </c>
      <c r="J60" s="10">
        <f t="shared" si="6"/>
        <v>2568728533.805603</v>
      </c>
      <c r="K60" s="11">
        <f t="shared" si="7"/>
        <v>2.462999999999993E-2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11"/>
      <c r="H61" s="10"/>
      <c r="I61" s="10">
        <f t="shared" si="8"/>
        <v>437</v>
      </c>
      <c r="J61" s="10">
        <f t="shared" si="6"/>
        <v>2506981577.5505333</v>
      </c>
      <c r="K61" s="11">
        <f t="shared" si="7"/>
        <v>2.4550000000000072E-2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11"/>
      <c r="H62" s="10"/>
      <c r="I62" s="10">
        <f t="shared" si="8"/>
        <v>437</v>
      </c>
      <c r="J62" s="10">
        <f t="shared" si="6"/>
        <v>2446909938.5589118</v>
      </c>
      <c r="K62" s="11">
        <f t="shared" si="7"/>
        <v>2.4610000000000021E-2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11"/>
      <c r="H63" s="10"/>
      <c r="I63" s="10">
        <f t="shared" si="8"/>
        <v>437</v>
      </c>
      <c r="J63" s="10">
        <f t="shared" si="6"/>
        <v>2388137865.6844182</v>
      </c>
      <c r="K63" s="11">
        <f t="shared" si="7"/>
        <v>2.4969999999999937E-2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11"/>
      <c r="H64" s="10"/>
      <c r="I64" s="10">
        <f t="shared" si="8"/>
        <v>437</v>
      </c>
      <c r="J64" s="10">
        <f t="shared" si="6"/>
        <v>2329958794.5836644</v>
      </c>
      <c r="K64" s="11">
        <f t="shared" si="7"/>
        <v>2.4610000000000021E-2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11"/>
      <c r="H65" s="10"/>
      <c r="I65" s="10">
        <f t="shared" si="8"/>
        <v>437</v>
      </c>
      <c r="J65" s="10">
        <f t="shared" si="6"/>
        <v>2273995758.9557629</v>
      </c>
      <c r="K65" s="11">
        <f t="shared" si="7"/>
        <v>2.3579999999999934E-2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4">
        <f>SUM(F2)</f>
        <v>22993720</v>
      </c>
      <c r="G66" s="11"/>
      <c r="H66" s="10"/>
      <c r="I66" s="10">
        <f t="shared" si="8"/>
        <v>437</v>
      </c>
      <c r="J66" s="10">
        <f t="shared" ref="J66:J67" si="9">IF(I66="","",I66*C66)</f>
        <v>2221610190.6600003</v>
      </c>
      <c r="K66" s="11">
        <f t="shared" ref="K66" si="10">IFERROR(J66/J67-1,"")</f>
        <v>2.2070000000000256E-2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11"/>
      <c r="H67" s="10"/>
      <c r="I67" s="10">
        <f t="shared" ref="I67" si="11">IF(H67&lt;&gt;"",H67,I66/(1+IF(G66="",0,G66)))</f>
        <v>437</v>
      </c>
      <c r="J67" s="10">
        <f t="shared" si="9"/>
        <v>2173638000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5">
        <v>12584520</v>
      </c>
      <c r="G2" s="11"/>
      <c r="H2" s="10"/>
      <c r="I2" s="10">
        <f>IF(H2&lt;&gt;"",H2,2905)</f>
        <v>2905</v>
      </c>
      <c r="J2" s="10">
        <f t="shared" ref="J2:J33" si="3">IF(I2="","",I2*C2)</f>
        <v>36558239107.65332</v>
      </c>
      <c r="K2" s="11">
        <f t="shared" ref="K2:K33" si="4">IFERROR(J2/J3-1,"")</f>
        <v>1.2159999999999949E-2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11"/>
      <c r="H3" s="10"/>
      <c r="I3" s="10">
        <f t="shared" ref="I3:I34" si="5">IF(H3&lt;&gt;"",H3,I2/(1+IF(G2="",0,G2)))</f>
        <v>2905</v>
      </c>
      <c r="J3" s="10">
        <f t="shared" si="3"/>
        <v>36119031682.395393</v>
      </c>
      <c r="K3" s="11">
        <f t="shared" si="4"/>
        <v>1.2960000000000305E-2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11"/>
      <c r="H4" s="10"/>
      <c r="I4" s="10">
        <f t="shared" si="5"/>
        <v>2905</v>
      </c>
      <c r="J4" s="10">
        <f t="shared" si="3"/>
        <v>35656918024.794052</v>
      </c>
      <c r="K4" s="11">
        <f t="shared" si="4"/>
        <v>1.3540000000000108E-2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11"/>
      <c r="H5" s="10"/>
      <c r="I5" s="10">
        <f t="shared" si="5"/>
        <v>2905</v>
      </c>
      <c r="J5" s="10">
        <f t="shared" si="3"/>
        <v>35180573065.48735</v>
      </c>
      <c r="K5" s="11">
        <f t="shared" si="4"/>
        <v>1.3630000000000031E-2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11"/>
      <c r="H6" s="10"/>
      <c r="I6" s="10">
        <f t="shared" si="5"/>
        <v>2905</v>
      </c>
      <c r="J6" s="10">
        <f t="shared" si="3"/>
        <v>34707509708.165062</v>
      </c>
      <c r="K6" s="11">
        <f t="shared" si="4"/>
        <v>1.2130000000000196E-2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11"/>
      <c r="H7" s="10"/>
      <c r="I7" s="10">
        <f t="shared" si="5"/>
        <v>2905</v>
      </c>
      <c r="J7" s="10">
        <f t="shared" si="3"/>
        <v>34291553168.234375</v>
      </c>
      <c r="K7" s="11">
        <f t="shared" si="4"/>
        <v>1.1630000000000029E-2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11"/>
      <c r="H8" s="10"/>
      <c r="I8" s="10">
        <f t="shared" si="5"/>
        <v>2905</v>
      </c>
      <c r="J8" s="10">
        <f t="shared" si="3"/>
        <v>33897327252.290241</v>
      </c>
      <c r="K8" s="11">
        <f t="shared" si="4"/>
        <v>1.0469999999999979E-2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11"/>
      <c r="H9" s="10"/>
      <c r="I9" s="10">
        <f t="shared" si="5"/>
        <v>2905</v>
      </c>
      <c r="J9" s="10">
        <f t="shared" si="3"/>
        <v>33546099589.587261</v>
      </c>
      <c r="K9" s="11">
        <f t="shared" si="4"/>
        <v>1.2599999999999945E-2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11"/>
      <c r="H10" s="10"/>
      <c r="I10" s="10">
        <f t="shared" si="5"/>
        <v>2905</v>
      </c>
      <c r="J10" s="10">
        <f t="shared" si="3"/>
        <v>33128678243.716438</v>
      </c>
      <c r="K10" s="11">
        <f t="shared" si="4"/>
        <v>1.3130000000000086E-2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11"/>
      <c r="H11" s="10"/>
      <c r="I11" s="10">
        <f t="shared" si="5"/>
        <v>2905</v>
      </c>
      <c r="J11" s="10">
        <f t="shared" si="3"/>
        <v>32699335962.528435</v>
      </c>
      <c r="K11" s="11">
        <f t="shared" si="4"/>
        <v>1.3540000000000108E-2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11"/>
      <c r="H12" s="10"/>
      <c r="I12" s="10">
        <f t="shared" si="5"/>
        <v>2905</v>
      </c>
      <c r="J12" s="10">
        <f t="shared" si="3"/>
        <v>32262501689.650562</v>
      </c>
      <c r="K12" s="11">
        <f t="shared" si="4"/>
        <v>1.2829999999999897E-2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11"/>
      <c r="H13" s="10"/>
      <c r="I13" s="10">
        <f t="shared" si="5"/>
        <v>2905</v>
      </c>
      <c r="J13" s="10">
        <f t="shared" si="3"/>
        <v>31853817214.784874</v>
      </c>
      <c r="K13" s="11">
        <f t="shared" si="4"/>
        <v>1.2299999999999978E-2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11"/>
      <c r="H14" s="10"/>
      <c r="I14" s="10">
        <f t="shared" si="5"/>
        <v>2905</v>
      </c>
      <c r="J14" s="10">
        <f t="shared" si="3"/>
        <v>31466775871.564632</v>
      </c>
      <c r="K14" s="11">
        <f t="shared" si="4"/>
        <v>8.840000000000181E-3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11"/>
      <c r="H15" s="10"/>
      <c r="I15" s="10">
        <f t="shared" si="5"/>
        <v>2905</v>
      </c>
      <c r="J15" s="10">
        <f t="shared" si="3"/>
        <v>31191047015.943687</v>
      </c>
      <c r="K15" s="11">
        <f t="shared" si="4"/>
        <v>8.9500000000000135E-3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11"/>
      <c r="H16" s="10"/>
      <c r="I16" s="10">
        <f t="shared" si="5"/>
        <v>2905</v>
      </c>
      <c r="J16" s="10">
        <f t="shared" si="3"/>
        <v>30914363462.950283</v>
      </c>
      <c r="K16" s="11">
        <f t="shared" si="4"/>
        <v>8.9900000000000535E-3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11"/>
      <c r="H17" s="10"/>
      <c r="I17" s="10">
        <f t="shared" si="5"/>
        <v>2905</v>
      </c>
      <c r="J17" s="10">
        <f t="shared" si="3"/>
        <v>30638919575.962379</v>
      </c>
      <c r="K17" s="11">
        <f t="shared" si="4"/>
        <v>9.7599999999999909E-3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11"/>
      <c r="H18" s="10"/>
      <c r="I18" s="10">
        <f t="shared" si="5"/>
        <v>2905</v>
      </c>
      <c r="J18" s="10">
        <f t="shared" si="3"/>
        <v>30342774100.739162</v>
      </c>
      <c r="K18" s="11">
        <f t="shared" si="4"/>
        <v>8.499999999999952E-3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11"/>
      <c r="H19" s="10"/>
      <c r="I19" s="10">
        <f t="shared" si="5"/>
        <v>2905</v>
      </c>
      <c r="J19" s="10">
        <f t="shared" si="3"/>
        <v>30087034309.111713</v>
      </c>
      <c r="K19" s="11">
        <f t="shared" si="4"/>
        <v>1.0029999999999983E-2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11"/>
      <c r="H20" s="10"/>
      <c r="I20" s="10">
        <f t="shared" si="5"/>
        <v>2905</v>
      </c>
      <c r="J20" s="10">
        <f t="shared" si="3"/>
        <v>29788258080.563663</v>
      </c>
      <c r="K20" s="11">
        <f t="shared" si="4"/>
        <v>1.2440000000000007E-2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11"/>
      <c r="H21" s="10"/>
      <c r="I21" s="10">
        <f t="shared" si="5"/>
        <v>2905</v>
      </c>
      <c r="J21" s="10">
        <f t="shared" si="3"/>
        <v>29422245348.429203</v>
      </c>
      <c r="K21" s="11">
        <f t="shared" si="4"/>
        <v>1.4270000000000005E-2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11"/>
      <c r="H22" s="10"/>
      <c r="I22" s="10">
        <f t="shared" si="5"/>
        <v>2905</v>
      </c>
      <c r="J22" s="10">
        <f t="shared" si="3"/>
        <v>29008296950.939301</v>
      </c>
      <c r="K22" s="11">
        <f t="shared" si="4"/>
        <v>1.4459999999999917E-2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11"/>
      <c r="H23" s="10"/>
      <c r="I23" s="10">
        <f t="shared" si="5"/>
        <v>2905</v>
      </c>
      <c r="J23" s="10">
        <f t="shared" si="3"/>
        <v>28594815912.839642</v>
      </c>
      <c r="K23" s="11">
        <f t="shared" si="4"/>
        <v>1.4350000000000085E-2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11"/>
      <c r="H24" s="10"/>
      <c r="I24" s="10">
        <f t="shared" si="5"/>
        <v>2905</v>
      </c>
      <c r="J24" s="10">
        <f t="shared" si="3"/>
        <v>28190285318.518894</v>
      </c>
      <c r="K24" s="11">
        <f t="shared" si="4"/>
        <v>1.3379999999999947E-2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11"/>
      <c r="H25" s="10"/>
      <c r="I25" s="10">
        <f t="shared" si="5"/>
        <v>2905</v>
      </c>
      <c r="J25" s="10">
        <f t="shared" si="3"/>
        <v>27818079415.933704</v>
      </c>
      <c r="K25" s="11">
        <f t="shared" si="4"/>
        <v>1.2999999999999901E-2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11"/>
      <c r="H26" s="10"/>
      <c r="I26" s="10">
        <f t="shared" si="5"/>
        <v>2905</v>
      </c>
      <c r="J26" s="10">
        <f t="shared" si="3"/>
        <v>27461085306.943443</v>
      </c>
      <c r="K26" s="11">
        <f t="shared" si="4"/>
        <v>1.1849999999999916E-2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11"/>
      <c r="H27" s="10"/>
      <c r="I27" s="10">
        <f t="shared" si="5"/>
        <v>2905</v>
      </c>
      <c r="J27" s="10">
        <f t="shared" si="3"/>
        <v>27139482440.029102</v>
      </c>
      <c r="K27" s="11">
        <f t="shared" si="4"/>
        <v>1.1030000000000317E-2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11"/>
      <c r="H28" s="10"/>
      <c r="I28" s="10">
        <f t="shared" si="5"/>
        <v>2905</v>
      </c>
      <c r="J28" s="10">
        <f t="shared" si="3"/>
        <v>26843399740.887112</v>
      </c>
      <c r="K28" s="11">
        <f t="shared" si="4"/>
        <v>6.5899999999998737E-3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11"/>
      <c r="H29" s="10"/>
      <c r="I29" s="10">
        <f t="shared" si="5"/>
        <v>2905</v>
      </c>
      <c r="J29" s="10">
        <f t="shared" si="3"/>
        <v>26667659862.393936</v>
      </c>
      <c r="K29" s="11">
        <f t="shared" si="4"/>
        <v>1.7670000000000075E-2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11"/>
      <c r="H30" s="10"/>
      <c r="I30" s="10">
        <f t="shared" si="5"/>
        <v>2905</v>
      </c>
      <c r="J30" s="10">
        <f t="shared" si="3"/>
        <v>26204624153.599827</v>
      </c>
      <c r="K30" s="11">
        <f t="shared" si="4"/>
        <v>1.1799999999999811E-2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11"/>
      <c r="H31" s="10"/>
      <c r="I31" s="10">
        <f t="shared" si="5"/>
        <v>2905</v>
      </c>
      <c r="J31" s="10">
        <f t="shared" si="3"/>
        <v>25899015767.542824</v>
      </c>
      <c r="K31" s="11">
        <f t="shared" si="4"/>
        <v>1.3100000000000112E-2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11"/>
      <c r="H32" s="10"/>
      <c r="I32" s="10">
        <f t="shared" si="5"/>
        <v>2905</v>
      </c>
      <c r="J32" s="10">
        <f t="shared" si="3"/>
        <v>25564125720.602921</v>
      </c>
      <c r="K32" s="11">
        <f t="shared" si="4"/>
        <v>1.364999999999994E-2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11"/>
      <c r="H33" s="10"/>
      <c r="I33" s="10">
        <f t="shared" si="5"/>
        <v>2905</v>
      </c>
      <c r="J33" s="10">
        <f t="shared" si="3"/>
        <v>25219874434.571026</v>
      </c>
      <c r="K33" s="11">
        <f t="shared" si="4"/>
        <v>1.4059999999999961E-2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11"/>
      <c r="H34" s="10"/>
      <c r="I34" s="10">
        <f t="shared" si="5"/>
        <v>2905</v>
      </c>
      <c r="J34" s="10">
        <f t="shared" ref="J34:J65" si="6">IF(I34="","",I34*C34)</f>
        <v>24870199430.577114</v>
      </c>
      <c r="K34" s="11">
        <f t="shared" ref="K34:K65" si="7">IFERROR(J34/J35-1,"")</f>
        <v>1.7209999999999948E-2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11"/>
      <c r="H35" s="10"/>
      <c r="I35" s="10">
        <f t="shared" ref="I35:I66" si="8">IF(H35&lt;&gt;"",H35,I34/(1+IF(G34="",0,G34)))</f>
        <v>2905</v>
      </c>
      <c r="J35" s="10">
        <f t="shared" si="6"/>
        <v>24449424829.265457</v>
      </c>
      <c r="K35" s="11">
        <f t="shared" si="7"/>
        <v>1.6659999999999897E-2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11"/>
      <c r="H36" s="10"/>
      <c r="I36" s="10">
        <f t="shared" si="8"/>
        <v>2905</v>
      </c>
      <c r="J36" s="10">
        <f t="shared" si="6"/>
        <v>24048772283.030174</v>
      </c>
      <c r="K36" s="11">
        <f t="shared" si="7"/>
        <v>1.6209999999999836E-2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11"/>
      <c r="H37" s="10"/>
      <c r="I37" s="10">
        <f t="shared" si="8"/>
        <v>2905</v>
      </c>
      <c r="J37" s="10">
        <f t="shared" si="6"/>
        <v>23665160038.801208</v>
      </c>
      <c r="K37" s="11">
        <f t="shared" si="7"/>
        <v>1.5640000000000098E-2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11"/>
      <c r="H38" s="10"/>
      <c r="I38" s="10">
        <f t="shared" si="8"/>
        <v>2905</v>
      </c>
      <c r="J38" s="10">
        <f t="shared" si="6"/>
        <v>23300736519.634129</v>
      </c>
      <c r="K38" s="11">
        <f t="shared" si="7"/>
        <v>1.5660000000000007E-2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11"/>
      <c r="H39" s="10"/>
      <c r="I39" s="10">
        <f t="shared" si="8"/>
        <v>2905</v>
      </c>
      <c r="J39" s="10">
        <f t="shared" si="6"/>
        <v>22941473051.645363</v>
      </c>
      <c r="K39" s="11">
        <f t="shared" si="7"/>
        <v>2.0950000000000024E-2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11"/>
      <c r="H40" s="10"/>
      <c r="I40" s="10">
        <f t="shared" si="8"/>
        <v>2905</v>
      </c>
      <c r="J40" s="10">
        <f t="shared" si="6"/>
        <v>22470711642.730164</v>
      </c>
      <c r="K40" s="11">
        <f t="shared" si="7"/>
        <v>2.4860000000000104E-2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11"/>
      <c r="H41" s="10"/>
      <c r="I41" s="10">
        <f t="shared" si="8"/>
        <v>2905</v>
      </c>
      <c r="J41" s="10">
        <f t="shared" si="6"/>
        <v>21925640226.694534</v>
      </c>
      <c r="K41" s="11">
        <f t="shared" si="7"/>
        <v>2.513999999999994E-2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11"/>
      <c r="H42" s="10"/>
      <c r="I42" s="10">
        <f t="shared" si="8"/>
        <v>2905</v>
      </c>
      <c r="J42" s="10">
        <f t="shared" si="6"/>
        <v>21387947233.250614</v>
      </c>
      <c r="K42" s="11">
        <f t="shared" si="7"/>
        <v>1.7290000000000028E-2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11"/>
      <c r="H43" s="10"/>
      <c r="I43" s="10">
        <f t="shared" si="8"/>
        <v>2905</v>
      </c>
      <c r="J43" s="10">
        <f t="shared" si="6"/>
        <v>21024434756.313946</v>
      </c>
      <c r="K43" s="11">
        <f t="shared" si="7"/>
        <v>1.7239999999999922E-2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11"/>
      <c r="H44" s="10"/>
      <c r="I44" s="10">
        <f t="shared" si="8"/>
        <v>2905</v>
      </c>
      <c r="J44" s="10">
        <f t="shared" si="6"/>
        <v>20668116429.076668</v>
      </c>
      <c r="K44" s="11">
        <f t="shared" si="7"/>
        <v>1.7379999999999951E-2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11"/>
      <c r="H45" s="10"/>
      <c r="I45" s="10">
        <f t="shared" si="8"/>
        <v>2905</v>
      </c>
      <c r="J45" s="10">
        <f t="shared" si="6"/>
        <v>20315041016.214855</v>
      </c>
      <c r="K45" s="11">
        <f t="shared" si="7"/>
        <v>1.7879999999999896E-2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11"/>
      <c r="H46" s="10"/>
      <c r="I46" s="10">
        <f t="shared" si="8"/>
        <v>2905</v>
      </c>
      <c r="J46" s="10">
        <f t="shared" si="6"/>
        <v>19958188603.975769</v>
      </c>
      <c r="K46" s="11">
        <f t="shared" si="7"/>
        <v>1.8660000000000121E-2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11"/>
      <c r="H47" s="10"/>
      <c r="I47" s="10">
        <f t="shared" si="8"/>
        <v>2905</v>
      </c>
      <c r="J47" s="10">
        <f t="shared" si="6"/>
        <v>19592590858.55513</v>
      </c>
      <c r="K47" s="11">
        <f t="shared" si="7"/>
        <v>1.9439999999999902E-2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11"/>
      <c r="H48" s="10"/>
      <c r="I48" s="10">
        <f t="shared" si="8"/>
        <v>2905</v>
      </c>
      <c r="J48" s="10">
        <f t="shared" si="6"/>
        <v>19218974003.918949</v>
      </c>
      <c r="K48" s="11">
        <f t="shared" si="7"/>
        <v>2.0340000000000247E-2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11"/>
      <c r="H49" s="10"/>
      <c r="I49" s="10">
        <f t="shared" si="8"/>
        <v>2905</v>
      </c>
      <c r="J49" s="10">
        <f t="shared" si="6"/>
        <v>18835852758.804855</v>
      </c>
      <c r="K49" s="11">
        <f t="shared" si="7"/>
        <v>2.1549999999999958E-2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11"/>
      <c r="H50" s="10"/>
      <c r="I50" s="10">
        <f t="shared" si="8"/>
        <v>2905</v>
      </c>
      <c r="J50" s="10">
        <f t="shared" si="6"/>
        <v>18438503018.750778</v>
      </c>
      <c r="K50" s="11">
        <f t="shared" si="7"/>
        <v>2.2829999999999906E-2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11"/>
      <c r="H51" s="10"/>
      <c r="I51" s="10">
        <f t="shared" si="8"/>
        <v>2905</v>
      </c>
      <c r="J51" s="10">
        <f t="shared" si="6"/>
        <v>18026947800.466137</v>
      </c>
      <c r="K51" s="11">
        <f t="shared" si="7"/>
        <v>2.5189999999999824E-2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11"/>
      <c r="H52" s="10"/>
      <c r="I52" s="10">
        <f t="shared" si="8"/>
        <v>2905</v>
      </c>
      <c r="J52" s="10">
        <f t="shared" si="6"/>
        <v>17584006672.388668</v>
      </c>
      <c r="K52" s="11">
        <f t="shared" si="7"/>
        <v>2.6669999999999972E-2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11"/>
      <c r="H53" s="10"/>
      <c r="I53" s="10">
        <f t="shared" si="8"/>
        <v>2905</v>
      </c>
      <c r="J53" s="10">
        <f t="shared" si="6"/>
        <v>17127223618.483709</v>
      </c>
      <c r="K53" s="11">
        <f t="shared" si="7"/>
        <v>2.8829999999999911E-2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11"/>
      <c r="H54" s="10"/>
      <c r="I54" s="10">
        <f t="shared" si="8"/>
        <v>2905</v>
      </c>
      <c r="J54" s="10">
        <f t="shared" si="6"/>
        <v>16647282465.017263</v>
      </c>
      <c r="K54" s="11">
        <f t="shared" si="7"/>
        <v>3.0510000000000037E-2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11"/>
      <c r="H55" s="10"/>
      <c r="I55" s="10">
        <f t="shared" si="8"/>
        <v>2905</v>
      </c>
      <c r="J55" s="10">
        <f t="shared" si="6"/>
        <v>16154411373.996626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11"/>
      <c r="H56" s="10"/>
      <c r="I56" s="10">
        <f t="shared" si="8"/>
        <v>2905</v>
      </c>
      <c r="J56" s="10">
        <f t="shared" si="6"/>
        <v>15667010671.990986</v>
      </c>
      <c r="K56" s="11">
        <f t="shared" si="7"/>
        <v>3.1390000000000029E-2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11"/>
      <c r="H57" s="10"/>
      <c r="I57" s="10">
        <f t="shared" si="8"/>
        <v>2905</v>
      </c>
      <c r="J57" s="10">
        <f t="shared" si="6"/>
        <v>15190190589.390032</v>
      </c>
      <c r="K57" s="11">
        <f t="shared" si="7"/>
        <v>3.1029999999999891E-2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11"/>
      <c r="H58" s="10"/>
      <c r="I58" s="10">
        <f t="shared" si="8"/>
        <v>2905</v>
      </c>
      <c r="J58" s="10">
        <f t="shared" si="6"/>
        <v>14733024828.947784</v>
      </c>
      <c r="K58" s="11">
        <f t="shared" si="7"/>
        <v>3.0080000000000107E-2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11"/>
      <c r="H59" s="10"/>
      <c r="I59" s="10">
        <f t="shared" si="8"/>
        <v>2905</v>
      </c>
      <c r="J59" s="10">
        <f t="shared" si="6"/>
        <v>14302796704.088791</v>
      </c>
      <c r="K59" s="11">
        <f t="shared" si="7"/>
        <v>2.8810000000000002E-2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11"/>
      <c r="H60" s="10"/>
      <c r="I60" s="10">
        <f t="shared" si="8"/>
        <v>2905</v>
      </c>
      <c r="J60" s="10">
        <f t="shared" si="6"/>
        <v>13902272240.830465</v>
      </c>
      <c r="K60" s="11">
        <f t="shared" si="7"/>
        <v>2.7309999999999945E-2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11"/>
      <c r="H61" s="10"/>
      <c r="I61" s="10">
        <f t="shared" si="8"/>
        <v>2905</v>
      </c>
      <c r="J61" s="10">
        <f t="shared" si="6"/>
        <v>13532694357.915785</v>
      </c>
      <c r="K61" s="11">
        <f t="shared" si="7"/>
        <v>2.5729999999999809E-2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11"/>
      <c r="H62" s="10"/>
      <c r="I62" s="10">
        <f t="shared" si="8"/>
        <v>2905</v>
      </c>
      <c r="J62" s="10">
        <f t="shared" si="6"/>
        <v>13193232486.049726</v>
      </c>
      <c r="K62" s="11">
        <f t="shared" si="7"/>
        <v>2.4029999999999996E-2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11"/>
      <c r="H63" s="10"/>
      <c r="I63" s="10">
        <f t="shared" si="8"/>
        <v>2905</v>
      </c>
      <c r="J63" s="10">
        <f t="shared" si="6"/>
        <v>12883638649.306883</v>
      </c>
      <c r="K63" s="11">
        <f t="shared" si="7"/>
        <v>2.2310000000000052E-2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11"/>
      <c r="H64" s="10"/>
      <c r="I64" s="10">
        <f t="shared" si="8"/>
        <v>2905</v>
      </c>
      <c r="J64" s="10">
        <f t="shared" si="6"/>
        <v>12602477378.981798</v>
      </c>
      <c r="K64" s="11">
        <f t="shared" si="7"/>
        <v>2.0739999999999981E-2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11"/>
      <c r="H65" s="10"/>
      <c r="I65" s="10">
        <f t="shared" si="8"/>
        <v>2905</v>
      </c>
      <c r="J65" s="10">
        <f t="shared" si="6"/>
        <v>12346412777.966768</v>
      </c>
      <c r="K65" s="11">
        <f t="shared" si="7"/>
        <v>1.9249999999999989E-2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4">
        <f>SUM(F2)</f>
        <v>12584520</v>
      </c>
      <c r="G66" s="11"/>
      <c r="H66" s="10"/>
      <c r="I66" s="10">
        <f t="shared" si="8"/>
        <v>2905</v>
      </c>
      <c r="J66" s="10">
        <f t="shared" ref="J66:J67" si="9">IF(I66="","",I66*C66)</f>
        <v>12113233041.910002</v>
      </c>
      <c r="K66" s="11">
        <f t="shared" ref="K66" si="10">IFERROR(J66/J67-1,"")</f>
        <v>1.7940000000000067E-2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11"/>
      <c r="H67" s="10"/>
      <c r="I67" s="10">
        <f t="shared" ref="I67" si="11">IF(H67&lt;&gt;"",H67,I66/(1+IF(G66="",0,G66)))</f>
        <v>2905</v>
      </c>
      <c r="J67" s="10">
        <f t="shared" si="9"/>
        <v>11899751500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5">
        <v>4348275</v>
      </c>
      <c r="G2" s="11"/>
      <c r="H2" s="10"/>
      <c r="I2" s="10">
        <f>IF(H2&lt;&gt;"",H2,7341)</f>
        <v>7341</v>
      </c>
      <c r="J2" s="10">
        <f t="shared" ref="J2:J33" si="3">IF(I2="","",I2*C2)</f>
        <v>31920495990.106667</v>
      </c>
      <c r="K2" s="11">
        <f t="shared" ref="K2:K33" si="4">IFERROR(J2/J3-1,"")</f>
        <v>2.1649999999999947E-2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11"/>
      <c r="H3" s="10"/>
      <c r="I3" s="10">
        <f t="shared" ref="I3:I34" si="5">IF(H3&lt;&gt;"",H3,I2/(1+IF(G2="",0,G2)))</f>
        <v>7341</v>
      </c>
      <c r="J3" s="10">
        <f t="shared" si="3"/>
        <v>31244062046.793587</v>
      </c>
      <c r="K3" s="11">
        <f t="shared" si="4"/>
        <v>2.14700000000001E-2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11"/>
      <c r="H4" s="10"/>
      <c r="I4" s="10">
        <f t="shared" si="5"/>
        <v>7341</v>
      </c>
      <c r="J4" s="10">
        <f t="shared" si="3"/>
        <v>30587351607.774662</v>
      </c>
      <c r="K4" s="11">
        <f t="shared" si="4"/>
        <v>2.096000000000009E-2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11"/>
      <c r="H5" s="10"/>
      <c r="I5" s="10">
        <f t="shared" si="5"/>
        <v>7341</v>
      </c>
      <c r="J5" s="10">
        <f t="shared" si="3"/>
        <v>29959402530.730545</v>
      </c>
      <c r="K5" s="11">
        <f t="shared" si="4"/>
        <v>1.8990000000000062E-2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11"/>
      <c r="H6" s="10"/>
      <c r="I6" s="10">
        <f t="shared" si="5"/>
        <v>7341</v>
      </c>
      <c r="J6" s="10">
        <f t="shared" si="3"/>
        <v>29401076095.673698</v>
      </c>
      <c r="K6" s="11">
        <f t="shared" si="4"/>
        <v>1.7300000000000093E-2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11"/>
      <c r="H7" s="10"/>
      <c r="I7" s="10">
        <f t="shared" si="5"/>
        <v>7341</v>
      </c>
      <c r="J7" s="10">
        <f t="shared" si="3"/>
        <v>28901087285.632259</v>
      </c>
      <c r="K7" s="11">
        <f t="shared" si="4"/>
        <v>1.4590000000000103E-2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11"/>
      <c r="H8" s="10"/>
      <c r="I8" s="10">
        <f t="shared" si="5"/>
        <v>7341</v>
      </c>
      <c r="J8" s="10">
        <f t="shared" si="3"/>
        <v>28485484073.007084</v>
      </c>
      <c r="K8" s="11">
        <f t="shared" si="4"/>
        <v>1.2530000000000152E-2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11"/>
      <c r="H9" s="10"/>
      <c r="I9" s="10">
        <f t="shared" si="5"/>
        <v>7341</v>
      </c>
      <c r="J9" s="10">
        <f t="shared" si="3"/>
        <v>28132977860.416069</v>
      </c>
      <c r="K9" s="11">
        <f t="shared" si="4"/>
        <v>1.0780000000000012E-2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11"/>
      <c r="H10" s="10"/>
      <c r="I10" s="10">
        <f t="shared" si="5"/>
        <v>7341</v>
      </c>
      <c r="J10" s="10">
        <f t="shared" si="3"/>
        <v>27832938780.363747</v>
      </c>
      <c r="K10" s="11">
        <f t="shared" si="4"/>
        <v>9.400000000000075E-3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11"/>
      <c r="H11" s="10"/>
      <c r="I11" s="10">
        <f t="shared" si="5"/>
        <v>7341</v>
      </c>
      <c r="J11" s="10">
        <f t="shared" si="3"/>
        <v>27573745571.987068</v>
      </c>
      <c r="K11" s="11">
        <f t="shared" si="4"/>
        <v>8.4800000000000431E-3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11"/>
      <c r="H12" s="10"/>
      <c r="I12" s="10">
        <f t="shared" si="5"/>
        <v>7341</v>
      </c>
      <c r="J12" s="10">
        <f t="shared" si="3"/>
        <v>27341886375.522633</v>
      </c>
      <c r="K12" s="11">
        <f t="shared" si="4"/>
        <v>8.0700000000000216E-3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11"/>
      <c r="H13" s="10"/>
      <c r="I13" s="10">
        <f t="shared" si="5"/>
        <v>7341</v>
      </c>
      <c r="J13" s="10">
        <f t="shared" si="3"/>
        <v>27123003735.378132</v>
      </c>
      <c r="K13" s="11">
        <f t="shared" si="4"/>
        <v>8.1199999999999051E-3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11"/>
      <c r="H14" s="10"/>
      <c r="I14" s="10">
        <f t="shared" si="5"/>
        <v>7341</v>
      </c>
      <c r="J14" s="10">
        <f t="shared" si="3"/>
        <v>26904538879.675175</v>
      </c>
      <c r="K14" s="11">
        <f t="shared" si="4"/>
        <v>8.4500000000000686E-3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11"/>
      <c r="H15" s="10"/>
      <c r="I15" s="10">
        <f t="shared" si="5"/>
        <v>7341</v>
      </c>
      <c r="J15" s="10">
        <f t="shared" si="3"/>
        <v>26679100480.613983</v>
      </c>
      <c r="K15" s="11">
        <f t="shared" si="4"/>
        <v>8.86000000000009E-3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11"/>
      <c r="H16" s="10"/>
      <c r="I16" s="10">
        <f t="shared" si="5"/>
        <v>7341</v>
      </c>
      <c r="J16" s="10">
        <f t="shared" si="3"/>
        <v>26444799556.543007</v>
      </c>
      <c r="K16" s="11">
        <f t="shared" si="4"/>
        <v>9.120000000000017E-3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11"/>
      <c r="H17" s="10"/>
      <c r="I17" s="10">
        <f t="shared" si="5"/>
        <v>7341</v>
      </c>
      <c r="J17" s="10">
        <f t="shared" si="3"/>
        <v>26205802636.498142</v>
      </c>
      <c r="K17" s="11">
        <f t="shared" si="4"/>
        <v>9.139999999999926E-3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11"/>
      <c r="H18" s="10"/>
      <c r="I18" s="10">
        <f t="shared" si="5"/>
        <v>7341</v>
      </c>
      <c r="J18" s="10">
        <f t="shared" si="3"/>
        <v>25968450994.409245</v>
      </c>
      <c r="K18" s="11">
        <f t="shared" si="4"/>
        <v>8.1599999999999451E-3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11"/>
      <c r="H19" s="10"/>
      <c r="I19" s="10">
        <f t="shared" si="5"/>
        <v>7341</v>
      </c>
      <c r="J19" s="10">
        <f t="shared" si="3"/>
        <v>25758263563.729218</v>
      </c>
      <c r="K19" s="11">
        <f t="shared" si="4"/>
        <v>9.3900000000000095E-3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11"/>
      <c r="H20" s="10"/>
      <c r="I20" s="10">
        <f t="shared" si="5"/>
        <v>7341</v>
      </c>
      <c r="J20" s="10">
        <f t="shared" si="3"/>
        <v>25518643501.252457</v>
      </c>
      <c r="K20" s="11">
        <f t="shared" si="4"/>
        <v>1.0320000000000329E-2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11"/>
      <c r="H21" s="10"/>
      <c r="I21" s="10">
        <f t="shared" si="5"/>
        <v>7341</v>
      </c>
      <c r="J21" s="10">
        <f t="shared" si="3"/>
        <v>25257981135.929657</v>
      </c>
      <c r="K21" s="11">
        <f t="shared" si="4"/>
        <v>1.1279999999999957E-2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11"/>
      <c r="H22" s="10"/>
      <c r="I22" s="10">
        <f t="shared" si="5"/>
        <v>7341</v>
      </c>
      <c r="J22" s="10">
        <f t="shared" si="3"/>
        <v>24976249046.683075</v>
      </c>
      <c r="K22" s="11">
        <f t="shared" si="4"/>
        <v>1.2340000000000018E-2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11"/>
      <c r="H23" s="10"/>
      <c r="I23" s="10">
        <f t="shared" si="5"/>
        <v>7341</v>
      </c>
      <c r="J23" s="10">
        <f t="shared" si="3"/>
        <v>24671799046.449883</v>
      </c>
      <c r="K23" s="11">
        <f t="shared" si="4"/>
        <v>1.3490000000000002E-2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11"/>
      <c r="H24" s="10"/>
      <c r="I24" s="10">
        <f t="shared" si="5"/>
        <v>7341</v>
      </c>
      <c r="J24" s="10">
        <f t="shared" si="3"/>
        <v>24343406492.861187</v>
      </c>
      <c r="K24" s="11">
        <f t="shared" si="4"/>
        <v>1.4669999999999961E-2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11"/>
      <c r="H25" s="10"/>
      <c r="I25" s="10">
        <f t="shared" si="5"/>
        <v>7341</v>
      </c>
      <c r="J25" s="10">
        <f t="shared" si="3"/>
        <v>23991451893.582333</v>
      </c>
      <c r="K25" s="11">
        <f t="shared" si="4"/>
        <v>1.5819999999999945E-2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11"/>
      <c r="H26" s="10"/>
      <c r="I26" s="10">
        <f t="shared" si="5"/>
        <v>7341</v>
      </c>
      <c r="J26" s="10">
        <f t="shared" si="3"/>
        <v>23617818012.622643</v>
      </c>
      <c r="K26" s="11">
        <f t="shared" si="4"/>
        <v>1.6920000000000046E-2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11"/>
      <c r="H27" s="10"/>
      <c r="I27" s="10">
        <f t="shared" si="5"/>
        <v>7341</v>
      </c>
      <c r="J27" s="10">
        <f t="shared" si="3"/>
        <v>23224853491.545689</v>
      </c>
      <c r="K27" s="11">
        <f t="shared" si="4"/>
        <v>1.807000000000003E-2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11"/>
      <c r="H28" s="10"/>
      <c r="I28" s="10">
        <f t="shared" si="5"/>
        <v>7341</v>
      </c>
      <c r="J28" s="10">
        <f t="shared" si="3"/>
        <v>22812629280.44799</v>
      </c>
      <c r="K28" s="11">
        <f t="shared" si="4"/>
        <v>1.9619999999999971E-2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11"/>
      <c r="H29" s="10"/>
      <c r="I29" s="10">
        <f t="shared" si="5"/>
        <v>7341</v>
      </c>
      <c r="J29" s="10">
        <f t="shared" si="3"/>
        <v>22373658108.361931</v>
      </c>
      <c r="K29" s="11">
        <f t="shared" si="4"/>
        <v>2.6040000000000063E-2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11"/>
      <c r="H30" s="10"/>
      <c r="I30" s="10">
        <f t="shared" si="5"/>
        <v>7341</v>
      </c>
      <c r="J30" s="10">
        <f t="shared" si="3"/>
        <v>21805834186.154469</v>
      </c>
      <c r="K30" s="11">
        <f t="shared" si="4"/>
        <v>2.6200000000000001E-2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11"/>
      <c r="H31" s="10"/>
      <c r="I31" s="10">
        <f t="shared" si="5"/>
        <v>7341</v>
      </c>
      <c r="J31" s="10">
        <f t="shared" si="3"/>
        <v>21249107567.876114</v>
      </c>
      <c r="K31" s="11">
        <f t="shared" si="4"/>
        <v>2.5719999999999965E-2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11"/>
      <c r="H32" s="10"/>
      <c r="I32" s="10">
        <f t="shared" si="5"/>
        <v>7341</v>
      </c>
      <c r="J32" s="10">
        <f t="shared" si="3"/>
        <v>20716284724.755405</v>
      </c>
      <c r="K32" s="11">
        <f t="shared" si="4"/>
        <v>2.50999999999999E-2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11"/>
      <c r="H33" s="10"/>
      <c r="I33" s="10">
        <f t="shared" si="5"/>
        <v>7341</v>
      </c>
      <c r="J33" s="10">
        <f t="shared" si="3"/>
        <v>20209037874.115116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11"/>
      <c r="H34" s="10"/>
      <c r="I34" s="10">
        <f t="shared" si="5"/>
        <v>7341</v>
      </c>
      <c r="J34" s="10">
        <f t="shared" ref="J34:J65" si="6">IF(I34="","",I34*C34)</f>
        <v>19723831616.352837</v>
      </c>
      <c r="K34" s="11">
        <f t="shared" ref="K34:K65" si="7">IFERROR(J34/J35-1,"")</f>
        <v>2.4280000000000079E-2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11"/>
      <c r="H35" s="10"/>
      <c r="I35" s="10">
        <f t="shared" ref="I35:I66" si="8">IF(H35&lt;&gt;"",H35,I34/(1+IF(G34="",0,G34)))</f>
        <v>7341</v>
      </c>
      <c r="J35" s="10">
        <f t="shared" si="6"/>
        <v>19256288921.342636</v>
      </c>
      <c r="K35" s="11">
        <f t="shared" si="7"/>
        <v>2.4119999999999919E-2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11"/>
      <c r="H36" s="10"/>
      <c r="I36" s="10">
        <f t="shared" si="8"/>
        <v>7341</v>
      </c>
      <c r="J36" s="10">
        <f t="shared" si="6"/>
        <v>18802766200.584538</v>
      </c>
      <c r="K36" s="11">
        <f t="shared" si="7"/>
        <v>2.4080000000000101E-2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11"/>
      <c r="H37" s="10"/>
      <c r="I37" s="10">
        <f t="shared" si="8"/>
        <v>7341</v>
      </c>
      <c r="J37" s="10">
        <f t="shared" si="6"/>
        <v>18360641942.606571</v>
      </c>
      <c r="K37" s="11">
        <f t="shared" si="7"/>
        <v>2.4149999999999894E-2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11"/>
      <c r="H38" s="10"/>
      <c r="I38" s="10">
        <f t="shared" si="8"/>
        <v>7341</v>
      </c>
      <c r="J38" s="10">
        <f t="shared" si="6"/>
        <v>17927688270.865177</v>
      </c>
      <c r="K38" s="11">
        <f t="shared" si="7"/>
        <v>2.4249999999999883E-2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11"/>
      <c r="H39" s="10"/>
      <c r="I39" s="10">
        <f t="shared" si="8"/>
        <v>7341</v>
      </c>
      <c r="J39" s="10">
        <f t="shared" si="6"/>
        <v>17503234826.326756</v>
      </c>
      <c r="K39" s="11">
        <f t="shared" si="7"/>
        <v>2.6000000000000245E-2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11"/>
      <c r="H40" s="10"/>
      <c r="I40" s="10">
        <f t="shared" si="8"/>
        <v>7341</v>
      </c>
      <c r="J40" s="10">
        <f t="shared" si="6"/>
        <v>17059683066.595276</v>
      </c>
      <c r="K40" s="11">
        <f t="shared" si="7"/>
        <v>2.8129999999999988E-2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11"/>
      <c r="H41" s="10"/>
      <c r="I41" s="10">
        <f t="shared" si="8"/>
        <v>7341</v>
      </c>
      <c r="J41" s="10">
        <f t="shared" si="6"/>
        <v>16592924111.343193</v>
      </c>
      <c r="K41" s="11">
        <f t="shared" si="7"/>
        <v>2.8890000000000082E-2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11"/>
      <c r="H42" s="10"/>
      <c r="I42" s="10">
        <f t="shared" si="8"/>
        <v>7341</v>
      </c>
      <c r="J42" s="10">
        <f t="shared" si="6"/>
        <v>16127014657.877121</v>
      </c>
      <c r="K42" s="11">
        <f t="shared" si="7"/>
        <v>2.8919999999999835E-2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11"/>
      <c r="H43" s="10"/>
      <c r="I43" s="10">
        <f t="shared" si="8"/>
        <v>7341</v>
      </c>
      <c r="J43" s="10">
        <f t="shared" si="6"/>
        <v>15673730375.419977</v>
      </c>
      <c r="K43" s="11">
        <f t="shared" si="7"/>
        <v>2.8669999999999973E-2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11"/>
      <c r="H44" s="10"/>
      <c r="I44" s="10">
        <f t="shared" si="8"/>
        <v>7341</v>
      </c>
      <c r="J44" s="10">
        <f t="shared" si="6"/>
        <v>15236888774.261889</v>
      </c>
      <c r="K44" s="11">
        <f t="shared" si="7"/>
        <v>2.8210000000000068E-2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11"/>
      <c r="H45" s="10"/>
      <c r="I45" s="10">
        <f t="shared" si="8"/>
        <v>7341</v>
      </c>
      <c r="J45" s="10">
        <f t="shared" si="6"/>
        <v>14818849042.765472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11"/>
      <c r="H46" s="10"/>
      <c r="I46" s="10">
        <f t="shared" si="8"/>
        <v>7341</v>
      </c>
      <c r="J46" s="10">
        <f t="shared" si="6"/>
        <v>14420834023.711046</v>
      </c>
      <c r="K46" s="11">
        <f t="shared" si="7"/>
        <v>2.6899999999999924E-2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11"/>
      <c r="H47" s="10"/>
      <c r="I47" s="10">
        <f t="shared" si="8"/>
        <v>7341</v>
      </c>
      <c r="J47" s="10">
        <f t="shared" si="6"/>
        <v>14043075298.189743</v>
      </c>
      <c r="K47" s="11">
        <f t="shared" si="7"/>
        <v>2.6110000000000078E-2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11"/>
      <c r="H48" s="10"/>
      <c r="I48" s="10">
        <f t="shared" si="8"/>
        <v>7341</v>
      </c>
      <c r="J48" s="10">
        <f t="shared" si="6"/>
        <v>13685740610.840693</v>
      </c>
      <c r="K48" s="11">
        <f t="shared" si="7"/>
        <v>2.5479999999999947E-2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11"/>
      <c r="H49" s="10"/>
      <c r="I49" s="10">
        <f t="shared" si="8"/>
        <v>7341</v>
      </c>
      <c r="J49" s="10">
        <f t="shared" si="6"/>
        <v>13345692369.271652</v>
      </c>
      <c r="K49" s="11">
        <f t="shared" si="7"/>
        <v>2.6469999999999994E-2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11"/>
      <c r="H50" s="10"/>
      <c r="I50" s="10">
        <f t="shared" si="8"/>
        <v>7341</v>
      </c>
      <c r="J50" s="10">
        <f t="shared" si="6"/>
        <v>13001541564.070702</v>
      </c>
      <c r="K50" s="11">
        <f t="shared" si="7"/>
        <v>2.7830000000000021E-2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11"/>
      <c r="H51" s="10"/>
      <c r="I51" s="10">
        <f t="shared" si="8"/>
        <v>7341</v>
      </c>
      <c r="J51" s="10">
        <f t="shared" si="6"/>
        <v>12649505817.178619</v>
      </c>
      <c r="K51" s="11">
        <f t="shared" si="7"/>
        <v>2.8510000000000035E-2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11"/>
      <c r="H52" s="10"/>
      <c r="I52" s="10">
        <f t="shared" si="8"/>
        <v>7341</v>
      </c>
      <c r="J52" s="10">
        <f t="shared" si="6"/>
        <v>12298865171.149157</v>
      </c>
      <c r="K52" s="11">
        <f t="shared" si="7"/>
        <v>2.8280000000000083E-2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11"/>
      <c r="H53" s="10"/>
      <c r="I53" s="10">
        <f t="shared" si="8"/>
        <v>7341</v>
      </c>
      <c r="J53" s="10">
        <f t="shared" si="6"/>
        <v>11960618869.519154</v>
      </c>
      <c r="K53" s="11">
        <f t="shared" si="7"/>
        <v>2.7179999999999982E-2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11"/>
      <c r="H54" s="10"/>
      <c r="I54" s="10">
        <f t="shared" si="8"/>
        <v>7341</v>
      </c>
      <c r="J54" s="10">
        <f t="shared" si="6"/>
        <v>11644131378.647514</v>
      </c>
      <c r="K54" s="11">
        <f t="shared" si="7"/>
        <v>2.5989999999999958E-2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11"/>
      <c r="H55" s="10"/>
      <c r="I55" s="10">
        <f t="shared" si="8"/>
        <v>7341</v>
      </c>
      <c r="J55" s="10">
        <f t="shared" si="6"/>
        <v>11349166540.266003</v>
      </c>
      <c r="K55" s="11">
        <f t="shared" si="7"/>
        <v>3.0730000000000146E-2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11"/>
      <c r="H56" s="10"/>
      <c r="I56" s="10">
        <f t="shared" si="8"/>
        <v>7341</v>
      </c>
      <c r="J56" s="10">
        <f t="shared" si="6"/>
        <v>11010804517.44492</v>
      </c>
      <c r="K56" s="11">
        <f t="shared" si="7"/>
        <v>3.2029999999999781E-2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11"/>
      <c r="H57" s="10"/>
      <c r="I57" s="10">
        <f t="shared" si="8"/>
        <v>7341</v>
      </c>
      <c r="J57" s="10">
        <f t="shared" si="6"/>
        <v>10669074074.828175</v>
      </c>
      <c r="K57" s="11">
        <f t="shared" si="7"/>
        <v>3.1769999999999854E-2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11"/>
      <c r="H58" s="10"/>
      <c r="I58" s="10">
        <f t="shared" si="8"/>
        <v>7341</v>
      </c>
      <c r="J58" s="10">
        <f t="shared" si="6"/>
        <v>10340554653.486897</v>
      </c>
      <c r="K58" s="11">
        <f t="shared" si="7"/>
        <v>3.094000000000019E-2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11"/>
      <c r="H59" s="10"/>
      <c r="I59" s="10">
        <f t="shared" si="8"/>
        <v>7341</v>
      </c>
      <c r="J59" s="10">
        <f t="shared" si="6"/>
        <v>10030219657.290333</v>
      </c>
      <c r="K59" s="11">
        <f t="shared" si="7"/>
        <v>2.9299999999999882E-2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11"/>
      <c r="H60" s="10"/>
      <c r="I60" s="10">
        <f t="shared" si="8"/>
        <v>7341</v>
      </c>
      <c r="J60" s="10">
        <f t="shared" si="6"/>
        <v>9744699948.7907639</v>
      </c>
      <c r="K60" s="11">
        <f t="shared" si="7"/>
        <v>2.8189999999999937E-2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11"/>
      <c r="H61" s="10"/>
      <c r="I61" s="10">
        <f t="shared" si="8"/>
        <v>7341</v>
      </c>
      <c r="J61" s="10">
        <f t="shared" si="6"/>
        <v>9477528422.5588303</v>
      </c>
      <c r="K61" s="11">
        <f t="shared" si="7"/>
        <v>2.8009999999999868E-2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11"/>
      <c r="H62" s="10"/>
      <c r="I62" s="10">
        <f t="shared" si="8"/>
        <v>7341</v>
      </c>
      <c r="J62" s="10">
        <f t="shared" si="6"/>
        <v>9219295943.1900768</v>
      </c>
      <c r="K62" s="11">
        <f t="shared" si="7"/>
        <v>1.8000000000000016E-2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11"/>
      <c r="H63" s="10"/>
      <c r="I63" s="10">
        <f t="shared" si="8"/>
        <v>7341</v>
      </c>
      <c r="J63" s="10">
        <f t="shared" si="6"/>
        <v>9056282851.856657</v>
      </c>
      <c r="K63" s="11">
        <f t="shared" si="7"/>
        <v>1.6860000000000097E-2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11"/>
      <c r="H64" s="10"/>
      <c r="I64" s="10">
        <f t="shared" si="8"/>
        <v>7341</v>
      </c>
      <c r="J64" s="10">
        <f t="shared" si="6"/>
        <v>8906125574.667757</v>
      </c>
      <c r="K64" s="11">
        <f t="shared" si="7"/>
        <v>1.6369999999999996E-2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11"/>
      <c r="H65" s="10"/>
      <c r="I65" s="10">
        <f t="shared" si="8"/>
        <v>7341</v>
      </c>
      <c r="J65" s="10">
        <f t="shared" si="6"/>
        <v>8762680494.9651775</v>
      </c>
      <c r="K65" s="11">
        <f t="shared" si="7"/>
        <v>1.6040000000000276E-2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4">
        <f>SUM(F2)</f>
        <v>4348275</v>
      </c>
      <c r="G66" s="11"/>
      <c r="H66" s="10"/>
      <c r="I66" s="10">
        <f t="shared" si="8"/>
        <v>7341</v>
      </c>
      <c r="J66" s="10">
        <f t="shared" ref="J66:J67" si="9">IF(I66="","",I66*C66)</f>
        <v>8624345985.3600006</v>
      </c>
      <c r="K66" s="11">
        <f t="shared" ref="K66" si="10">IFERROR(J66/J67-1,"")</f>
        <v>1.5840000000000076E-2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11"/>
      <c r="H67" s="10"/>
      <c r="I67" s="10">
        <f t="shared" ref="I67" si="11">IF(H67&lt;&gt;"",H67,I66/(1+IF(G66="",0,G66)))</f>
        <v>7341</v>
      </c>
      <c r="J67" s="10">
        <f t="shared" si="9"/>
        <v>8489866500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5">
        <v>820937</v>
      </c>
      <c r="G2" s="11"/>
      <c r="H2" s="10"/>
      <c r="I2" s="10">
        <f>IF(H2&lt;&gt;"",H2,18254)</f>
        <v>18254</v>
      </c>
      <c r="J2" s="10">
        <f t="shared" ref="J2:J33" si="3">IF(I2="","",I2*C2)</f>
        <v>14986118818.82258</v>
      </c>
      <c r="K2" s="11">
        <f t="shared" ref="K2:K33" si="4">IFERROR(J2/J3-1,"")</f>
        <v>2.1500000000003183E-3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11"/>
      <c r="H3" s="10"/>
      <c r="I3" s="10">
        <f t="shared" ref="I3:I34" si="5">IF(H3&lt;&gt;"",H3,I2/(1+IF(G2="",0,G2)))</f>
        <v>18254</v>
      </c>
      <c r="J3" s="10">
        <f t="shared" si="3"/>
        <v>14953967788.078209</v>
      </c>
      <c r="K3" s="11">
        <f t="shared" si="4"/>
        <v>-1.9700000000002493E-3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11"/>
      <c r="H4" s="10"/>
      <c r="I4" s="10">
        <f t="shared" si="5"/>
        <v>18254</v>
      </c>
      <c r="J4" s="10">
        <f t="shared" si="3"/>
        <v>14983485254.028648</v>
      </c>
      <c r="K4" s="11">
        <f t="shared" si="4"/>
        <v>-3.2999999999999696E-3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11"/>
      <c r="H5" s="10"/>
      <c r="I5" s="10">
        <f t="shared" si="5"/>
        <v>18254</v>
      </c>
      <c r="J5" s="10">
        <f t="shared" si="3"/>
        <v>15033094465.765675</v>
      </c>
      <c r="K5" s="11">
        <f t="shared" si="4"/>
        <v>-3.8100000000000911E-3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11"/>
      <c r="H6" s="10"/>
      <c r="I6" s="10">
        <f t="shared" si="5"/>
        <v>18254</v>
      </c>
      <c r="J6" s="10">
        <f t="shared" si="3"/>
        <v>15090589612.188112</v>
      </c>
      <c r="K6" s="11">
        <f t="shared" si="4"/>
        <v>-3.3499999999998531E-3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11"/>
      <c r="H7" s="10"/>
      <c r="I7" s="10">
        <f t="shared" si="5"/>
        <v>18254</v>
      </c>
      <c r="J7" s="10">
        <f t="shared" si="3"/>
        <v>15141313010.774204</v>
      </c>
      <c r="K7" s="11">
        <f t="shared" si="4"/>
        <v>-2.8099999999999792E-3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11"/>
      <c r="H8" s="10"/>
      <c r="I8" s="10">
        <f t="shared" si="5"/>
        <v>18254</v>
      </c>
      <c r="J8" s="10">
        <f t="shared" si="3"/>
        <v>15183979994.558914</v>
      </c>
      <c r="K8" s="11">
        <f t="shared" si="4"/>
        <v>-1.8100000000000893E-3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11"/>
      <c r="H9" s="10"/>
      <c r="I9" s="10">
        <f t="shared" si="5"/>
        <v>18254</v>
      </c>
      <c r="J9" s="10">
        <f t="shared" si="3"/>
        <v>15211512832.786259</v>
      </c>
      <c r="K9" s="11">
        <f t="shared" si="4"/>
        <v>-2.0000000000000018E-3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11"/>
      <c r="H10" s="10"/>
      <c r="I10" s="10">
        <f t="shared" si="5"/>
        <v>18254</v>
      </c>
      <c r="J10" s="10">
        <f t="shared" si="3"/>
        <v>15241996826.439137</v>
      </c>
      <c r="K10" s="11">
        <f t="shared" si="4"/>
        <v>-3.4200000000000896E-3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11"/>
      <c r="H11" s="10"/>
      <c r="I11" s="10">
        <f t="shared" si="5"/>
        <v>18254</v>
      </c>
      <c r="J11" s="10">
        <f t="shared" si="3"/>
        <v>15294303343.875191</v>
      </c>
      <c r="K11" s="11">
        <f t="shared" si="4"/>
        <v>-5.7599999999999874E-3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11"/>
      <c r="H12" s="10"/>
      <c r="I12" s="10">
        <f t="shared" si="5"/>
        <v>18254</v>
      </c>
      <c r="J12" s="10">
        <f t="shared" si="3"/>
        <v>15382908899.134203</v>
      </c>
      <c r="K12" s="11">
        <f t="shared" si="4"/>
        <v>-6.0299999999999798E-3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11"/>
      <c r="H13" s="10"/>
      <c r="I13" s="10">
        <f t="shared" si="5"/>
        <v>18254</v>
      </c>
      <c r="J13" s="10">
        <f t="shared" si="3"/>
        <v>15476230569.468096</v>
      </c>
      <c r="K13" s="11">
        <f t="shared" si="4"/>
        <v>-5.4899999999999949E-3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11"/>
      <c r="H14" s="10"/>
      <c r="I14" s="10">
        <f t="shared" si="5"/>
        <v>18254</v>
      </c>
      <c r="J14" s="10">
        <f t="shared" si="3"/>
        <v>15561664105.406778</v>
      </c>
      <c r="K14" s="11">
        <f t="shared" si="4"/>
        <v>-6.4600000000001323E-3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11"/>
      <c r="H15" s="10"/>
      <c r="I15" s="10">
        <f t="shared" si="5"/>
        <v>18254</v>
      </c>
      <c r="J15" s="10">
        <f t="shared" si="3"/>
        <v>15662846091.155645</v>
      </c>
      <c r="K15" s="11">
        <f t="shared" si="4"/>
        <v>-6.0199999999999143E-3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11"/>
      <c r="H16" s="10"/>
      <c r="I16" s="10">
        <f t="shared" si="5"/>
        <v>18254</v>
      </c>
      <c r="J16" s="10">
        <f t="shared" si="3"/>
        <v>15757707490.246931</v>
      </c>
      <c r="K16" s="11">
        <f t="shared" si="4"/>
        <v>-6.6000000000000503E-3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11"/>
      <c r="H17" s="10"/>
      <c r="I17" s="10">
        <f t="shared" si="5"/>
        <v>18254</v>
      </c>
      <c r="J17" s="10">
        <f t="shared" si="3"/>
        <v>15862399325.797194</v>
      </c>
      <c r="K17" s="11">
        <f t="shared" si="4"/>
        <v>-6.0700000000000198E-3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11"/>
      <c r="H18" s="10"/>
      <c r="I18" s="10">
        <f t="shared" si="5"/>
        <v>18254</v>
      </c>
      <c r="J18" s="10">
        <f t="shared" si="3"/>
        <v>15959272107.489656</v>
      </c>
      <c r="K18" s="11">
        <f t="shared" si="4"/>
        <v>-3.3300000000000551E-3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11"/>
      <c r="H19" s="10"/>
      <c r="I19" s="10">
        <f t="shared" si="5"/>
        <v>18254</v>
      </c>
      <c r="J19" s="10">
        <f t="shared" si="3"/>
        <v>16012594045.661711</v>
      </c>
      <c r="K19" s="11">
        <f t="shared" si="4"/>
        <v>-7.4900000000001077E-3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11"/>
      <c r="H20" s="10"/>
      <c r="I20" s="10">
        <f t="shared" si="5"/>
        <v>18254</v>
      </c>
      <c r="J20" s="10">
        <f t="shared" si="3"/>
        <v>16133433462.294296</v>
      </c>
      <c r="K20" s="11">
        <f t="shared" si="4"/>
        <v>-7.0399999999999352E-3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11"/>
      <c r="H21" s="10"/>
      <c r="I21" s="10">
        <f t="shared" si="5"/>
        <v>18254</v>
      </c>
      <c r="J21" s="10">
        <f t="shared" si="3"/>
        <v>16247818101.730478</v>
      </c>
      <c r="K21" s="11">
        <f t="shared" si="4"/>
        <v>-1.1360000000000148E-2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11"/>
      <c r="H22" s="10"/>
      <c r="I22" s="10">
        <f t="shared" si="5"/>
        <v>18254</v>
      </c>
      <c r="J22" s="10">
        <f t="shared" si="3"/>
        <v>16434514182.84763</v>
      </c>
      <c r="K22" s="11">
        <f t="shared" si="4"/>
        <v>-1.3739999999999863E-2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11"/>
      <c r="H23" s="10"/>
      <c r="I23" s="10">
        <f t="shared" si="5"/>
        <v>18254</v>
      </c>
      <c r="J23" s="10">
        <f t="shared" si="3"/>
        <v>16663470264.278818</v>
      </c>
      <c r="K23" s="11">
        <f t="shared" si="4"/>
        <v>-1.756000000000002E-2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11"/>
      <c r="H24" s="10"/>
      <c r="I24" s="10">
        <f t="shared" si="5"/>
        <v>18254</v>
      </c>
      <c r="J24" s="10">
        <f t="shared" si="3"/>
        <v>16961310883.391167</v>
      </c>
      <c r="K24" s="11">
        <f t="shared" si="4"/>
        <v>-2.0830000000000126E-2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11"/>
      <c r="H25" s="10"/>
      <c r="I25" s="10">
        <f t="shared" si="5"/>
        <v>18254</v>
      </c>
      <c r="J25" s="10">
        <f t="shared" si="3"/>
        <v>17322130869.400787</v>
      </c>
      <c r="K25" s="11">
        <f t="shared" si="4"/>
        <v>-2.6229999999999976E-2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11"/>
      <c r="H26" s="10"/>
      <c r="I26" s="10">
        <f t="shared" si="5"/>
        <v>18254</v>
      </c>
      <c r="J26" s="10">
        <f t="shared" si="3"/>
        <v>17788729237.295036</v>
      </c>
      <c r="K26" s="11">
        <f t="shared" si="4"/>
        <v>-6.3499999999998558E-3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11"/>
      <c r="H27" s="10"/>
      <c r="I27" s="10">
        <f t="shared" si="5"/>
        <v>18254</v>
      </c>
      <c r="J27" s="10">
        <f t="shared" si="3"/>
        <v>17902409537.860447</v>
      </c>
      <c r="K27" s="11">
        <f t="shared" si="4"/>
        <v>5.9999999999948983E-5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11"/>
      <c r="H28" s="10"/>
      <c r="I28" s="10">
        <f t="shared" si="5"/>
        <v>18254</v>
      </c>
      <c r="J28" s="10">
        <f t="shared" si="3"/>
        <v>17901335457.732983</v>
      </c>
      <c r="K28" s="11">
        <f t="shared" si="4"/>
        <v>3.4000000000000696E-3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11"/>
      <c r="H29" s="10"/>
      <c r="I29" s="10">
        <f t="shared" si="5"/>
        <v>18254</v>
      </c>
      <c r="J29" s="10">
        <f t="shared" si="3"/>
        <v>17840677155.404606</v>
      </c>
      <c r="K29" s="11">
        <f t="shared" si="4"/>
        <v>7.4700000000000877E-3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11"/>
      <c r="H30" s="10"/>
      <c r="I30" s="10">
        <f t="shared" si="5"/>
        <v>18254</v>
      </c>
      <c r="J30" s="10">
        <f t="shared" si="3"/>
        <v>17708395441.456921</v>
      </c>
      <c r="K30" s="11">
        <f t="shared" si="4"/>
        <v>7.7799999999996761E-3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11"/>
      <c r="H31" s="10"/>
      <c r="I31" s="10">
        <f t="shared" si="5"/>
        <v>18254</v>
      </c>
      <c r="J31" s="10">
        <f t="shared" si="3"/>
        <v>17571687711.064842</v>
      </c>
      <c r="K31" s="11">
        <f t="shared" si="4"/>
        <v>7.3499999999999677E-3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11"/>
      <c r="H32" s="10"/>
      <c r="I32" s="10">
        <f t="shared" si="5"/>
        <v>18254</v>
      </c>
      <c r="J32" s="10">
        <f t="shared" si="3"/>
        <v>17443478146.686695</v>
      </c>
      <c r="K32" s="11">
        <f t="shared" si="4"/>
        <v>6.1199999999999033E-3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11"/>
      <c r="H33" s="10"/>
      <c r="I33" s="10">
        <f t="shared" si="5"/>
        <v>18254</v>
      </c>
      <c r="J33" s="10">
        <f t="shared" si="3"/>
        <v>17337373421.348045</v>
      </c>
      <c r="K33" s="11">
        <f t="shared" si="4"/>
        <v>6.5999999999999392E-3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11"/>
      <c r="H34" s="10"/>
      <c r="I34" s="10">
        <f t="shared" si="5"/>
        <v>18254</v>
      </c>
      <c r="J34" s="10">
        <f t="shared" ref="J34:J65" si="6">IF(I34="","",I34*C34)</f>
        <v>17223697021.009384</v>
      </c>
      <c r="K34" s="11">
        <f t="shared" ref="K34:K65" si="7">IFERROR(J34/J35-1,"")</f>
        <v>7.1399999999999242E-3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11"/>
      <c r="H35" s="10"/>
      <c r="I35" s="10">
        <f t="shared" ref="I35:I66" si="8">IF(H35&lt;&gt;"",H35,I34/(1+IF(G34="",0,G34)))</f>
        <v>18254</v>
      </c>
      <c r="J35" s="10">
        <f t="shared" si="6"/>
        <v>17101591656.581394</v>
      </c>
      <c r="K35" s="11">
        <f t="shared" si="7"/>
        <v>6.6299999999996917E-3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11"/>
      <c r="H36" s="10"/>
      <c r="I36" s="10">
        <f t="shared" si="8"/>
        <v>18254</v>
      </c>
      <c r="J36" s="10">
        <f t="shared" si="6"/>
        <v>16988954885.689278</v>
      </c>
      <c r="K36" s="11">
        <f t="shared" si="7"/>
        <v>6.2100000000000488E-3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11"/>
      <c r="H37" s="10"/>
      <c r="I37" s="10">
        <f t="shared" si="8"/>
        <v>18254</v>
      </c>
      <c r="J37" s="10">
        <f t="shared" si="6"/>
        <v>16884104596.147203</v>
      </c>
      <c r="K37" s="11">
        <f t="shared" si="7"/>
        <v>5.7799999999998963E-3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11"/>
      <c r="H38" s="10"/>
      <c r="I38" s="10">
        <f t="shared" si="8"/>
        <v>18254</v>
      </c>
      <c r="J38" s="10">
        <f t="shared" si="6"/>
        <v>16787075300.907957</v>
      </c>
      <c r="K38" s="11">
        <f t="shared" si="7"/>
        <v>5.6899999999999729E-3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11"/>
      <c r="H39" s="10"/>
      <c r="I39" s="10">
        <f t="shared" si="8"/>
        <v>18254</v>
      </c>
      <c r="J39" s="10">
        <f t="shared" si="6"/>
        <v>16692097267.456131</v>
      </c>
      <c r="K39" s="11">
        <f t="shared" si="7"/>
        <v>7.7100000000001057E-3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11"/>
      <c r="H40" s="10"/>
      <c r="I40" s="10">
        <f t="shared" si="8"/>
        <v>18254</v>
      </c>
      <c r="J40" s="10">
        <f t="shared" si="6"/>
        <v>16564385852.533098</v>
      </c>
      <c r="K40" s="11">
        <f t="shared" si="7"/>
        <v>8.3500000000000796E-3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11"/>
      <c r="H41" s="10"/>
      <c r="I41" s="10">
        <f t="shared" si="8"/>
        <v>18254</v>
      </c>
      <c r="J41" s="10">
        <f t="shared" si="6"/>
        <v>16427218577.411711</v>
      </c>
      <c r="K41" s="11">
        <f t="shared" si="7"/>
        <v>7.8800000000001091E-3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11"/>
      <c r="H42" s="10"/>
      <c r="I42" s="10">
        <f t="shared" si="8"/>
        <v>18254</v>
      </c>
      <c r="J42" s="10">
        <f t="shared" si="6"/>
        <v>16298784158.244741</v>
      </c>
      <c r="K42" s="11">
        <f t="shared" si="7"/>
        <v>8.0299999999999816E-3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11"/>
      <c r="H43" s="10"/>
      <c r="I43" s="10">
        <f t="shared" si="8"/>
        <v>18254</v>
      </c>
      <c r="J43" s="10">
        <f t="shared" si="6"/>
        <v>16168947509.741516</v>
      </c>
      <c r="K43" s="11">
        <f t="shared" si="7"/>
        <v>8.8500000000000245E-3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11"/>
      <c r="H44" s="10"/>
      <c r="I44" s="10">
        <f t="shared" si="8"/>
        <v>18254</v>
      </c>
      <c r="J44" s="10">
        <f t="shared" si="6"/>
        <v>16027107607.415886</v>
      </c>
      <c r="K44" s="11">
        <f t="shared" si="7"/>
        <v>8.5200000000000831E-3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11"/>
      <c r="H45" s="10"/>
      <c r="I45" s="10">
        <f t="shared" si="8"/>
        <v>18254</v>
      </c>
      <c r="J45" s="10">
        <f t="shared" si="6"/>
        <v>15891710236.20343</v>
      </c>
      <c r="K45" s="11">
        <f t="shared" si="7"/>
        <v>8.8900000000000645E-3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11"/>
      <c r="H46" s="10"/>
      <c r="I46" s="10">
        <f t="shared" si="8"/>
        <v>18254</v>
      </c>
      <c r="J46" s="10">
        <f t="shared" si="6"/>
        <v>15751677820.380249</v>
      </c>
      <c r="K46" s="11">
        <f t="shared" si="7"/>
        <v>9.5000000000000639E-3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11"/>
      <c r="H47" s="10"/>
      <c r="I47" s="10">
        <f t="shared" si="8"/>
        <v>18254</v>
      </c>
      <c r="J47" s="10">
        <f t="shared" si="6"/>
        <v>15603445092.006189</v>
      </c>
      <c r="K47" s="11">
        <f t="shared" si="7"/>
        <v>8.9900000000000535E-3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11"/>
      <c r="H48" s="10"/>
      <c r="I48" s="10">
        <f t="shared" si="8"/>
        <v>18254</v>
      </c>
      <c r="J48" s="10">
        <f t="shared" si="6"/>
        <v>15464419956.596386</v>
      </c>
      <c r="K48" s="11">
        <f t="shared" si="7"/>
        <v>1.045000000000007E-2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11"/>
      <c r="H49" s="10"/>
      <c r="I49" s="10">
        <f t="shared" si="8"/>
        <v>18254</v>
      </c>
      <c r="J49" s="10">
        <f t="shared" si="6"/>
        <v>15304488056.406933</v>
      </c>
      <c r="K49" s="11">
        <f t="shared" si="7"/>
        <v>1.1030000000000095E-2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11"/>
      <c r="H50" s="10"/>
      <c r="I50" s="10">
        <f t="shared" si="8"/>
        <v>18254</v>
      </c>
      <c r="J50" s="10">
        <f t="shared" si="6"/>
        <v>15137521197.597431</v>
      </c>
      <c r="K50" s="11">
        <f t="shared" si="7"/>
        <v>1.0429999999999939E-2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11"/>
      <c r="H51" s="10"/>
      <c r="I51" s="10">
        <f t="shared" si="8"/>
        <v>18254</v>
      </c>
      <c r="J51" s="10">
        <f t="shared" si="6"/>
        <v>14981266587.094042</v>
      </c>
      <c r="K51" s="11">
        <f t="shared" si="7"/>
        <v>1.0299999999999976E-2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11"/>
      <c r="H52" s="10"/>
      <c r="I52" s="10">
        <f t="shared" si="8"/>
        <v>18254</v>
      </c>
      <c r="J52" s="10">
        <f t="shared" si="6"/>
        <v>14828532700.281147</v>
      </c>
      <c r="K52" s="11">
        <f t="shared" si="7"/>
        <v>1.0680000000000023E-2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11"/>
      <c r="H53" s="10"/>
      <c r="I53" s="10">
        <f t="shared" si="8"/>
        <v>18254</v>
      </c>
      <c r="J53" s="10">
        <f t="shared" si="6"/>
        <v>14671837476.037071</v>
      </c>
      <c r="K53" s="11">
        <f t="shared" si="7"/>
        <v>1.1819999999999942E-2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11"/>
      <c r="H54" s="10"/>
      <c r="I54" s="10">
        <f t="shared" si="8"/>
        <v>18254</v>
      </c>
      <c r="J54" s="10">
        <f t="shared" si="6"/>
        <v>14500442248.657934</v>
      </c>
      <c r="K54" s="11">
        <f t="shared" si="7"/>
        <v>1.1120000000000019E-2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11"/>
      <c r="H55" s="10"/>
      <c r="I55" s="10">
        <f t="shared" si="8"/>
        <v>18254</v>
      </c>
      <c r="J55" s="10">
        <f t="shared" si="6"/>
        <v>14340970654.974617</v>
      </c>
      <c r="K55" s="11">
        <f t="shared" si="7"/>
        <v>1.1370000000000102E-2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11"/>
      <c r="H56" s="10"/>
      <c r="I56" s="10">
        <f t="shared" si="8"/>
        <v>18254</v>
      </c>
      <c r="J56" s="10">
        <f t="shared" si="6"/>
        <v>14179746932.353752</v>
      </c>
      <c r="K56" s="11">
        <f t="shared" si="7"/>
        <v>1.1900000000000022E-2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11"/>
      <c r="H57" s="10"/>
      <c r="I57" s="10">
        <f t="shared" si="8"/>
        <v>18254</v>
      </c>
      <c r="J57" s="10">
        <f t="shared" si="6"/>
        <v>14012992323.701702</v>
      </c>
      <c r="K57" s="11">
        <f t="shared" si="7"/>
        <v>1.2069999999999803E-2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11"/>
      <c r="H58" s="10"/>
      <c r="I58" s="10">
        <f t="shared" si="8"/>
        <v>18254</v>
      </c>
      <c r="J58" s="10">
        <f t="shared" si="6"/>
        <v>13845872640.92573</v>
      </c>
      <c r="K58" s="11">
        <f t="shared" si="7"/>
        <v>5.2100000000001589E-3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11"/>
      <c r="H59" s="10"/>
      <c r="I59" s="10">
        <f t="shared" si="8"/>
        <v>18254</v>
      </c>
      <c r="J59" s="10">
        <f t="shared" si="6"/>
        <v>13774109530.273006</v>
      </c>
      <c r="K59" s="11">
        <f t="shared" si="7"/>
        <v>1.0629999999999917E-2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11"/>
      <c r="H60" s="10"/>
      <c r="I60" s="10">
        <f t="shared" si="8"/>
        <v>18254</v>
      </c>
      <c r="J60" s="10">
        <f t="shared" si="6"/>
        <v>13629230806.796759</v>
      </c>
      <c r="K60" s="11">
        <f t="shared" si="7"/>
        <v>8.82000000000005E-3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11"/>
      <c r="H61" s="10"/>
      <c r="I61" s="10">
        <f t="shared" si="8"/>
        <v>18254</v>
      </c>
      <c r="J61" s="10">
        <f t="shared" si="6"/>
        <v>13510071972.003685</v>
      </c>
      <c r="K61" s="11">
        <f t="shared" si="7"/>
        <v>9.100000000000108E-3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11"/>
      <c r="H62" s="10"/>
      <c r="I62" s="10">
        <f t="shared" si="8"/>
        <v>18254</v>
      </c>
      <c r="J62" s="10">
        <f t="shared" si="6"/>
        <v>13388238997.129803</v>
      </c>
      <c r="K62" s="11">
        <f t="shared" si="7"/>
        <v>1.0180000000000078E-2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11"/>
      <c r="H63" s="10"/>
      <c r="I63" s="10">
        <f t="shared" si="8"/>
        <v>18254</v>
      </c>
      <c r="J63" s="10">
        <f t="shared" si="6"/>
        <v>13253320197.519056</v>
      </c>
      <c r="K63" s="11">
        <f t="shared" si="7"/>
        <v>1.0619999999999852E-2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11"/>
      <c r="H64" s="10"/>
      <c r="I64" s="10">
        <f t="shared" si="8"/>
        <v>18254</v>
      </c>
      <c r="J64" s="10">
        <f t="shared" si="6"/>
        <v>13114048997.169121</v>
      </c>
      <c r="K64" s="11">
        <f t="shared" si="7"/>
        <v>1.0559999999999903E-2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11"/>
      <c r="H65" s="10"/>
      <c r="I65" s="10">
        <f t="shared" si="8"/>
        <v>18254</v>
      </c>
      <c r="J65" s="10">
        <f t="shared" si="6"/>
        <v>12977011753.056841</v>
      </c>
      <c r="K65" s="11">
        <f t="shared" si="7"/>
        <v>1.1919999999999709E-2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4">
        <f>SUM(F2)</f>
        <v>820937</v>
      </c>
      <c r="G66" s="11"/>
      <c r="H66" s="10"/>
      <c r="I66" s="10">
        <f t="shared" si="8"/>
        <v>18254</v>
      </c>
      <c r="J66" s="10">
        <f t="shared" ref="J66:J67" si="9">IF(I66="","",I66*C66)</f>
        <v>12824147909.970001</v>
      </c>
      <c r="K66" s="11">
        <f t="shared" ref="K66" si="10">IFERROR(J66/J67-1,"")</f>
        <v>1.2450000000000072E-2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11"/>
      <c r="H67" s="10"/>
      <c r="I67" s="10">
        <f t="shared" ref="I67" si="11">IF(H67&lt;&gt;"",H67,I66/(1+IF(G66="",0,G66)))</f>
        <v>18254</v>
      </c>
      <c r="J67" s="10">
        <f t="shared" si="9"/>
        <v>12666450600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5">
        <v>9164021</v>
      </c>
      <c r="G2" s="11"/>
      <c r="H2" s="10"/>
      <c r="I2" s="10">
        <f>IF(H2&lt;&gt;"",H2,6429)</f>
        <v>6429</v>
      </c>
      <c r="J2" s="10">
        <f t="shared" ref="J2:J33" si="3">IF(I2="","",I2*C2)</f>
        <v>58919378217.772491</v>
      </c>
      <c r="K2" s="11">
        <f t="shared" ref="K2:K33" si="4">IFERROR(J2/J3-1,"")</f>
        <v>1.7320000000000002E-2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11"/>
      <c r="H3" s="10"/>
      <c r="I3" s="10">
        <f t="shared" ref="I3:I34" si="5">IF(H3&lt;&gt;"",H3,I2/(1+IF(G2="",0,G2)))</f>
        <v>6429</v>
      </c>
      <c r="J3" s="10">
        <f t="shared" si="3"/>
        <v>57916268448.248817</v>
      </c>
      <c r="K3" s="11">
        <f t="shared" si="4"/>
        <v>1.819000000000015E-2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11"/>
      <c r="H4" s="10"/>
      <c r="I4" s="10">
        <f t="shared" si="5"/>
        <v>6429</v>
      </c>
      <c r="J4" s="10">
        <f t="shared" si="3"/>
        <v>56881592284.592079</v>
      </c>
      <c r="K4" s="11">
        <f t="shared" si="4"/>
        <v>1.8939999999999735E-2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11"/>
      <c r="H5" s="10"/>
      <c r="I5" s="10">
        <f t="shared" si="5"/>
        <v>6429</v>
      </c>
      <c r="J5" s="10">
        <f t="shared" si="3"/>
        <v>55824280413.55928</v>
      </c>
      <c r="K5" s="11">
        <f t="shared" si="4"/>
        <v>1.984000000000008E-2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11"/>
      <c r="H6" s="10"/>
      <c r="I6" s="10">
        <f t="shared" si="5"/>
        <v>6429</v>
      </c>
      <c r="J6" s="10">
        <f t="shared" si="3"/>
        <v>54738273075.736656</v>
      </c>
      <c r="K6" s="11">
        <f t="shared" si="4"/>
        <v>2.0580000000000043E-2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11"/>
      <c r="H7" s="10"/>
      <c r="I7" s="10">
        <f t="shared" si="5"/>
        <v>6429</v>
      </c>
      <c r="J7" s="10">
        <f t="shared" si="3"/>
        <v>53634475568.536179</v>
      </c>
      <c r="K7" s="11">
        <f t="shared" si="4"/>
        <v>2.130999999999994E-2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11"/>
      <c r="H8" s="10"/>
      <c r="I8" s="10">
        <f t="shared" si="5"/>
        <v>6429</v>
      </c>
      <c r="J8" s="10">
        <f t="shared" si="3"/>
        <v>52515372970.534103</v>
      </c>
      <c r="K8" s="11">
        <f t="shared" si="4"/>
        <v>2.2620000000000307E-2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11"/>
      <c r="H9" s="10"/>
      <c r="I9" s="10">
        <f t="shared" si="5"/>
        <v>6429</v>
      </c>
      <c r="J9" s="10">
        <f t="shared" si="3"/>
        <v>51353751120.195274</v>
      </c>
      <c r="K9" s="11">
        <f t="shared" si="4"/>
        <v>2.3579999999999934E-2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11"/>
      <c r="H10" s="10"/>
      <c r="I10" s="10">
        <f t="shared" si="5"/>
        <v>6429</v>
      </c>
      <c r="J10" s="10">
        <f t="shared" si="3"/>
        <v>50170725414.911659</v>
      </c>
      <c r="K10" s="11">
        <f t="shared" si="4"/>
        <v>2.4099999999999788E-2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11"/>
      <c r="H11" s="10"/>
      <c r="I11" s="10">
        <f t="shared" si="5"/>
        <v>6429</v>
      </c>
      <c r="J11" s="10">
        <f t="shared" si="3"/>
        <v>48990064851.978973</v>
      </c>
      <c r="K11" s="11">
        <f t="shared" si="4"/>
        <v>2.4360000000000159E-2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11"/>
      <c r="H12" s="10"/>
      <c r="I12" s="10">
        <f t="shared" si="5"/>
        <v>6429</v>
      </c>
      <c r="J12" s="10">
        <f t="shared" si="3"/>
        <v>47825046714.025314</v>
      </c>
      <c r="K12" s="11">
        <f t="shared" si="4"/>
        <v>2.4520000000000097E-2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11"/>
      <c r="H13" s="10"/>
      <c r="I13" s="10">
        <f t="shared" si="5"/>
        <v>6429</v>
      </c>
      <c r="J13" s="10">
        <f t="shared" si="3"/>
        <v>46680442269.575325</v>
      </c>
      <c r="K13" s="11">
        <f t="shared" si="4"/>
        <v>2.4769999999999959E-2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11"/>
      <c r="H14" s="10"/>
      <c r="I14" s="10">
        <f t="shared" si="5"/>
        <v>6429</v>
      </c>
      <c r="J14" s="10">
        <f t="shared" si="3"/>
        <v>45552116347.64418</v>
      </c>
      <c r="K14" s="11">
        <f t="shared" si="4"/>
        <v>2.5199999999999889E-2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11"/>
      <c r="H15" s="10"/>
      <c r="I15" s="10">
        <f t="shared" si="5"/>
        <v>6429</v>
      </c>
      <c r="J15" s="10">
        <f t="shared" si="3"/>
        <v>44432419379.286171</v>
      </c>
      <c r="K15" s="11">
        <f t="shared" si="4"/>
        <v>2.6080000000000103E-2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11"/>
      <c r="H16" s="10"/>
      <c r="I16" s="10">
        <f t="shared" si="5"/>
        <v>6429</v>
      </c>
      <c r="J16" s="10">
        <f t="shared" si="3"/>
        <v>43303075178.627563</v>
      </c>
      <c r="K16" s="11">
        <f t="shared" si="4"/>
        <v>2.1750000000000158E-2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11"/>
      <c r="H17" s="10"/>
      <c r="I17" s="10">
        <f t="shared" si="5"/>
        <v>6429</v>
      </c>
      <c r="J17" s="10">
        <f t="shared" si="3"/>
        <v>42381282288.845177</v>
      </c>
      <c r="K17" s="11">
        <f t="shared" si="4"/>
        <v>1.0620000000000074E-2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11"/>
      <c r="H18" s="10"/>
      <c r="I18" s="10">
        <f t="shared" si="5"/>
        <v>6429</v>
      </c>
      <c r="J18" s="10">
        <f t="shared" si="3"/>
        <v>41935922788.82782</v>
      </c>
      <c r="K18" s="11">
        <f t="shared" si="4"/>
        <v>1.1399999999999855E-2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11"/>
      <c r="H19" s="10"/>
      <c r="I19" s="10">
        <f t="shared" si="5"/>
        <v>6429</v>
      </c>
      <c r="J19" s="10">
        <f t="shared" si="3"/>
        <v>41463241831.943665</v>
      </c>
      <c r="K19" s="11">
        <f t="shared" si="4"/>
        <v>1.248999999999989E-2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11"/>
      <c r="H20" s="10"/>
      <c r="I20" s="10">
        <f t="shared" si="5"/>
        <v>6429</v>
      </c>
      <c r="J20" s="10">
        <f t="shared" si="3"/>
        <v>40951754419.247269</v>
      </c>
      <c r="K20" s="11">
        <f t="shared" si="4"/>
        <v>1.3679999999999914E-2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11"/>
      <c r="H21" s="10"/>
      <c r="I21" s="10">
        <f t="shared" si="5"/>
        <v>6429</v>
      </c>
      <c r="J21" s="10">
        <f t="shared" si="3"/>
        <v>40399094802.351105</v>
      </c>
      <c r="K21" s="11">
        <f t="shared" si="4"/>
        <v>1.472999999999991E-2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11"/>
      <c r="H22" s="10"/>
      <c r="I22" s="10">
        <f t="shared" si="5"/>
        <v>6429</v>
      </c>
      <c r="J22" s="10">
        <f t="shared" si="3"/>
        <v>39812654402.994995</v>
      </c>
      <c r="K22" s="11">
        <f t="shared" si="4"/>
        <v>1.5689999999999982E-2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11"/>
      <c r="H23" s="10"/>
      <c r="I23" s="10">
        <f t="shared" si="5"/>
        <v>6429</v>
      </c>
      <c r="J23" s="10">
        <f t="shared" si="3"/>
        <v>39197643378.388084</v>
      </c>
      <c r="K23" s="11">
        <f t="shared" si="4"/>
        <v>1.6639999999999988E-2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11"/>
      <c r="H24" s="10"/>
      <c r="I24" s="10">
        <f t="shared" si="5"/>
        <v>6429</v>
      </c>
      <c r="J24" s="10">
        <f t="shared" si="3"/>
        <v>38556070367.473328</v>
      </c>
      <c r="K24" s="11">
        <f t="shared" si="4"/>
        <v>1.7800000000000038E-2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11"/>
      <c r="H25" s="10"/>
      <c r="I25" s="10">
        <f t="shared" si="5"/>
        <v>6429</v>
      </c>
      <c r="J25" s="10">
        <f t="shared" si="3"/>
        <v>37881774776.452469</v>
      </c>
      <c r="K25" s="11">
        <f t="shared" si="4"/>
        <v>1.8669999999999964E-2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11"/>
      <c r="H26" s="10"/>
      <c r="I26" s="10">
        <f t="shared" si="5"/>
        <v>6429</v>
      </c>
      <c r="J26" s="10">
        <f t="shared" si="3"/>
        <v>37187484441.921791</v>
      </c>
      <c r="K26" s="11">
        <f t="shared" si="4"/>
        <v>1.9369999999999887E-2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11"/>
      <c r="H27" s="10"/>
      <c r="I27" s="10">
        <f t="shared" si="5"/>
        <v>6429</v>
      </c>
      <c r="J27" s="10">
        <f t="shared" si="3"/>
        <v>36480850370.250053</v>
      </c>
      <c r="K27" s="11">
        <f t="shared" si="4"/>
        <v>2.4380000000000068E-2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11"/>
      <c r="H28" s="10"/>
      <c r="I28" s="10">
        <f t="shared" si="5"/>
        <v>6429</v>
      </c>
      <c r="J28" s="10">
        <f t="shared" si="3"/>
        <v>35612614820.916115</v>
      </c>
      <c r="K28" s="11">
        <f t="shared" si="4"/>
        <v>2.5039999999999729E-2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11"/>
      <c r="H29" s="10"/>
      <c r="I29" s="10">
        <f t="shared" si="5"/>
        <v>6429</v>
      </c>
      <c r="J29" s="10">
        <f t="shared" si="3"/>
        <v>34742658648.36116</v>
      </c>
      <c r="K29" s="11">
        <f t="shared" si="4"/>
        <v>2.6310000000000278E-2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11"/>
      <c r="H30" s="10"/>
      <c r="I30" s="10">
        <f t="shared" si="5"/>
        <v>6429</v>
      </c>
      <c r="J30" s="10">
        <f t="shared" si="3"/>
        <v>33852012207.189983</v>
      </c>
      <c r="K30" s="11">
        <f t="shared" si="4"/>
        <v>2.5989999999999958E-2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11"/>
      <c r="H31" s="10"/>
      <c r="I31" s="10">
        <f t="shared" si="5"/>
        <v>6429</v>
      </c>
      <c r="J31" s="10">
        <f t="shared" si="3"/>
        <v>32994485528.309227</v>
      </c>
      <c r="K31" s="11">
        <f t="shared" si="4"/>
        <v>2.3189999999999822E-2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11"/>
      <c r="H32" s="10"/>
      <c r="I32" s="10">
        <f t="shared" si="5"/>
        <v>6429</v>
      </c>
      <c r="J32" s="10">
        <f t="shared" si="3"/>
        <v>32246684905.354069</v>
      </c>
      <c r="K32" s="11">
        <f t="shared" si="4"/>
        <v>2.2140000000000049E-2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11"/>
      <c r="H33" s="10"/>
      <c r="I33" s="10">
        <f t="shared" si="5"/>
        <v>6429</v>
      </c>
      <c r="J33" s="10">
        <f t="shared" si="3"/>
        <v>31548207589.326382</v>
      </c>
      <c r="K33" s="11">
        <f t="shared" si="4"/>
        <v>1.9949999999999912E-2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11"/>
      <c r="H34" s="10"/>
      <c r="I34" s="10">
        <f t="shared" si="5"/>
        <v>6429</v>
      </c>
      <c r="J34" s="10">
        <f t="shared" ref="J34:J65" si="6">IF(I34="","",I34*C34)</f>
        <v>30931131515.590355</v>
      </c>
      <c r="K34" s="11">
        <f t="shared" ref="K34:K65" si="7">IFERROR(J34/J35-1,"")</f>
        <v>1.8250000000000099E-2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11"/>
      <c r="H35" s="10"/>
      <c r="I35" s="10">
        <f t="shared" ref="I35:I66" si="8">IF(H35&lt;&gt;"",H35,I34/(1+IF(G34="",0,G34)))</f>
        <v>6429</v>
      </c>
      <c r="J35" s="10">
        <f t="shared" si="6"/>
        <v>30376755723.634029</v>
      </c>
      <c r="K35" s="11">
        <f t="shared" si="7"/>
        <v>1.794999999999991E-2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11"/>
      <c r="H36" s="10"/>
      <c r="I36" s="10">
        <f t="shared" si="8"/>
        <v>6429</v>
      </c>
      <c r="J36" s="10">
        <f t="shared" si="6"/>
        <v>29841107837.942955</v>
      </c>
      <c r="K36" s="11">
        <f t="shared" si="7"/>
        <v>1.9339999999999913E-2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11"/>
      <c r="H37" s="10"/>
      <c r="I37" s="10">
        <f t="shared" si="8"/>
        <v>6429</v>
      </c>
      <c r="J37" s="10">
        <f t="shared" si="6"/>
        <v>29274930678.618473</v>
      </c>
      <c r="K37" s="11">
        <f t="shared" si="7"/>
        <v>2.2289999999999921E-2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11"/>
      <c r="H38" s="10"/>
      <c r="I38" s="10">
        <f t="shared" si="8"/>
        <v>6429</v>
      </c>
      <c r="J38" s="10">
        <f t="shared" si="6"/>
        <v>28636620409.686562</v>
      </c>
      <c r="K38" s="11">
        <f t="shared" si="7"/>
        <v>2.4799999999999933E-2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11"/>
      <c r="H39" s="10"/>
      <c r="I39" s="10">
        <f t="shared" si="8"/>
        <v>6429</v>
      </c>
      <c r="J39" s="10">
        <f t="shared" si="6"/>
        <v>27943618666.751137</v>
      </c>
      <c r="K39" s="11">
        <f t="shared" si="7"/>
        <v>2.6980000000000004E-2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11"/>
      <c r="H40" s="10"/>
      <c r="I40" s="10">
        <f t="shared" si="8"/>
        <v>6429</v>
      </c>
      <c r="J40" s="10">
        <f t="shared" si="6"/>
        <v>27209506189.751637</v>
      </c>
      <c r="K40" s="11">
        <f t="shared" si="7"/>
        <v>2.6899999999999702E-2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11"/>
      <c r="H41" s="10"/>
      <c r="I41" s="10">
        <f t="shared" si="8"/>
        <v>6429</v>
      </c>
      <c r="J41" s="10">
        <f t="shared" si="6"/>
        <v>26496743782.015427</v>
      </c>
      <c r="K41" s="11">
        <f t="shared" si="7"/>
        <v>2.5879999999999903E-2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11"/>
      <c r="H42" s="10"/>
      <c r="I42" s="10">
        <f t="shared" si="8"/>
        <v>6429</v>
      </c>
      <c r="J42" s="10">
        <f t="shared" si="6"/>
        <v>25828307191.889332</v>
      </c>
      <c r="K42" s="11">
        <f t="shared" si="7"/>
        <v>2.4540000000000006E-2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11"/>
      <c r="H43" s="10"/>
      <c r="I43" s="10">
        <f t="shared" si="8"/>
        <v>6429</v>
      </c>
      <c r="J43" s="10">
        <f t="shared" si="6"/>
        <v>25209662084.339638</v>
      </c>
      <c r="K43" s="11">
        <f t="shared" si="7"/>
        <v>2.2960000000000091E-2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11"/>
      <c r="H44" s="10"/>
      <c r="I44" s="10">
        <f t="shared" si="8"/>
        <v>6429</v>
      </c>
      <c r="J44" s="10">
        <f t="shared" si="6"/>
        <v>24643839528.759323</v>
      </c>
      <c r="K44" s="11">
        <f t="shared" si="7"/>
        <v>2.1790000000000198E-2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11"/>
      <c r="H45" s="10"/>
      <c r="I45" s="10">
        <f t="shared" si="8"/>
        <v>6429</v>
      </c>
      <c r="J45" s="10">
        <f t="shared" si="6"/>
        <v>24118301733.975983</v>
      </c>
      <c r="K45" s="11">
        <f t="shared" si="7"/>
        <v>2.1099999999999897E-2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11"/>
      <c r="H46" s="10"/>
      <c r="I46" s="10">
        <f t="shared" si="8"/>
        <v>6429</v>
      </c>
      <c r="J46" s="10">
        <f t="shared" si="6"/>
        <v>23619921392.592289</v>
      </c>
      <c r="K46" s="11">
        <f t="shared" si="7"/>
        <v>2.1579999999999933E-2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11"/>
      <c r="H47" s="10"/>
      <c r="I47" s="10">
        <f t="shared" si="8"/>
        <v>6429</v>
      </c>
      <c r="J47" s="10">
        <f t="shared" si="6"/>
        <v>23120970841.825691</v>
      </c>
      <c r="K47" s="11">
        <f t="shared" si="7"/>
        <v>2.1840000000000082E-2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11"/>
      <c r="H48" s="10"/>
      <c r="I48" s="10">
        <f t="shared" si="8"/>
        <v>6429</v>
      </c>
      <c r="J48" s="10">
        <f t="shared" si="6"/>
        <v>22626801497.128407</v>
      </c>
      <c r="K48" s="11">
        <f t="shared" si="7"/>
        <v>1.8299999999999983E-2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11"/>
      <c r="H49" s="10"/>
      <c r="I49" s="10">
        <f t="shared" si="8"/>
        <v>6429</v>
      </c>
      <c r="J49" s="10">
        <f t="shared" si="6"/>
        <v>22220172343.246986</v>
      </c>
      <c r="K49" s="11">
        <f t="shared" si="7"/>
        <v>1.6639999999999988E-2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11"/>
      <c r="H50" s="10"/>
      <c r="I50" s="10">
        <f t="shared" si="8"/>
        <v>6429</v>
      </c>
      <c r="J50" s="10">
        <f t="shared" si="6"/>
        <v>21856480507.600513</v>
      </c>
      <c r="K50" s="11">
        <f t="shared" si="7"/>
        <v>1.4869999999999939E-2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11"/>
      <c r="H51" s="10"/>
      <c r="I51" s="10">
        <f t="shared" si="8"/>
        <v>6429</v>
      </c>
      <c r="J51" s="10">
        <f t="shared" si="6"/>
        <v>21536236668.342266</v>
      </c>
      <c r="K51" s="11">
        <f t="shared" si="7"/>
        <v>1.3050000000000006E-2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11"/>
      <c r="H52" s="10"/>
      <c r="I52" s="10">
        <f t="shared" si="8"/>
        <v>6429</v>
      </c>
      <c r="J52" s="10">
        <f t="shared" si="6"/>
        <v>21258809208.175575</v>
      </c>
      <c r="K52" s="11">
        <f t="shared" si="7"/>
        <v>1.1770000000000058E-2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11"/>
      <c r="H53" s="10"/>
      <c r="I53" s="10">
        <f t="shared" si="8"/>
        <v>6429</v>
      </c>
      <c r="J53" s="10">
        <f t="shared" si="6"/>
        <v>21011503808.35128</v>
      </c>
      <c r="K53" s="11">
        <f t="shared" si="7"/>
        <v>1.1079999999999979E-2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11"/>
      <c r="H54" s="10"/>
      <c r="I54" s="10">
        <f t="shared" si="8"/>
        <v>6429</v>
      </c>
      <c r="J54" s="10">
        <f t="shared" si="6"/>
        <v>20781247585.10828</v>
      </c>
      <c r="K54" s="11">
        <f t="shared" si="7"/>
        <v>1.0310000000000041E-2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11"/>
      <c r="H55" s="10"/>
      <c r="I55" s="10">
        <f t="shared" si="8"/>
        <v>6429</v>
      </c>
      <c r="J55" s="10">
        <f t="shared" si="6"/>
        <v>20569179346.050499</v>
      </c>
      <c r="K55" s="11">
        <f t="shared" si="7"/>
        <v>1.0009999999999852E-2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11"/>
      <c r="H56" s="10"/>
      <c r="I56" s="10">
        <f t="shared" si="8"/>
        <v>6429</v>
      </c>
      <c r="J56" s="10">
        <f t="shared" si="6"/>
        <v>20365322468.144375</v>
      </c>
      <c r="K56" s="11">
        <f t="shared" si="7"/>
        <v>1.0140000000000038E-2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11"/>
      <c r="H57" s="10"/>
      <c r="I57" s="10">
        <f t="shared" si="8"/>
        <v>6429</v>
      </c>
      <c r="J57" s="10">
        <f t="shared" si="6"/>
        <v>20160891033.069054</v>
      </c>
      <c r="K57" s="11">
        <f t="shared" si="7"/>
        <v>1.0170000000000012E-2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11"/>
      <c r="H58" s="10"/>
      <c r="I58" s="10">
        <f t="shared" si="8"/>
        <v>6429</v>
      </c>
      <c r="J58" s="10">
        <f t="shared" si="6"/>
        <v>19957918996.870876</v>
      </c>
      <c r="K58" s="11">
        <f t="shared" si="7"/>
        <v>1.1149999999999993E-2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11"/>
      <c r="H59" s="10"/>
      <c r="I59" s="10">
        <f t="shared" si="8"/>
        <v>6429</v>
      </c>
      <c r="J59" s="10">
        <f t="shared" si="6"/>
        <v>19737842057.925011</v>
      </c>
      <c r="K59" s="11">
        <f t="shared" si="7"/>
        <v>1.0769999999999724E-2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11"/>
      <c r="H60" s="10"/>
      <c r="I60" s="10">
        <f t="shared" si="8"/>
        <v>6429</v>
      </c>
      <c r="J60" s="10">
        <f t="shared" si="6"/>
        <v>19527530553.859943</v>
      </c>
      <c r="K60" s="11">
        <f t="shared" si="7"/>
        <v>9.9599999999999689E-3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11"/>
      <c r="H61" s="10"/>
      <c r="I61" s="10">
        <f t="shared" si="8"/>
        <v>6429</v>
      </c>
      <c r="J61" s="10">
        <f t="shared" si="6"/>
        <v>19334954407.956696</v>
      </c>
      <c r="K61" s="11">
        <f t="shared" si="7"/>
        <v>9.7400000000000819E-3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11"/>
      <c r="H62" s="10"/>
      <c r="I62" s="10">
        <f t="shared" si="8"/>
        <v>6429</v>
      </c>
      <c r="J62" s="10">
        <f t="shared" si="6"/>
        <v>19148448519.377953</v>
      </c>
      <c r="K62" s="11">
        <f t="shared" si="7"/>
        <v>9.3499999999999694E-3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11"/>
      <c r="H63" s="10"/>
      <c r="I63" s="10">
        <f t="shared" si="8"/>
        <v>6429</v>
      </c>
      <c r="J63" s="10">
        <f t="shared" si="6"/>
        <v>18971069024.003521</v>
      </c>
      <c r="K63" s="11">
        <f t="shared" si="7"/>
        <v>9.9100000000000854E-3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11"/>
      <c r="H64" s="10"/>
      <c r="I64" s="10">
        <f t="shared" si="8"/>
        <v>6429</v>
      </c>
      <c r="J64" s="10">
        <f t="shared" si="6"/>
        <v>18784910560.350445</v>
      </c>
      <c r="K64" s="11">
        <f t="shared" si="7"/>
        <v>1.0829999999999895E-2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11"/>
      <c r="H65" s="10"/>
      <c r="I65" s="10">
        <f t="shared" si="8"/>
        <v>6429</v>
      </c>
      <c r="J65" s="10">
        <f t="shared" si="6"/>
        <v>18583649634.805504</v>
      </c>
      <c r="K65" s="11">
        <f t="shared" si="7"/>
        <v>1.2490000000000112E-2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4">
        <f>SUM(F2)</f>
        <v>9164021</v>
      </c>
      <c r="G66" s="11"/>
      <c r="H66" s="10"/>
      <c r="I66" s="10">
        <f t="shared" si="8"/>
        <v>6429</v>
      </c>
      <c r="J66" s="10">
        <f t="shared" ref="J66:J67" si="9">IF(I66="","",I66*C66)</f>
        <v>18354403139.591999</v>
      </c>
      <c r="K66" s="11">
        <f t="shared" ref="K66" si="10">IFERROR(J66/J67-1,"")</f>
        <v>1.4259999999999939E-2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11"/>
      <c r="H67" s="10"/>
      <c r="I67" s="10">
        <f t="shared" ref="I67" si="11">IF(H67&lt;&gt;"",H67,I66/(1+IF(G66="",0,G66)))</f>
        <v>6429</v>
      </c>
      <c r="J67" s="10">
        <f t="shared" si="9"/>
        <v>18096349200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5">
        <v>6524522</v>
      </c>
      <c r="G2" s="11"/>
      <c r="H2" s="10"/>
      <c r="I2" s="10">
        <f>IF(H2&lt;&gt;"",H2,24722)</f>
        <v>24722</v>
      </c>
      <c r="J2" s="10">
        <f t="shared" ref="J2:J33" si="3">IF(I2="","",I2*C2)</f>
        <v>161294104220.59381</v>
      </c>
      <c r="K2" s="11">
        <f t="shared" ref="K2:K33" si="4">IFERROR(J2/J3-1,"")</f>
        <v>-2.0000000000131024E-5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11"/>
      <c r="H3" s="10"/>
      <c r="I3" s="10">
        <f t="shared" ref="I3:I34" si="5">IF(H3&lt;&gt;"",H3,I2/(1+IF(G2="",0,G2)))</f>
        <v>24722</v>
      </c>
      <c r="J3" s="10">
        <f t="shared" si="3"/>
        <v>161297330167.19717</v>
      </c>
      <c r="K3" s="11">
        <f t="shared" si="4"/>
        <v>8.0000000000080007E-5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11"/>
      <c r="H4" s="10"/>
      <c r="I4" s="10">
        <f t="shared" si="5"/>
        <v>24722</v>
      </c>
      <c r="J4" s="10">
        <f t="shared" si="3"/>
        <v>161284427413.00412</v>
      </c>
      <c r="K4" s="11">
        <f t="shared" si="4"/>
        <v>2.20000000000109E-4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11"/>
      <c r="H5" s="10"/>
      <c r="I5" s="10">
        <f t="shared" si="5"/>
        <v>24722</v>
      </c>
      <c r="J5" s="10">
        <f t="shared" si="3"/>
        <v>161248952643.42255</v>
      </c>
      <c r="K5" s="11">
        <f t="shared" si="4"/>
        <v>3.6999999999998145E-4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11"/>
      <c r="H6" s="10"/>
      <c r="I6" s="10">
        <f t="shared" si="5"/>
        <v>24722</v>
      </c>
      <c r="J6" s="10">
        <f t="shared" si="3"/>
        <v>161189312597.76138</v>
      </c>
      <c r="K6" s="11">
        <f t="shared" si="4"/>
        <v>1.6799999999999038E-3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11"/>
      <c r="H7" s="10"/>
      <c r="I7" s="10">
        <f t="shared" si="5"/>
        <v>24722</v>
      </c>
      <c r="J7" s="10">
        <f t="shared" si="3"/>
        <v>160918968730.29449</v>
      </c>
      <c r="K7" s="11">
        <f t="shared" si="4"/>
        <v>4.2599999999999305E-3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11"/>
      <c r="H8" s="10"/>
      <c r="I8" s="10">
        <f t="shared" si="5"/>
        <v>24722</v>
      </c>
      <c r="J8" s="10">
        <f t="shared" si="3"/>
        <v>160236361828.90338</v>
      </c>
      <c r="K8" s="11">
        <f t="shared" si="4"/>
        <v>6.2999999999990841E-4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11"/>
      <c r="H9" s="10"/>
      <c r="I9" s="10">
        <f t="shared" si="5"/>
        <v>24722</v>
      </c>
      <c r="J9" s="10">
        <f t="shared" si="3"/>
        <v>160135476478.7218</v>
      </c>
      <c r="K9" s="11">
        <f t="shared" si="4"/>
        <v>-2.9999999999985594E-4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11"/>
      <c r="H10" s="10"/>
      <c r="I10" s="10">
        <f t="shared" si="5"/>
        <v>24722</v>
      </c>
      <c r="J10" s="10">
        <f t="shared" si="3"/>
        <v>160183531538.18323</v>
      </c>
      <c r="K10" s="11">
        <f t="shared" si="4"/>
        <v>-9.9000000000015742E-4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11"/>
      <c r="H11" s="10"/>
      <c r="I11" s="10">
        <f t="shared" si="5"/>
        <v>24722</v>
      </c>
      <c r="J11" s="10">
        <f t="shared" si="3"/>
        <v>160342270385.86526</v>
      </c>
      <c r="K11" s="11">
        <f t="shared" si="4"/>
        <v>-1.6799999999997928E-3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11"/>
      <c r="H12" s="10"/>
      <c r="I12" s="10">
        <f t="shared" si="5"/>
        <v>24722</v>
      </c>
      <c r="J12" s="10">
        <f t="shared" si="3"/>
        <v>160612098711.7009</v>
      </c>
      <c r="K12" s="11">
        <f t="shared" si="4"/>
        <v>-1.1100000000001664E-3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11"/>
      <c r="H13" s="10"/>
      <c r="I13" s="10">
        <f t="shared" si="5"/>
        <v>24722</v>
      </c>
      <c r="J13" s="10">
        <f t="shared" si="3"/>
        <v>160790576251.3399</v>
      </c>
      <c r="K13" s="11">
        <f t="shared" si="4"/>
        <v>-1.1499999999999844E-3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11"/>
      <c r="H14" s="10"/>
      <c r="I14" s="10">
        <f t="shared" si="5"/>
        <v>24722</v>
      </c>
      <c r="J14" s="10">
        <f t="shared" si="3"/>
        <v>160975698304.38995</v>
      </c>
      <c r="K14" s="11">
        <f t="shared" si="4"/>
        <v>-7.299999999998974E-4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11"/>
      <c r="H15" s="10"/>
      <c r="I15" s="10">
        <f t="shared" si="5"/>
        <v>24722</v>
      </c>
      <c r="J15" s="10">
        <f t="shared" si="3"/>
        <v>161093296410.76981</v>
      </c>
      <c r="K15" s="11">
        <f t="shared" si="4"/>
        <v>-6.199999999998429E-4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11"/>
      <c r="H16" s="10"/>
      <c r="I16" s="10">
        <f t="shared" si="5"/>
        <v>24722</v>
      </c>
      <c r="J16" s="10">
        <f t="shared" si="3"/>
        <v>161193236217.22446</v>
      </c>
      <c r="K16" s="11">
        <f t="shared" si="4"/>
        <v>-3.1999999999998696E-4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11"/>
      <c r="H17" s="10"/>
      <c r="I17" s="10">
        <f t="shared" si="5"/>
        <v>24722</v>
      </c>
      <c r="J17" s="10">
        <f t="shared" si="3"/>
        <v>161244834564.28503</v>
      </c>
      <c r="K17" s="11">
        <f t="shared" si="4"/>
        <v>-2.40000000000129E-4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11"/>
      <c r="H18" s="10"/>
      <c r="I18" s="10">
        <f t="shared" si="5"/>
        <v>24722</v>
      </c>
      <c r="J18" s="10">
        <f t="shared" si="3"/>
        <v>161283542614.51254</v>
      </c>
      <c r="K18" s="11">
        <f t="shared" si="4"/>
        <v>-1.2999999999998568E-3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11"/>
      <c r="H19" s="10"/>
      <c r="I19" s="10">
        <f t="shared" si="5"/>
        <v>24722</v>
      </c>
      <c r="J19" s="10">
        <f t="shared" si="3"/>
        <v>161493484143.8996</v>
      </c>
      <c r="K19" s="11">
        <f t="shared" si="4"/>
        <v>-7.2000000000016495E-4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11"/>
      <c r="H20" s="10"/>
      <c r="I20" s="10">
        <f t="shared" si="5"/>
        <v>24722</v>
      </c>
      <c r="J20" s="10">
        <f t="shared" si="3"/>
        <v>161609843231.02597</v>
      </c>
      <c r="K20" s="11">
        <f t="shared" si="4"/>
        <v>-4.1999999999997595E-4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11"/>
      <c r="H21" s="10"/>
      <c r="I21" s="10">
        <f t="shared" si="5"/>
        <v>24722</v>
      </c>
      <c r="J21" s="10">
        <f t="shared" si="3"/>
        <v>161677747885.13773</v>
      </c>
      <c r="K21" s="11">
        <f t="shared" si="4"/>
        <v>-1.3999999999991797E-4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11"/>
      <c r="H22" s="10"/>
      <c r="I22" s="10">
        <f t="shared" si="5"/>
        <v>24722</v>
      </c>
      <c r="J22" s="10">
        <f t="shared" si="3"/>
        <v>161700385939.16919</v>
      </c>
      <c r="K22" s="11">
        <f t="shared" si="4"/>
        <v>-1.4000000000002899E-4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11"/>
      <c r="H23" s="10"/>
      <c r="I23" s="10">
        <f t="shared" si="5"/>
        <v>24722</v>
      </c>
      <c r="J23" s="10">
        <f t="shared" si="3"/>
        <v>161723027162.97202</v>
      </c>
      <c r="K23" s="11">
        <f t="shared" si="4"/>
        <v>1.2099999999997113E-3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11"/>
      <c r="H24" s="10"/>
      <c r="I24" s="10">
        <f t="shared" si="5"/>
        <v>24722</v>
      </c>
      <c r="J24" s="10">
        <f t="shared" si="3"/>
        <v>161527578792.63297</v>
      </c>
      <c r="K24" s="11">
        <f t="shared" si="4"/>
        <v>1.3700000000000934E-3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11"/>
      <c r="H25" s="10"/>
      <c r="I25" s="10">
        <f t="shared" si="5"/>
        <v>24722</v>
      </c>
      <c r="J25" s="10">
        <f t="shared" si="3"/>
        <v>161306588766.0235</v>
      </c>
      <c r="K25" s="11">
        <f t="shared" si="4"/>
        <v>1.8299999999999983E-3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11"/>
      <c r="H26" s="10"/>
      <c r="I26" s="10">
        <f t="shared" si="5"/>
        <v>24722</v>
      </c>
      <c r="J26" s="10">
        <f t="shared" si="3"/>
        <v>161011936921.45721</v>
      </c>
      <c r="K26" s="11">
        <f t="shared" si="4"/>
        <v>2.3999999999999577E-3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11"/>
      <c r="H27" s="10"/>
      <c r="I27" s="10">
        <f t="shared" si="5"/>
        <v>24722</v>
      </c>
      <c r="J27" s="10">
        <f t="shared" si="3"/>
        <v>160626433481.10257</v>
      </c>
      <c r="K27" s="11">
        <f t="shared" si="4"/>
        <v>2.7200000000000557E-3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11"/>
      <c r="H28" s="10"/>
      <c r="I28" s="10">
        <f t="shared" si="5"/>
        <v>24722</v>
      </c>
      <c r="J28" s="10">
        <f t="shared" si="3"/>
        <v>160190714737.01788</v>
      </c>
      <c r="K28" s="11">
        <f t="shared" si="4"/>
        <v>3.4600000000002407E-3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11"/>
      <c r="H29" s="10"/>
      <c r="I29" s="10">
        <f t="shared" si="5"/>
        <v>24722</v>
      </c>
      <c r="J29" s="10">
        <f t="shared" si="3"/>
        <v>159638365990.69006</v>
      </c>
      <c r="K29" s="11">
        <f t="shared" si="4"/>
        <v>2.8900000000000592E-3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11"/>
      <c r="H30" s="10"/>
      <c r="I30" s="10">
        <f t="shared" si="5"/>
        <v>24722</v>
      </c>
      <c r="J30" s="10">
        <f t="shared" si="3"/>
        <v>159178340586.39539</v>
      </c>
      <c r="K30" s="11">
        <f t="shared" si="4"/>
        <v>5.1799999999999624E-3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11"/>
      <c r="H31" s="10"/>
      <c r="I31" s="10">
        <f t="shared" si="5"/>
        <v>24722</v>
      </c>
      <c r="J31" s="10">
        <f t="shared" si="3"/>
        <v>158358045908.5889</v>
      </c>
      <c r="K31" s="11">
        <f t="shared" si="4"/>
        <v>6.1700000000000088E-3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11"/>
      <c r="H32" s="10"/>
      <c r="I32" s="10">
        <f t="shared" si="5"/>
        <v>24722</v>
      </c>
      <c r="J32" s="10">
        <f t="shared" si="3"/>
        <v>157386968314.09094</v>
      </c>
      <c r="K32" s="11">
        <f t="shared" si="4"/>
        <v>7.3199999999999932E-3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11"/>
      <c r="H33" s="10"/>
      <c r="I33" s="10">
        <f t="shared" si="5"/>
        <v>24722</v>
      </c>
      <c r="J33" s="10">
        <f t="shared" si="3"/>
        <v>156243267595.2934</v>
      </c>
      <c r="K33" s="11">
        <f t="shared" si="4"/>
        <v>8.6100000000002286E-3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11"/>
      <c r="H34" s="10"/>
      <c r="I34" s="10">
        <f t="shared" si="5"/>
        <v>24722</v>
      </c>
      <c r="J34" s="10">
        <f t="shared" ref="J34:J65" si="6">IF(I34="","",I34*C34)</f>
        <v>154909496827.60767</v>
      </c>
      <c r="K34" s="11">
        <f t="shared" ref="K34:K65" si="7">IFERROR(J34/J35-1,"")</f>
        <v>9.4799999999999329E-3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11"/>
      <c r="H35" s="10"/>
      <c r="I35" s="10">
        <f t="shared" ref="I35:I66" si="8">IF(H35&lt;&gt;"",H35,I34/(1+IF(G34="",0,G34)))</f>
        <v>24722</v>
      </c>
      <c r="J35" s="10">
        <f t="shared" si="6"/>
        <v>153454745837.07224</v>
      </c>
      <c r="K35" s="11">
        <f t="shared" si="7"/>
        <v>9.220000000000228E-3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11"/>
      <c r="H36" s="10"/>
      <c r="I36" s="10">
        <f t="shared" si="8"/>
        <v>24722</v>
      </c>
      <c r="J36" s="10">
        <f t="shared" si="6"/>
        <v>152052818847.30011</v>
      </c>
      <c r="K36" s="11">
        <f t="shared" si="7"/>
        <v>9.220000000000228E-3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11"/>
      <c r="H37" s="10"/>
      <c r="I37" s="10">
        <f t="shared" si="8"/>
        <v>24722</v>
      </c>
      <c r="J37" s="10">
        <f t="shared" si="6"/>
        <v>150663699537.56375</v>
      </c>
      <c r="K37" s="11">
        <f t="shared" si="7"/>
        <v>8.9300000000001045E-3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11"/>
      <c r="H38" s="10"/>
      <c r="I38" s="10">
        <f t="shared" si="8"/>
        <v>24722</v>
      </c>
      <c r="J38" s="10">
        <f t="shared" si="6"/>
        <v>149330181021.04581</v>
      </c>
      <c r="K38" s="11">
        <f t="shared" si="7"/>
        <v>9.6099999999998964E-3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11"/>
      <c r="H39" s="10"/>
      <c r="I39" s="10">
        <f t="shared" si="8"/>
        <v>24722</v>
      </c>
      <c r="J39" s="10">
        <f t="shared" si="6"/>
        <v>147908777667.65961</v>
      </c>
      <c r="K39" s="11">
        <f t="shared" si="7"/>
        <v>8.2899999999996865E-3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11"/>
      <c r="H40" s="10"/>
      <c r="I40" s="10">
        <f t="shared" si="8"/>
        <v>24722</v>
      </c>
      <c r="J40" s="10">
        <f t="shared" si="6"/>
        <v>146692695224.25061</v>
      </c>
      <c r="K40" s="11">
        <f t="shared" si="7"/>
        <v>9.2900000000000205E-3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11"/>
      <c r="H41" s="10"/>
      <c r="I41" s="10">
        <f t="shared" si="8"/>
        <v>24722</v>
      </c>
      <c r="J41" s="10">
        <f t="shared" si="6"/>
        <v>145342463736.14185</v>
      </c>
      <c r="K41" s="11">
        <f t="shared" si="7"/>
        <v>9.9800000000000999E-3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11"/>
      <c r="H42" s="10"/>
      <c r="I42" s="10">
        <f t="shared" si="8"/>
        <v>24722</v>
      </c>
      <c r="J42" s="10">
        <f t="shared" si="6"/>
        <v>143906279071.01312</v>
      </c>
      <c r="K42" s="11">
        <f t="shared" si="7"/>
        <v>9.4899999999999984E-3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11"/>
      <c r="H43" s="10"/>
      <c r="I43" s="10">
        <f t="shared" si="8"/>
        <v>24722</v>
      </c>
      <c r="J43" s="10">
        <f t="shared" si="6"/>
        <v>142553446860.30878</v>
      </c>
      <c r="K43" s="11">
        <f t="shared" si="7"/>
        <v>9.5599999999997909E-3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11"/>
      <c r="H44" s="10"/>
      <c r="I44" s="10">
        <f t="shared" si="8"/>
        <v>24722</v>
      </c>
      <c r="J44" s="10">
        <f t="shared" si="6"/>
        <v>141203541008.26974</v>
      </c>
      <c r="K44" s="11">
        <f t="shared" si="7"/>
        <v>8.90000000000013E-3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11"/>
      <c r="H45" s="10"/>
      <c r="I45" s="10">
        <f t="shared" si="8"/>
        <v>24722</v>
      </c>
      <c r="J45" s="10">
        <f t="shared" si="6"/>
        <v>139957915559.78763</v>
      </c>
      <c r="K45" s="11">
        <f t="shared" si="7"/>
        <v>8.6500000000000465E-3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11"/>
      <c r="H46" s="10"/>
      <c r="I46" s="10">
        <f t="shared" si="8"/>
        <v>24722</v>
      </c>
      <c r="J46" s="10">
        <f t="shared" si="6"/>
        <v>138757661785.34439</v>
      </c>
      <c r="K46" s="11">
        <f t="shared" si="7"/>
        <v>7.7999999999998071E-3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11"/>
      <c r="H47" s="10"/>
      <c r="I47" s="10">
        <f t="shared" si="8"/>
        <v>24722</v>
      </c>
      <c r="J47" s="10">
        <f t="shared" si="6"/>
        <v>137683728701.47293</v>
      </c>
      <c r="K47" s="11">
        <f t="shared" si="7"/>
        <v>6.1999999999999833E-3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11"/>
      <c r="H48" s="10"/>
      <c r="I48" s="10">
        <f t="shared" si="8"/>
        <v>24722</v>
      </c>
      <c r="J48" s="10">
        <f t="shared" si="6"/>
        <v>136835349534.35989</v>
      </c>
      <c r="K48" s="11">
        <f t="shared" si="7"/>
        <v>7.3600000000002552E-3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11"/>
      <c r="H49" s="10"/>
      <c r="I49" s="10">
        <f t="shared" si="8"/>
        <v>24722</v>
      </c>
      <c r="J49" s="10">
        <f t="shared" si="6"/>
        <v>135835599521.87885</v>
      </c>
      <c r="K49" s="11">
        <f t="shared" si="7"/>
        <v>7.8199999999999381E-3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11"/>
      <c r="H50" s="10"/>
      <c r="I50" s="10">
        <f t="shared" si="8"/>
        <v>24722</v>
      </c>
      <c r="J50" s="10">
        <f t="shared" si="6"/>
        <v>134781607352.38322</v>
      </c>
      <c r="K50" s="11">
        <f t="shared" si="7"/>
        <v>7.8199999999999381E-3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11"/>
      <c r="H51" s="10"/>
      <c r="I51" s="10">
        <f t="shared" si="8"/>
        <v>24722</v>
      </c>
      <c r="J51" s="10">
        <f t="shared" si="6"/>
        <v>133735793447.62282</v>
      </c>
      <c r="K51" s="11">
        <f t="shared" si="7"/>
        <v>8.6100000000000065E-3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11"/>
      <c r="H52" s="10"/>
      <c r="I52" s="10">
        <f t="shared" si="8"/>
        <v>24722</v>
      </c>
      <c r="J52" s="10">
        <f t="shared" si="6"/>
        <v>132594157749.40048</v>
      </c>
      <c r="K52" s="11">
        <f t="shared" si="7"/>
        <v>9.200000000000097E-3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11"/>
      <c r="H53" s="10"/>
      <c r="I53" s="10">
        <f t="shared" si="8"/>
        <v>24722</v>
      </c>
      <c r="J53" s="10">
        <f t="shared" si="6"/>
        <v>131385411959.37424</v>
      </c>
      <c r="K53" s="11">
        <f t="shared" si="7"/>
        <v>9.7599999999999909E-3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11"/>
      <c r="H54" s="10"/>
      <c r="I54" s="10">
        <f t="shared" si="8"/>
        <v>24722</v>
      </c>
      <c r="J54" s="10">
        <f t="shared" si="6"/>
        <v>130115484827.45824</v>
      </c>
      <c r="K54" s="11">
        <f t="shared" si="7"/>
        <v>1.0950000000000015E-2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11"/>
      <c r="H55" s="10"/>
      <c r="I55" s="10">
        <f t="shared" si="8"/>
        <v>24722</v>
      </c>
      <c r="J55" s="10">
        <f t="shared" si="6"/>
        <v>128706152458.04266</v>
      </c>
      <c r="K55" s="11">
        <f t="shared" si="7"/>
        <v>1.1079999999999979E-2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11"/>
      <c r="H56" s="10"/>
      <c r="I56" s="10">
        <f t="shared" si="8"/>
        <v>24722</v>
      </c>
      <c r="J56" s="10">
        <f t="shared" si="6"/>
        <v>127295715925.58716</v>
      </c>
      <c r="K56" s="11">
        <f t="shared" si="7"/>
        <v>1.2699999999999712E-2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11"/>
      <c r="H57" s="10"/>
      <c r="I57" s="10">
        <f t="shared" si="8"/>
        <v>24722</v>
      </c>
      <c r="J57" s="10">
        <f t="shared" si="6"/>
        <v>125699334378.97421</v>
      </c>
      <c r="K57" s="11">
        <f t="shared" si="7"/>
        <v>1.4429999999999943E-2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11"/>
      <c r="H58" s="10"/>
      <c r="I58" s="10">
        <f t="shared" si="8"/>
        <v>24722</v>
      </c>
      <c r="J58" s="10">
        <f t="shared" si="6"/>
        <v>123911294400.77109</v>
      </c>
      <c r="K58" s="11">
        <f t="shared" si="7"/>
        <v>1.5800000000000036E-2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11"/>
      <c r="H59" s="10"/>
      <c r="I59" s="10">
        <f t="shared" si="8"/>
        <v>24722</v>
      </c>
      <c r="J59" s="10">
        <f t="shared" si="6"/>
        <v>121983948022.02312</v>
      </c>
      <c r="K59" s="11">
        <f t="shared" si="7"/>
        <v>1.807000000000003E-2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11"/>
      <c r="H60" s="10"/>
      <c r="I60" s="10">
        <f t="shared" si="8"/>
        <v>24722</v>
      </c>
      <c r="J60" s="10">
        <f t="shared" si="6"/>
        <v>119818821910.10747</v>
      </c>
      <c r="K60" s="11">
        <f t="shared" si="7"/>
        <v>2.1970000000000045E-2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11"/>
      <c r="H61" s="10"/>
      <c r="I61" s="10">
        <f t="shared" si="8"/>
        <v>24722</v>
      </c>
      <c r="J61" s="10">
        <f t="shared" si="6"/>
        <v>117242993346.28949</v>
      </c>
      <c r="K61" s="11">
        <f t="shared" si="7"/>
        <v>1.688999999999985E-2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11"/>
      <c r="H62" s="10"/>
      <c r="I62" s="10">
        <f t="shared" si="8"/>
        <v>24722</v>
      </c>
      <c r="J62" s="10">
        <f t="shared" si="6"/>
        <v>115295649820.81592</v>
      </c>
      <c r="K62" s="11">
        <f t="shared" si="7"/>
        <v>1.7690000000000206E-2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11"/>
      <c r="H63" s="10"/>
      <c r="I63" s="10">
        <f t="shared" si="8"/>
        <v>24722</v>
      </c>
      <c r="J63" s="10">
        <f t="shared" si="6"/>
        <v>113291522782.78838</v>
      </c>
      <c r="K63" s="11">
        <f t="shared" si="7"/>
        <v>1.7589999999999995E-2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11"/>
      <c r="H64" s="10"/>
      <c r="I64" s="10">
        <f t="shared" si="8"/>
        <v>24722</v>
      </c>
      <c r="J64" s="10">
        <f t="shared" si="6"/>
        <v>111333172282.34198</v>
      </c>
      <c r="K64" s="11">
        <f t="shared" si="7"/>
        <v>1.7619999999999969E-2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11"/>
      <c r="H65" s="10"/>
      <c r="I65" s="10">
        <f t="shared" si="8"/>
        <v>24722</v>
      </c>
      <c r="J65" s="10">
        <f t="shared" si="6"/>
        <v>109405448283.58522</v>
      </c>
      <c r="K65" s="11">
        <f t="shared" si="7"/>
        <v>1.74399999999999E-2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4">
        <f>SUM(F2)</f>
        <v>6524522</v>
      </c>
      <c r="G66" s="11"/>
      <c r="H66" s="10"/>
      <c r="I66" s="10">
        <f t="shared" si="8"/>
        <v>24722</v>
      </c>
      <c r="J66" s="10">
        <f t="shared" ref="J66:J67" si="9">IF(I66="","",I66*C66)</f>
        <v>107530122939.52</v>
      </c>
      <c r="K66" s="11">
        <f t="shared" ref="K66" si="10">IFERROR(J66/J67-1,"")</f>
        <v>1.7919999999999936E-2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11"/>
      <c r="H67" s="10"/>
      <c r="I67" s="10">
        <f t="shared" ref="I67" si="11">IF(H67&lt;&gt;"",H67,I66/(1+IF(G66="",0,G66)))</f>
        <v>24722</v>
      </c>
      <c r="J67" s="10">
        <f t="shared" si="9"/>
        <v>105637106000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5">
        <v>2170550</v>
      </c>
      <c r="G2" s="11"/>
      <c r="H2" s="10"/>
      <c r="I2" s="10">
        <f>IF(H2&lt;&gt;"",H2,8333)</f>
        <v>8333</v>
      </c>
      <c r="J2" s="10">
        <f t="shared" ref="J2:J33" si="3">IF(I2="","",I2*C2)</f>
        <v>18083427575.901176</v>
      </c>
      <c r="K2" s="11">
        <f t="shared" ref="K2:K33" si="4">IFERROR(J2/J3-1,"")</f>
        <v>8.6999999999992639E-4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11"/>
      <c r="H3" s="10"/>
      <c r="I3" s="10">
        <f t="shared" ref="I3:I34" si="5">IF(H3&lt;&gt;"",H3,I2/(1+IF(G2="",0,G2)))</f>
        <v>8333</v>
      </c>
      <c r="J3" s="10">
        <f t="shared" si="3"/>
        <v>18067708669.358837</v>
      </c>
      <c r="K3" s="11">
        <f t="shared" si="4"/>
        <v>1.3000000000003009E-3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11"/>
      <c r="H4" s="10"/>
      <c r="I4" s="10">
        <f t="shared" si="5"/>
        <v>8333</v>
      </c>
      <c r="J4" s="10">
        <f t="shared" si="3"/>
        <v>18044251142.873096</v>
      </c>
      <c r="K4" s="11">
        <f t="shared" si="4"/>
        <v>1.3900000000000023E-3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11"/>
      <c r="H5" s="10"/>
      <c r="I5" s="10">
        <f t="shared" si="5"/>
        <v>8333</v>
      </c>
      <c r="J5" s="10">
        <f t="shared" si="3"/>
        <v>18019204448.689419</v>
      </c>
      <c r="K5" s="11">
        <f t="shared" si="4"/>
        <v>1.7400000000000748E-3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11"/>
      <c r="H6" s="10"/>
      <c r="I6" s="10">
        <f t="shared" si="5"/>
        <v>8333</v>
      </c>
      <c r="J6" s="10">
        <f t="shared" si="3"/>
        <v>17987905493.131371</v>
      </c>
      <c r="K6" s="11">
        <f t="shared" si="4"/>
        <v>2.4800000000000377E-3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11"/>
      <c r="H7" s="10"/>
      <c r="I7" s="10">
        <f t="shared" si="5"/>
        <v>8333</v>
      </c>
      <c r="J7" s="10">
        <f t="shared" si="3"/>
        <v>17943405846.631721</v>
      </c>
      <c r="K7" s="11">
        <f t="shared" si="4"/>
        <v>3.1500000000002082E-3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11"/>
      <c r="H8" s="10"/>
      <c r="I8" s="10">
        <f t="shared" si="5"/>
        <v>8333</v>
      </c>
      <c r="J8" s="10">
        <f t="shared" si="3"/>
        <v>17887061602.58358</v>
      </c>
      <c r="K8" s="11">
        <f t="shared" si="4"/>
        <v>3.8400000000000656E-3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11"/>
      <c r="H9" s="10"/>
      <c r="I9" s="10">
        <f t="shared" si="5"/>
        <v>8333</v>
      </c>
      <c r="J9" s="10">
        <f t="shared" si="3"/>
        <v>17818638032.538631</v>
      </c>
      <c r="K9" s="11">
        <f t="shared" si="4"/>
        <v>4.6400000000001995E-3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11"/>
      <c r="H10" s="10"/>
      <c r="I10" s="10">
        <f t="shared" si="5"/>
        <v>8333</v>
      </c>
      <c r="J10" s="10">
        <f t="shared" si="3"/>
        <v>17736341408.403637</v>
      </c>
      <c r="K10" s="11">
        <f t="shared" si="4"/>
        <v>7.7299999999997926E-3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11"/>
      <c r="H11" s="10"/>
      <c r="I11" s="10">
        <f t="shared" si="5"/>
        <v>8333</v>
      </c>
      <c r="J11" s="10">
        <f t="shared" si="3"/>
        <v>17600291157.7542</v>
      </c>
      <c r="K11" s="11">
        <f t="shared" si="4"/>
        <v>8.98000000000021E-3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11"/>
      <c r="H12" s="10"/>
      <c r="I12" s="10">
        <f t="shared" si="5"/>
        <v>8333</v>
      </c>
      <c r="J12" s="10">
        <f t="shared" si="3"/>
        <v>17443647205.845703</v>
      </c>
      <c r="K12" s="11">
        <f t="shared" si="4"/>
        <v>9.0500000000000025E-3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11"/>
      <c r="H13" s="10"/>
      <c r="I13" s="10">
        <f t="shared" si="5"/>
        <v>8333</v>
      </c>
      <c r="J13" s="10">
        <f t="shared" si="3"/>
        <v>17287198063.372185</v>
      </c>
      <c r="K13" s="11">
        <f t="shared" si="4"/>
        <v>9.200000000000097E-3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11"/>
      <c r="H14" s="10"/>
      <c r="I14" s="10">
        <f t="shared" si="5"/>
        <v>8333</v>
      </c>
      <c r="J14" s="10">
        <f t="shared" si="3"/>
        <v>17129605691.014847</v>
      </c>
      <c r="K14" s="11">
        <f t="shared" si="4"/>
        <v>9.3700000000001005E-3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11"/>
      <c r="H15" s="10"/>
      <c r="I15" s="10">
        <f t="shared" si="5"/>
        <v>8333</v>
      </c>
      <c r="J15" s="10">
        <f t="shared" si="3"/>
        <v>16970591250.99304</v>
      </c>
      <c r="K15" s="11">
        <f t="shared" si="4"/>
        <v>9.7400000000000819E-3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11"/>
      <c r="H16" s="10"/>
      <c r="I16" s="10">
        <f t="shared" si="5"/>
        <v>8333</v>
      </c>
      <c r="J16" s="10">
        <f t="shared" si="3"/>
        <v>16806892121.727413</v>
      </c>
      <c r="K16" s="11">
        <f t="shared" si="4"/>
        <v>1.0059999999999958E-2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11"/>
      <c r="H17" s="10"/>
      <c r="I17" s="10">
        <f t="shared" si="5"/>
        <v>8333</v>
      </c>
      <c r="J17" s="10">
        <f t="shared" si="3"/>
        <v>16639498764.159964</v>
      </c>
      <c r="K17" s="11">
        <f t="shared" si="4"/>
        <v>1.0489999999999888E-2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11"/>
      <c r="H18" s="10"/>
      <c r="I18" s="10">
        <f t="shared" si="5"/>
        <v>8333</v>
      </c>
      <c r="J18" s="10">
        <f t="shared" si="3"/>
        <v>16466762426.307995</v>
      </c>
      <c r="K18" s="11">
        <f t="shared" si="4"/>
        <v>1.1230000000000073E-2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11"/>
      <c r="H19" s="10"/>
      <c r="I19" s="10">
        <f t="shared" si="5"/>
        <v>8333</v>
      </c>
      <c r="J19" s="10">
        <f t="shared" si="3"/>
        <v>16283894293.393188</v>
      </c>
      <c r="K19" s="11">
        <f t="shared" si="4"/>
        <v>1.1919999999999931E-2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11"/>
      <c r="H20" s="10"/>
      <c r="I20" s="10">
        <f t="shared" si="5"/>
        <v>8333</v>
      </c>
      <c r="J20" s="10">
        <f t="shared" si="3"/>
        <v>16092076738.668264</v>
      </c>
      <c r="K20" s="11">
        <f t="shared" si="4"/>
        <v>1.2850000000000028E-2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11"/>
      <c r="H21" s="10"/>
      <c r="I21" s="10">
        <f t="shared" si="5"/>
        <v>8333</v>
      </c>
      <c r="J21" s="10">
        <f t="shared" si="3"/>
        <v>15887917005.15206</v>
      </c>
      <c r="K21" s="11">
        <f t="shared" si="4"/>
        <v>7.7899999999999636E-3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11"/>
      <c r="H22" s="10"/>
      <c r="I22" s="10">
        <f t="shared" si="5"/>
        <v>8333</v>
      </c>
      <c r="J22" s="10">
        <f t="shared" si="3"/>
        <v>15765106823.000883</v>
      </c>
      <c r="K22" s="11">
        <f t="shared" si="4"/>
        <v>4.790000000000072E-3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11"/>
      <c r="H23" s="10"/>
      <c r="I23" s="10">
        <f t="shared" si="5"/>
        <v>8333</v>
      </c>
      <c r="J23" s="10">
        <f t="shared" si="3"/>
        <v>15689951953.145315</v>
      </c>
      <c r="K23" s="11">
        <f t="shared" si="4"/>
        <v>5.1900000000000279E-3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11"/>
      <c r="H24" s="10"/>
      <c r="I24" s="10">
        <f t="shared" si="5"/>
        <v>8333</v>
      </c>
      <c r="J24" s="10">
        <f t="shared" si="3"/>
        <v>15608941546.518881</v>
      </c>
      <c r="K24" s="11">
        <f t="shared" si="4"/>
        <v>5.9199999999999253E-3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11"/>
      <c r="H25" s="10"/>
      <c r="I25" s="10">
        <f t="shared" si="5"/>
        <v>8333</v>
      </c>
      <c r="J25" s="10">
        <f t="shared" si="3"/>
        <v>15517080430.371084</v>
      </c>
      <c r="K25" s="11">
        <f t="shared" si="4"/>
        <v>6.8399999999999572E-3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11"/>
      <c r="H26" s="10"/>
      <c r="I26" s="10">
        <f t="shared" si="5"/>
        <v>8333</v>
      </c>
      <c r="J26" s="10">
        <f t="shared" si="3"/>
        <v>15411664644.204725</v>
      </c>
      <c r="K26" s="11">
        <f t="shared" si="4"/>
        <v>7.7100000000001057E-3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11"/>
      <c r="H27" s="10"/>
      <c r="I27" s="10">
        <f t="shared" si="5"/>
        <v>8333</v>
      </c>
      <c r="J27" s="10">
        <f t="shared" si="3"/>
        <v>15293749832.992352</v>
      </c>
      <c r="K27" s="11">
        <f t="shared" si="4"/>
        <v>8.620000000000072E-3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11"/>
      <c r="H28" s="10"/>
      <c r="I28" s="10">
        <f t="shared" si="5"/>
        <v>8333</v>
      </c>
      <c r="J28" s="10">
        <f t="shared" si="3"/>
        <v>15163044390.347553</v>
      </c>
      <c r="K28" s="11">
        <f t="shared" si="4"/>
        <v>9.5499999999999474E-3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11"/>
      <c r="H29" s="10"/>
      <c r="I29" s="10">
        <f t="shared" si="5"/>
        <v>8333</v>
      </c>
      <c r="J29" s="10">
        <f t="shared" si="3"/>
        <v>15019607142.140116</v>
      </c>
      <c r="K29" s="11">
        <f t="shared" si="4"/>
        <v>1.045000000000007E-2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11"/>
      <c r="H30" s="10"/>
      <c r="I30" s="10">
        <f t="shared" si="5"/>
        <v>8333</v>
      </c>
      <c r="J30" s="10">
        <f t="shared" si="3"/>
        <v>14864275463.546059</v>
      </c>
      <c r="K30" s="11">
        <f t="shared" si="4"/>
        <v>1.1179999999999968E-2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11"/>
      <c r="H31" s="10"/>
      <c r="I31" s="10">
        <f t="shared" si="5"/>
        <v>8333</v>
      </c>
      <c r="J31" s="10">
        <f t="shared" si="3"/>
        <v>14699930243.424572</v>
      </c>
      <c r="K31" s="11">
        <f t="shared" si="4"/>
        <v>1.9050000000000011E-2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11"/>
      <c r="H32" s="10"/>
      <c r="I32" s="10">
        <f t="shared" si="5"/>
        <v>8333</v>
      </c>
      <c r="J32" s="10">
        <f t="shared" si="3"/>
        <v>14425131488.567364</v>
      </c>
      <c r="K32" s="11">
        <f t="shared" si="4"/>
        <v>2.3500000000000076E-2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11"/>
      <c r="H33" s="10"/>
      <c r="I33" s="10">
        <f t="shared" si="5"/>
        <v>8333</v>
      </c>
      <c r="J33" s="10">
        <f t="shared" si="3"/>
        <v>14093924268.263178</v>
      </c>
      <c r="K33" s="11">
        <f t="shared" si="4"/>
        <v>2.4170000000000025E-2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11"/>
      <c r="H34" s="10"/>
      <c r="I34" s="10">
        <f t="shared" si="5"/>
        <v>8333</v>
      </c>
      <c r="J34" s="10">
        <f t="shared" ref="J34:J65" si="6">IF(I34="","",I34*C34)</f>
        <v>13761313325.193256</v>
      </c>
      <c r="K34" s="11">
        <f t="shared" ref="K34:K65" si="7">IFERROR(J34/J35-1,"")</f>
        <v>2.418000000000009E-2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11"/>
      <c r="H35" s="10"/>
      <c r="I35" s="10">
        <f t="shared" ref="I35:I66" si="8">IF(H35&lt;&gt;"",H35,I34/(1+IF(G34="",0,G34)))</f>
        <v>8333</v>
      </c>
      <c r="J35" s="10">
        <f t="shared" si="6"/>
        <v>13436420673.312557</v>
      </c>
      <c r="K35" s="11">
        <f t="shared" si="7"/>
        <v>2.4000000000000243E-2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11"/>
      <c r="H36" s="10"/>
      <c r="I36" s="10">
        <f t="shared" si="8"/>
        <v>8333</v>
      </c>
      <c r="J36" s="10">
        <f t="shared" si="6"/>
        <v>13121504563.781792</v>
      </c>
      <c r="K36" s="11">
        <f t="shared" si="7"/>
        <v>2.3910000000000098E-2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11"/>
      <c r="H37" s="10"/>
      <c r="I37" s="10">
        <f t="shared" si="8"/>
        <v>8333</v>
      </c>
      <c r="J37" s="10">
        <f t="shared" si="6"/>
        <v>12815095627.332275</v>
      </c>
      <c r="K37" s="11">
        <f t="shared" si="7"/>
        <v>2.3789999999999978E-2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11"/>
      <c r="H38" s="10"/>
      <c r="I38" s="10">
        <f t="shared" si="8"/>
        <v>8333</v>
      </c>
      <c r="J38" s="10">
        <f t="shared" si="6"/>
        <v>12517308849.795637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11"/>
      <c r="H39" s="10"/>
      <c r="I39" s="10">
        <f t="shared" si="8"/>
        <v>8333</v>
      </c>
      <c r="J39" s="10">
        <f t="shared" si="6"/>
        <v>12225725301.358244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11"/>
      <c r="H40" s="10"/>
      <c r="I40" s="10">
        <f t="shared" si="8"/>
        <v>8333</v>
      </c>
      <c r="J40" s="10">
        <f t="shared" si="6"/>
        <v>11941050653.772312</v>
      </c>
      <c r="K40" s="11">
        <f t="shared" si="7"/>
        <v>2.3390000000000022E-2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11"/>
      <c r="H41" s="10"/>
      <c r="I41" s="10">
        <f t="shared" si="8"/>
        <v>8333</v>
      </c>
      <c r="J41" s="10">
        <f t="shared" si="6"/>
        <v>11668133022.37887</v>
      </c>
      <c r="K41" s="11">
        <f t="shared" si="7"/>
        <v>1.8040000000000056E-2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11"/>
      <c r="H42" s="10"/>
      <c r="I42" s="10">
        <f t="shared" si="8"/>
        <v>8333</v>
      </c>
      <c r="J42" s="10">
        <f t="shared" si="6"/>
        <v>11461369909.216602</v>
      </c>
      <c r="K42" s="11">
        <f t="shared" si="7"/>
        <v>1.5099999999999891E-2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11"/>
      <c r="H43" s="10"/>
      <c r="I43" s="10">
        <f t="shared" si="8"/>
        <v>8333</v>
      </c>
      <c r="J43" s="10">
        <f t="shared" si="6"/>
        <v>11290877656.601913</v>
      </c>
      <c r="K43" s="11">
        <f t="shared" si="7"/>
        <v>1.4350000000000085E-2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11"/>
      <c r="H44" s="10"/>
      <c r="I44" s="10">
        <f t="shared" si="8"/>
        <v>8333</v>
      </c>
      <c r="J44" s="10">
        <f t="shared" si="6"/>
        <v>11131145715.583292</v>
      </c>
      <c r="K44" s="11">
        <f t="shared" si="7"/>
        <v>1.5009999999999968E-2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11"/>
      <c r="H45" s="10"/>
      <c r="I45" s="10">
        <f t="shared" si="8"/>
        <v>8333</v>
      </c>
      <c r="J45" s="10">
        <f t="shared" si="6"/>
        <v>10966537980.496046</v>
      </c>
      <c r="K45" s="11">
        <f t="shared" si="7"/>
        <v>1.6450000000000076E-2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11"/>
      <c r="H46" s="10"/>
      <c r="I46" s="10">
        <f t="shared" si="8"/>
        <v>8333</v>
      </c>
      <c r="J46" s="10">
        <f t="shared" si="6"/>
        <v>10789057976.778046</v>
      </c>
      <c r="K46" s="11">
        <f t="shared" si="7"/>
        <v>1.7929999999999779E-2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11"/>
      <c r="H47" s="10"/>
      <c r="I47" s="10">
        <f t="shared" si="8"/>
        <v>8333</v>
      </c>
      <c r="J47" s="10">
        <f t="shared" si="6"/>
        <v>10599017591.364876</v>
      </c>
      <c r="K47" s="11">
        <f t="shared" si="7"/>
        <v>1.9140000000000157E-2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11"/>
      <c r="H48" s="10"/>
      <c r="I48" s="10">
        <f t="shared" si="8"/>
        <v>8333</v>
      </c>
      <c r="J48" s="10">
        <f t="shared" si="6"/>
        <v>10399962312.6998</v>
      </c>
      <c r="K48" s="11">
        <f t="shared" si="7"/>
        <v>2.0380000000000065E-2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11"/>
      <c r="H49" s="10"/>
      <c r="I49" s="10">
        <f t="shared" si="8"/>
        <v>8333</v>
      </c>
      <c r="J49" s="10">
        <f t="shared" si="6"/>
        <v>10192244372.390482</v>
      </c>
      <c r="K49" s="11">
        <f t="shared" si="7"/>
        <v>2.1519999999999984E-2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11"/>
      <c r="H50" s="10"/>
      <c r="I50" s="10">
        <f t="shared" si="8"/>
        <v>8333</v>
      </c>
      <c r="J50" s="10">
        <f t="shared" si="6"/>
        <v>9977527970.466053</v>
      </c>
      <c r="K50" s="11">
        <f t="shared" si="7"/>
        <v>2.2620000000000084E-2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11"/>
      <c r="H51" s="10"/>
      <c r="I51" s="10">
        <f t="shared" si="8"/>
        <v>8333</v>
      </c>
      <c r="J51" s="10">
        <f t="shared" si="6"/>
        <v>9756828509.5793667</v>
      </c>
      <c r="K51" s="11">
        <f t="shared" si="7"/>
        <v>2.7730000000000254E-2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11"/>
      <c r="H52" s="10"/>
      <c r="I52" s="10">
        <f t="shared" si="8"/>
        <v>8333</v>
      </c>
      <c r="J52" s="10">
        <f t="shared" si="6"/>
        <v>9493571764.5484371</v>
      </c>
      <c r="K52" s="11">
        <f t="shared" si="7"/>
        <v>3.0340000000000034E-2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11"/>
      <c r="H53" s="10"/>
      <c r="I53" s="10">
        <f t="shared" si="8"/>
        <v>8333</v>
      </c>
      <c r="J53" s="10">
        <f t="shared" si="6"/>
        <v>9214018444.9292831</v>
      </c>
      <c r="K53" s="11">
        <f t="shared" si="7"/>
        <v>3.0909999999999993E-2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11"/>
      <c r="H54" s="10"/>
      <c r="I54" s="10">
        <f t="shared" si="8"/>
        <v>8333</v>
      </c>
      <c r="J54" s="10">
        <f t="shared" si="6"/>
        <v>8937752514.6999092</v>
      </c>
      <c r="K54" s="11">
        <f t="shared" si="7"/>
        <v>3.1349999999999989E-2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11"/>
      <c r="H55" s="10"/>
      <c r="I55" s="10">
        <f t="shared" si="8"/>
        <v>8333</v>
      </c>
      <c r="J55" s="10">
        <f t="shared" si="6"/>
        <v>8666071183.1094284</v>
      </c>
      <c r="K55" s="11">
        <f t="shared" si="7"/>
        <v>3.1479999999999952E-2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11"/>
      <c r="H56" s="10"/>
      <c r="I56" s="10">
        <f t="shared" si="8"/>
        <v>8333</v>
      </c>
      <c r="J56" s="10">
        <f t="shared" si="6"/>
        <v>8401589156.4639435</v>
      </c>
      <c r="K56" s="11">
        <f t="shared" si="7"/>
        <v>3.0450000000000088E-2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11"/>
      <c r="H57" s="10"/>
      <c r="I57" s="10">
        <f t="shared" si="8"/>
        <v>8333</v>
      </c>
      <c r="J57" s="10">
        <f t="shared" si="6"/>
        <v>8153320545.8430223</v>
      </c>
      <c r="K57" s="11">
        <f t="shared" si="7"/>
        <v>3.0439999999999801E-2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11"/>
      <c r="H58" s="10"/>
      <c r="I58" s="10">
        <f t="shared" si="8"/>
        <v>8333</v>
      </c>
      <c r="J58" s="10">
        <f t="shared" si="6"/>
        <v>7912465107.9568176</v>
      </c>
      <c r="K58" s="11">
        <f t="shared" si="7"/>
        <v>3.0380000000000296E-2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11"/>
      <c r="H59" s="10"/>
      <c r="I59" s="10">
        <f t="shared" si="8"/>
        <v>8333</v>
      </c>
      <c r="J59" s="10">
        <f t="shared" si="6"/>
        <v>7679171866.6480484</v>
      </c>
      <c r="K59" s="11">
        <f t="shared" si="7"/>
        <v>3.0030000000000001E-2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11"/>
      <c r="H60" s="10"/>
      <c r="I60" s="10">
        <f t="shared" si="8"/>
        <v>8333</v>
      </c>
      <c r="J60" s="10">
        <f t="shared" si="6"/>
        <v>7455289522.2935724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11"/>
      <c r="H61" s="10"/>
      <c r="I61" s="10">
        <f t="shared" si="8"/>
        <v>8333</v>
      </c>
      <c r="J61" s="10">
        <f t="shared" si="6"/>
        <v>7242364020.1025562</v>
      </c>
      <c r="K61" s="11">
        <f t="shared" si="7"/>
        <v>2.9330000000000078E-2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11"/>
      <c r="H62" s="10"/>
      <c r="I62" s="10">
        <f t="shared" si="8"/>
        <v>8333</v>
      </c>
      <c r="J62" s="10">
        <f t="shared" si="6"/>
        <v>7035998193.0989637</v>
      </c>
      <c r="K62" s="11">
        <f t="shared" si="7"/>
        <v>2.7919999999999945E-2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11"/>
      <c r="H63" s="10"/>
      <c r="I63" s="10">
        <f t="shared" si="8"/>
        <v>8333</v>
      </c>
      <c r="J63" s="10">
        <f t="shared" si="6"/>
        <v>6844888895.1464748</v>
      </c>
      <c r="K63" s="11">
        <f t="shared" si="7"/>
        <v>2.6210000000000067E-2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11"/>
      <c r="H64" s="10"/>
      <c r="I64" s="10">
        <f t="shared" si="8"/>
        <v>8333</v>
      </c>
      <c r="J64" s="10">
        <f t="shared" si="6"/>
        <v>6670066453.4027872</v>
      </c>
      <c r="K64" s="11">
        <f t="shared" si="7"/>
        <v>2.4620000000000086E-2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11"/>
      <c r="H65" s="10"/>
      <c r="I65" s="10">
        <f t="shared" si="8"/>
        <v>8333</v>
      </c>
      <c r="J65" s="10">
        <f t="shared" si="6"/>
        <v>6509795293.2821798</v>
      </c>
      <c r="K65" s="11">
        <f t="shared" si="7"/>
        <v>2.3339999999999916E-2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4">
        <f>SUM(F2)</f>
        <v>2170550</v>
      </c>
      <c r="G66" s="11"/>
      <c r="H66" s="10"/>
      <c r="I66" s="10">
        <f t="shared" si="8"/>
        <v>8333</v>
      </c>
      <c r="J66" s="10">
        <f t="shared" ref="J66:J67" si="9">IF(I66="","",I66*C66)</f>
        <v>6361322036.9400005</v>
      </c>
      <c r="K66" s="11">
        <f t="shared" ref="K66" si="10">IFERROR(J66/J67-1,"")</f>
        <v>2.1940000000000071E-2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11"/>
      <c r="H67" s="10"/>
      <c r="I67" s="10">
        <f t="shared" ref="I67" si="11">IF(H67&lt;&gt;"",H67,I66/(1+IF(G66="",0,G66)))</f>
        <v>8333</v>
      </c>
      <c r="J67" s="10">
        <f t="shared" si="9"/>
        <v>6224751000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5">
        <v>76045</v>
      </c>
      <c r="G2" s="11"/>
      <c r="H2" s="10"/>
      <c r="I2" s="10">
        <f>IF(H2&lt;&gt;"",H2,1623)</f>
        <v>1623</v>
      </c>
      <c r="J2" s="10">
        <f t="shared" ref="J2:J33" si="3">IF(I2="","",I2*C2)</f>
        <v>123449601.13112609</v>
      </c>
      <c r="K2" s="11">
        <f t="shared" ref="K2:K33" si="4">IFERROR(J2/J3-1,"")</f>
        <v>-1.3800000000001589E-3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11"/>
      <c r="H3" s="10"/>
      <c r="I3" s="10">
        <f t="shared" ref="I3:I34" si="5">IF(H3&lt;&gt;"",H3,I2/(1+IF(G2="",0,G2)))</f>
        <v>1623</v>
      </c>
      <c r="J3" s="10">
        <f t="shared" si="3"/>
        <v>123620197.00299023</v>
      </c>
      <c r="K3" s="11">
        <f t="shared" si="4"/>
        <v>1.3239999999999919E-2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11"/>
      <c r="H4" s="10"/>
      <c r="I4" s="10">
        <f t="shared" si="5"/>
        <v>1623</v>
      </c>
      <c r="J4" s="10">
        <f t="shared" si="3"/>
        <v>122004852.75254652</v>
      </c>
      <c r="K4" s="11">
        <f t="shared" si="4"/>
        <v>4.1330000000000089E-2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11"/>
      <c r="H5" s="10"/>
      <c r="I5" s="10">
        <f t="shared" si="5"/>
        <v>1623</v>
      </c>
      <c r="J5" s="10">
        <f t="shared" si="3"/>
        <v>117162525.57070909</v>
      </c>
      <c r="K5" s="11">
        <f t="shared" si="4"/>
        <v>4.3609999999999927E-2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11"/>
      <c r="H6" s="10"/>
      <c r="I6" s="10">
        <f t="shared" si="5"/>
        <v>1623</v>
      </c>
      <c r="J6" s="10">
        <f t="shared" si="3"/>
        <v>112266580.01620251</v>
      </c>
      <c r="K6" s="11">
        <f t="shared" si="4"/>
        <v>6.4620000000000122E-2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11"/>
      <c r="H7" s="10"/>
      <c r="I7" s="10">
        <f t="shared" si="5"/>
        <v>1623</v>
      </c>
      <c r="J7" s="10">
        <f t="shared" si="3"/>
        <v>105452255.28000836</v>
      </c>
      <c r="K7" s="11">
        <f t="shared" si="4"/>
        <v>3.5849999999999937E-2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11"/>
      <c r="H8" s="10"/>
      <c r="I8" s="10">
        <f t="shared" si="5"/>
        <v>1623</v>
      </c>
      <c r="J8" s="10">
        <f t="shared" si="3"/>
        <v>101802630.96008918</v>
      </c>
      <c r="K8" s="11">
        <f t="shared" si="4"/>
        <v>3.6980000000000013E-2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11"/>
      <c r="H9" s="10"/>
      <c r="I9" s="10">
        <f t="shared" si="5"/>
        <v>1623</v>
      </c>
      <c r="J9" s="10">
        <f t="shared" si="3"/>
        <v>98172222.18373467</v>
      </c>
      <c r="K9" s="11">
        <f t="shared" si="4"/>
        <v>3.7549999999999972E-2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11"/>
      <c r="H10" s="10"/>
      <c r="I10" s="10">
        <f t="shared" si="5"/>
        <v>1623</v>
      </c>
      <c r="J10" s="10">
        <f t="shared" si="3"/>
        <v>94619268.646074563</v>
      </c>
      <c r="K10" s="11">
        <f t="shared" si="4"/>
        <v>3.8729999999999931E-2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11"/>
      <c r="H11" s="10"/>
      <c r="I11" s="10">
        <f t="shared" si="5"/>
        <v>1623</v>
      </c>
      <c r="J11" s="10">
        <f t="shared" si="3"/>
        <v>91091302.500240266</v>
      </c>
      <c r="K11" s="11">
        <f t="shared" si="4"/>
        <v>4.0010000000000101E-2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11"/>
      <c r="H12" s="10"/>
      <c r="I12" s="10">
        <f t="shared" si="5"/>
        <v>1623</v>
      </c>
      <c r="J12" s="10">
        <f t="shared" si="3"/>
        <v>87586948.683416754</v>
      </c>
      <c r="K12" s="11">
        <f t="shared" si="4"/>
        <v>4.011000000000009E-2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11"/>
      <c r="H13" s="10"/>
      <c r="I13" s="10">
        <f t="shared" si="5"/>
        <v>1623</v>
      </c>
      <c r="J13" s="10">
        <f t="shared" si="3"/>
        <v>84209313.133626968</v>
      </c>
      <c r="K13" s="11">
        <f t="shared" si="4"/>
        <v>4.1290000000000049E-2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11"/>
      <c r="H14" s="10"/>
      <c r="I14" s="10">
        <f t="shared" si="5"/>
        <v>1623</v>
      </c>
      <c r="J14" s="10">
        <f t="shared" si="3"/>
        <v>80870183.266551062</v>
      </c>
      <c r="K14" s="11">
        <f t="shared" si="4"/>
        <v>4.1429999999999856E-2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11"/>
      <c r="H15" s="10"/>
      <c r="I15" s="10">
        <f t="shared" si="5"/>
        <v>1623</v>
      </c>
      <c r="J15" s="10">
        <f t="shared" si="3"/>
        <v>77653018.70173806</v>
      </c>
      <c r="K15" s="11">
        <f t="shared" si="4"/>
        <v>4.1860000000000008E-2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11"/>
      <c r="H16" s="10"/>
      <c r="I16" s="10">
        <f t="shared" si="5"/>
        <v>1623</v>
      </c>
      <c r="J16" s="10">
        <f t="shared" si="3"/>
        <v>74533064.616875648</v>
      </c>
      <c r="K16" s="11">
        <f t="shared" si="4"/>
        <v>2.6070000000000038E-2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11"/>
      <c r="H17" s="10"/>
      <c r="I17" s="10">
        <f t="shared" si="5"/>
        <v>1623</v>
      </c>
      <c r="J17" s="10">
        <f t="shared" si="3"/>
        <v>72639356.590559751</v>
      </c>
      <c r="K17" s="11">
        <f t="shared" si="4"/>
        <v>1.1239999999999917E-2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11"/>
      <c r="H18" s="10"/>
      <c r="I18" s="10">
        <f t="shared" si="5"/>
        <v>1623</v>
      </c>
      <c r="J18" s="10">
        <f t="shared" si="3"/>
        <v>71831965.300581217</v>
      </c>
      <c r="K18" s="11">
        <f t="shared" si="4"/>
        <v>1.0229999999999961E-2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11"/>
      <c r="H19" s="10"/>
      <c r="I19" s="10">
        <f t="shared" si="5"/>
        <v>1623</v>
      </c>
      <c r="J19" s="10">
        <f t="shared" si="3"/>
        <v>71104565.594548985</v>
      </c>
      <c r="K19" s="11">
        <f t="shared" si="4"/>
        <v>1.0620000000000074E-2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11"/>
      <c r="H20" s="10"/>
      <c r="I20" s="10">
        <f t="shared" si="5"/>
        <v>1623</v>
      </c>
      <c r="J20" s="10">
        <f t="shared" si="3"/>
        <v>70357370.321732178</v>
      </c>
      <c r="K20" s="11">
        <f t="shared" si="4"/>
        <v>1.0620000000000074E-2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11"/>
      <c r="H21" s="10"/>
      <c r="I21" s="10">
        <f t="shared" si="5"/>
        <v>1623</v>
      </c>
      <c r="J21" s="10">
        <f t="shared" si="3"/>
        <v>69618026.876305804</v>
      </c>
      <c r="K21" s="11">
        <f t="shared" si="4"/>
        <v>1.0589999999999877E-2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11"/>
      <c r="H22" s="10"/>
      <c r="I22" s="10">
        <f t="shared" si="5"/>
        <v>1623</v>
      </c>
      <c r="J22" s="10">
        <f t="shared" si="3"/>
        <v>68888497.685813054</v>
      </c>
      <c r="K22" s="11">
        <f t="shared" si="4"/>
        <v>1.0330000000000172E-2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11"/>
      <c r="H23" s="10"/>
      <c r="I23" s="10">
        <f t="shared" si="5"/>
        <v>1623</v>
      </c>
      <c r="J23" s="10">
        <f t="shared" si="3"/>
        <v>68184155.360934585</v>
      </c>
      <c r="K23" s="11">
        <f t="shared" si="4"/>
        <v>9.6199999999999619E-3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11"/>
      <c r="H24" s="10"/>
      <c r="I24" s="10">
        <f t="shared" si="5"/>
        <v>1623</v>
      </c>
      <c r="J24" s="10">
        <f t="shared" si="3"/>
        <v>67534473.723712474</v>
      </c>
      <c r="K24" s="11">
        <f t="shared" si="4"/>
        <v>8.8900000000000645E-3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11"/>
      <c r="H25" s="10"/>
      <c r="I25" s="10">
        <f t="shared" si="5"/>
        <v>1623</v>
      </c>
      <c r="J25" s="10">
        <f t="shared" si="3"/>
        <v>66939382.61228922</v>
      </c>
      <c r="K25" s="11">
        <f t="shared" si="4"/>
        <v>7.9100000000000836E-3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11"/>
      <c r="H26" s="10"/>
      <c r="I26" s="10">
        <f t="shared" si="5"/>
        <v>1623</v>
      </c>
      <c r="J26" s="10">
        <f t="shared" si="3"/>
        <v>66414047.496591181</v>
      </c>
      <c r="K26" s="11">
        <f t="shared" si="4"/>
        <v>8.580000000000032E-3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11"/>
      <c r="H27" s="10"/>
      <c r="I27" s="10">
        <f t="shared" si="5"/>
        <v>1623</v>
      </c>
      <c r="J27" s="10">
        <f t="shared" si="3"/>
        <v>65849062.539997995</v>
      </c>
      <c r="K27" s="11">
        <f t="shared" si="4"/>
        <v>8.8900000000000645E-3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11"/>
      <c r="H28" s="10"/>
      <c r="I28" s="10">
        <f t="shared" si="5"/>
        <v>1623</v>
      </c>
      <c r="J28" s="10">
        <f t="shared" si="3"/>
        <v>65268822.706140406</v>
      </c>
      <c r="K28" s="11">
        <f t="shared" si="4"/>
        <v>9.5099999999999074E-3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11"/>
      <c r="H29" s="10"/>
      <c r="I29" s="10">
        <f t="shared" si="5"/>
        <v>1623</v>
      </c>
      <c r="J29" s="10">
        <f t="shared" si="3"/>
        <v>64653963.513130538</v>
      </c>
      <c r="K29" s="11">
        <f t="shared" si="4"/>
        <v>9.3700000000001005E-3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11"/>
      <c r="H30" s="10"/>
      <c r="I30" s="10">
        <f t="shared" si="5"/>
        <v>1623</v>
      </c>
      <c r="J30" s="10">
        <f t="shared" si="3"/>
        <v>64053779.598294519</v>
      </c>
      <c r="K30" s="11">
        <f t="shared" si="4"/>
        <v>9.220000000000006E-3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11"/>
      <c r="H31" s="10"/>
      <c r="I31" s="10">
        <f t="shared" si="5"/>
        <v>1623</v>
      </c>
      <c r="J31" s="10">
        <f t="shared" si="3"/>
        <v>63468599.114459209</v>
      </c>
      <c r="K31" s="11">
        <f t="shared" si="4"/>
        <v>8.5900000000000976E-3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11"/>
      <c r="H32" s="10"/>
      <c r="I32" s="10">
        <f t="shared" si="5"/>
        <v>1623</v>
      </c>
      <c r="J32" s="10">
        <f t="shared" si="3"/>
        <v>62928047.189104788</v>
      </c>
      <c r="K32" s="11">
        <f t="shared" si="4"/>
        <v>8.0199999999999161E-3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11"/>
      <c r="H33" s="10"/>
      <c r="I33" s="10">
        <f t="shared" si="5"/>
        <v>1623</v>
      </c>
      <c r="J33" s="10">
        <f t="shared" si="3"/>
        <v>62427379.604675293</v>
      </c>
      <c r="K33" s="11">
        <f t="shared" si="4"/>
        <v>8.8099999999999845E-3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11"/>
      <c r="H34" s="10"/>
      <c r="I34" s="10">
        <f t="shared" si="5"/>
        <v>1623</v>
      </c>
      <c r="J34" s="10">
        <f t="shared" ref="J34:J65" si="6">IF(I34="","",I34*C34)</f>
        <v>61882197.445183232</v>
      </c>
      <c r="K34" s="11">
        <f t="shared" ref="K34:K65" si="7">IFERROR(J34/J35-1,"")</f>
        <v>8.8900000000000645E-3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11"/>
      <c r="H35" s="10"/>
      <c r="I35" s="10">
        <f t="shared" ref="I35:I66" si="8">IF(H35&lt;&gt;"",H35,I34/(1+IF(G34="",0,G34)))</f>
        <v>1623</v>
      </c>
      <c r="J35" s="10">
        <f t="shared" si="6"/>
        <v>61336912.294881731</v>
      </c>
      <c r="K35" s="11">
        <f t="shared" si="7"/>
        <v>8.4699999999999775E-3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11"/>
      <c r="H36" s="10"/>
      <c r="I36" s="10">
        <f t="shared" si="8"/>
        <v>1623</v>
      </c>
      <c r="J36" s="10">
        <f t="shared" si="6"/>
        <v>60821752.054976083</v>
      </c>
      <c r="K36" s="11">
        <f t="shared" si="7"/>
        <v>8.5500000000000576E-3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11"/>
      <c r="H37" s="10"/>
      <c r="I37" s="10">
        <f t="shared" si="8"/>
        <v>1623</v>
      </c>
      <c r="J37" s="10">
        <f t="shared" si="6"/>
        <v>60306134.604110934</v>
      </c>
      <c r="K37" s="11">
        <f t="shared" si="7"/>
        <v>1.0469999999999979E-2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11"/>
      <c r="H38" s="10"/>
      <c r="I38" s="10">
        <f t="shared" si="8"/>
        <v>1623</v>
      </c>
      <c r="J38" s="10">
        <f t="shared" si="6"/>
        <v>59681271.689521648</v>
      </c>
      <c r="K38" s="11">
        <f t="shared" si="7"/>
        <v>1.5700000000000047E-2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11"/>
      <c r="H39" s="10"/>
      <c r="I39" s="10">
        <f t="shared" si="8"/>
        <v>1623</v>
      </c>
      <c r="J39" s="10">
        <f t="shared" si="6"/>
        <v>58758759.170544103</v>
      </c>
      <c r="K39" s="11">
        <f t="shared" si="7"/>
        <v>1.5870000000000051E-2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11"/>
      <c r="H40" s="10"/>
      <c r="I40" s="10">
        <f t="shared" si="8"/>
        <v>1623</v>
      </c>
      <c r="J40" s="10">
        <f t="shared" si="6"/>
        <v>57840825.273454376</v>
      </c>
      <c r="K40" s="11">
        <f t="shared" si="7"/>
        <v>1.6389999999999905E-2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11"/>
      <c r="H41" s="10"/>
      <c r="I41" s="10">
        <f t="shared" si="8"/>
        <v>1623</v>
      </c>
      <c r="J41" s="10">
        <f t="shared" si="6"/>
        <v>56908101.490032747</v>
      </c>
      <c r="K41" s="11">
        <f t="shared" si="7"/>
        <v>1.7470000000000097E-2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11"/>
      <c r="H42" s="10"/>
      <c r="I42" s="10">
        <f t="shared" si="8"/>
        <v>1623</v>
      </c>
      <c r="J42" s="10">
        <f t="shared" si="6"/>
        <v>55930987.144616298</v>
      </c>
      <c r="K42" s="11">
        <f t="shared" si="7"/>
        <v>1.6590000000000105E-2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11"/>
      <c r="H43" s="10"/>
      <c r="I43" s="10">
        <f t="shared" si="8"/>
        <v>1623</v>
      </c>
      <c r="J43" s="10">
        <f t="shared" si="6"/>
        <v>55018234.632070251</v>
      </c>
      <c r="K43" s="11">
        <f t="shared" si="7"/>
        <v>1.5479999999999938E-2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11"/>
      <c r="H44" s="10"/>
      <c r="I44" s="10">
        <f t="shared" si="8"/>
        <v>1623</v>
      </c>
      <c r="J44" s="10">
        <f t="shared" si="6"/>
        <v>54179535.423711203</v>
      </c>
      <c r="K44" s="11">
        <f t="shared" si="7"/>
        <v>1.4869999999999939E-2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11"/>
      <c r="H45" s="10"/>
      <c r="I45" s="10">
        <f t="shared" si="8"/>
        <v>1623</v>
      </c>
      <c r="J45" s="10">
        <f t="shared" si="6"/>
        <v>53385690.210284278</v>
      </c>
      <c r="K45" s="11">
        <f t="shared" si="7"/>
        <v>1.4140000000000041E-2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11"/>
      <c r="H46" s="10"/>
      <c r="I46" s="10">
        <f t="shared" si="8"/>
        <v>1623</v>
      </c>
      <c r="J46" s="10">
        <f t="shared" si="6"/>
        <v>52641341.639501721</v>
      </c>
      <c r="K46" s="11">
        <f t="shared" si="7"/>
        <v>2.0369999999999999E-2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11"/>
      <c r="H47" s="10"/>
      <c r="I47" s="10">
        <f t="shared" si="8"/>
        <v>1623</v>
      </c>
      <c r="J47" s="10">
        <f t="shared" si="6"/>
        <v>51590444.289328106</v>
      </c>
      <c r="K47" s="11">
        <f t="shared" si="7"/>
        <v>2.5390000000000024E-2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11"/>
      <c r="H48" s="10"/>
      <c r="I48" s="10">
        <f t="shared" si="8"/>
        <v>1623</v>
      </c>
      <c r="J48" s="10">
        <f t="shared" si="6"/>
        <v>50312997.288181186</v>
      </c>
      <c r="K48" s="11">
        <f t="shared" si="7"/>
        <v>2.6149999999999896E-2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11"/>
      <c r="H49" s="10"/>
      <c r="I49" s="10">
        <f t="shared" si="8"/>
        <v>1623</v>
      </c>
      <c r="J49" s="10">
        <f t="shared" si="6"/>
        <v>49030840.801229052</v>
      </c>
      <c r="K49" s="11">
        <f t="shared" si="7"/>
        <v>2.737999999999996E-2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11"/>
      <c r="H50" s="10"/>
      <c r="I50" s="10">
        <f t="shared" si="8"/>
        <v>1623</v>
      </c>
      <c r="J50" s="10">
        <f t="shared" si="6"/>
        <v>47724153.47897473</v>
      </c>
      <c r="K50" s="11">
        <f t="shared" si="7"/>
        <v>2.642000000000011E-2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11"/>
      <c r="H51" s="10"/>
      <c r="I51" s="10">
        <f t="shared" si="8"/>
        <v>1623</v>
      </c>
      <c r="J51" s="10">
        <f t="shared" si="6"/>
        <v>46495736.130409315</v>
      </c>
      <c r="K51" s="11">
        <f t="shared" si="7"/>
        <v>2.6350000000000096E-2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11"/>
      <c r="H52" s="10"/>
      <c r="I52" s="10">
        <f t="shared" si="8"/>
        <v>1623</v>
      </c>
      <c r="J52" s="10">
        <f t="shared" si="6"/>
        <v>45302027.700501107</v>
      </c>
      <c r="K52" s="11">
        <f t="shared" si="7"/>
        <v>2.5700000000000056E-2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11"/>
      <c r="H53" s="10"/>
      <c r="I53" s="10">
        <f t="shared" si="8"/>
        <v>1623</v>
      </c>
      <c r="J53" s="10">
        <f t="shared" si="6"/>
        <v>44166937.409087554</v>
      </c>
      <c r="K53" s="11">
        <f t="shared" si="7"/>
        <v>2.3919999999999941E-2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11"/>
      <c r="H54" s="10"/>
      <c r="I54" s="10">
        <f t="shared" si="8"/>
        <v>1623</v>
      </c>
      <c r="J54" s="10">
        <f t="shared" si="6"/>
        <v>43135144.746745408</v>
      </c>
      <c r="K54" s="11">
        <f t="shared" si="7"/>
        <v>2.389999999999981E-2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11"/>
      <c r="H55" s="10"/>
      <c r="I55" s="10">
        <f t="shared" si="8"/>
        <v>1623</v>
      </c>
      <c r="J55" s="10">
        <f t="shared" si="6"/>
        <v>42128278.881478086</v>
      </c>
      <c r="K55" s="11">
        <f t="shared" si="7"/>
        <v>2.0940000000000181E-2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11"/>
      <c r="H56" s="10"/>
      <c r="I56" s="10">
        <f t="shared" si="8"/>
        <v>1623</v>
      </c>
      <c r="J56" s="10">
        <f t="shared" si="6"/>
        <v>41264206.399473116</v>
      </c>
      <c r="K56" s="11">
        <f t="shared" si="7"/>
        <v>1.8389999999999684E-2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11"/>
      <c r="H57" s="10"/>
      <c r="I57" s="10">
        <f t="shared" si="8"/>
        <v>1623</v>
      </c>
      <c r="J57" s="10">
        <f t="shared" si="6"/>
        <v>40519060.870072491</v>
      </c>
      <c r="K57" s="11">
        <f t="shared" si="7"/>
        <v>1.6710000000000003E-2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11"/>
      <c r="H58" s="10"/>
      <c r="I58" s="10">
        <f t="shared" si="8"/>
        <v>1623</v>
      </c>
      <c r="J58" s="10">
        <f t="shared" si="6"/>
        <v>39853115.313189104</v>
      </c>
      <c r="K58" s="11">
        <f t="shared" si="7"/>
        <v>1.5570000000000306E-2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11"/>
      <c r="H59" s="10"/>
      <c r="I59" s="10">
        <f t="shared" si="8"/>
        <v>1623</v>
      </c>
      <c r="J59" s="10">
        <f t="shared" si="6"/>
        <v>39242115.573706485</v>
      </c>
      <c r="K59" s="11">
        <f t="shared" si="7"/>
        <v>8.920000000000039E-3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11"/>
      <c r="H60" s="10"/>
      <c r="I60" s="10">
        <f t="shared" si="8"/>
        <v>1623</v>
      </c>
      <c r="J60" s="10">
        <f t="shared" si="6"/>
        <v>38895170.651495151</v>
      </c>
      <c r="K60" s="11">
        <f t="shared" si="7"/>
        <v>7.1600000000002773E-3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11"/>
      <c r="H61" s="10"/>
      <c r="I61" s="10">
        <f t="shared" si="8"/>
        <v>1623</v>
      </c>
      <c r="J61" s="10">
        <f t="shared" si="6"/>
        <v>38618661.03845977</v>
      </c>
      <c r="K61" s="11">
        <f t="shared" si="7"/>
        <v>3.7999999999998035E-3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11"/>
      <c r="H62" s="10"/>
      <c r="I62" s="10">
        <f t="shared" si="8"/>
        <v>1623</v>
      </c>
      <c r="J62" s="10">
        <f t="shared" si="6"/>
        <v>38472465.668917887</v>
      </c>
      <c r="K62" s="11">
        <f t="shared" si="7"/>
        <v>1.9699999999998052E-3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11"/>
      <c r="H63" s="10"/>
      <c r="I63" s="10">
        <f t="shared" si="8"/>
        <v>1623</v>
      </c>
      <c r="J63" s="10">
        <f t="shared" si="6"/>
        <v>38396823.925784096</v>
      </c>
      <c r="K63" s="11">
        <f t="shared" si="7"/>
        <v>7.9000000000006843E-4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11"/>
      <c r="H64" s="10"/>
      <c r="I64" s="10">
        <f t="shared" si="8"/>
        <v>1623</v>
      </c>
      <c r="J64" s="10">
        <f t="shared" si="6"/>
        <v>38366514.379424348</v>
      </c>
      <c r="K64" s="11">
        <f t="shared" si="7"/>
        <v>4.247000000000023E-2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11"/>
      <c r="H65" s="10"/>
      <c r="I65" s="10">
        <f t="shared" si="8"/>
        <v>1623</v>
      </c>
      <c r="J65" s="10">
        <f t="shared" si="6"/>
        <v>36803470.967437282</v>
      </c>
      <c r="K65" s="11">
        <f t="shared" si="7"/>
        <v>1.5220000000000011E-2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4">
        <f>SUM(F2)</f>
        <v>76045</v>
      </c>
      <c r="G66" s="11"/>
      <c r="H66" s="10"/>
      <c r="I66" s="10">
        <f t="shared" si="8"/>
        <v>1623</v>
      </c>
      <c r="J66" s="10">
        <f t="shared" ref="J66:J67" si="9">IF(I66="","",I66*C66)</f>
        <v>36251719.792199999</v>
      </c>
      <c r="K66" s="11">
        <f t="shared" ref="K66" si="10">IFERROR(J66/J67-1,"")</f>
        <v>1.6299999999999981E-2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11"/>
      <c r="H67" s="10"/>
      <c r="I67" s="10">
        <f t="shared" ref="I67" si="11">IF(H67&lt;&gt;"",H67,I66/(1+IF(G66="",0,G66)))</f>
        <v>1623</v>
      </c>
      <c r="J67" s="10">
        <f t="shared" si="9"/>
        <v>35670294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5">
        <v>36478307</v>
      </c>
      <c r="G2" s="11"/>
      <c r="H2" s="10"/>
      <c r="I2" s="10">
        <f>IF(H2&lt;&gt;"",H2,929)</f>
        <v>929</v>
      </c>
      <c r="J2" s="10">
        <f t="shared" ref="J2:J33" si="3">IF(I2="","",I2*C2)</f>
        <v>33888112404.264488</v>
      </c>
      <c r="K2" s="11">
        <f t="shared" ref="K2:K33" si="4">IFERROR(J2/J3-1,"")</f>
        <v>3.1260000000000066E-2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11"/>
      <c r="H3" s="10"/>
      <c r="I3" s="10">
        <f t="shared" ref="I3:I34" si="5">IF(H3&lt;&gt;"",H3,I2/(1+IF(G2="",0,G2)))</f>
        <v>929</v>
      </c>
      <c r="J3" s="10">
        <f t="shared" si="3"/>
        <v>32860881256.195805</v>
      </c>
      <c r="K3" s="11">
        <f t="shared" si="4"/>
        <v>3.1320000000000014E-2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11"/>
      <c r="H4" s="10"/>
      <c r="I4" s="10">
        <f t="shared" si="5"/>
        <v>929</v>
      </c>
      <c r="J4" s="10">
        <f t="shared" si="3"/>
        <v>31862934158.356094</v>
      </c>
      <c r="K4" s="11">
        <f t="shared" si="4"/>
        <v>3.1900000000000039E-2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11"/>
      <c r="H5" s="10"/>
      <c r="I5" s="10">
        <f t="shared" si="5"/>
        <v>929</v>
      </c>
      <c r="J5" s="10">
        <f t="shared" si="3"/>
        <v>30877928247.268234</v>
      </c>
      <c r="K5" s="11">
        <f t="shared" si="4"/>
        <v>2.6440000000000019E-2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11"/>
      <c r="H6" s="10"/>
      <c r="I6" s="10">
        <f t="shared" si="5"/>
        <v>929</v>
      </c>
      <c r="J6" s="10">
        <f t="shared" si="3"/>
        <v>30082545737.956661</v>
      </c>
      <c r="K6" s="11">
        <f t="shared" si="4"/>
        <v>3.2049999999999912E-2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11"/>
      <c r="H7" s="10"/>
      <c r="I7" s="10">
        <f t="shared" si="5"/>
        <v>929</v>
      </c>
      <c r="J7" s="10">
        <f t="shared" si="3"/>
        <v>29148341396.208191</v>
      </c>
      <c r="K7" s="11">
        <f t="shared" si="4"/>
        <v>3.2610000000000028E-2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11"/>
      <c r="H8" s="10"/>
      <c r="I8" s="10">
        <f t="shared" si="5"/>
        <v>929</v>
      </c>
      <c r="J8" s="10">
        <f t="shared" si="3"/>
        <v>28227831801.171974</v>
      </c>
      <c r="K8" s="11">
        <f t="shared" si="4"/>
        <v>3.2350000000000101E-2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11"/>
      <c r="H9" s="10"/>
      <c r="I9" s="10">
        <f t="shared" si="5"/>
        <v>929</v>
      </c>
      <c r="J9" s="10">
        <f t="shared" si="3"/>
        <v>27343276796.795631</v>
      </c>
      <c r="K9" s="11">
        <f t="shared" si="4"/>
        <v>3.2810000000000006E-2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11"/>
      <c r="H10" s="10"/>
      <c r="I10" s="10">
        <f t="shared" si="5"/>
        <v>929</v>
      </c>
      <c r="J10" s="10">
        <f t="shared" si="3"/>
        <v>26474643735.823269</v>
      </c>
      <c r="K10" s="11">
        <f t="shared" si="4"/>
        <v>3.292000000000006E-2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11"/>
      <c r="H11" s="10"/>
      <c r="I11" s="10">
        <f t="shared" si="5"/>
        <v>929</v>
      </c>
      <c r="J11" s="10">
        <f t="shared" si="3"/>
        <v>25630875320.279659</v>
      </c>
      <c r="K11" s="11">
        <f t="shared" si="4"/>
        <v>3.283999999999998E-2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11"/>
      <c r="H12" s="10"/>
      <c r="I12" s="10">
        <f t="shared" si="5"/>
        <v>929</v>
      </c>
      <c r="J12" s="10">
        <f t="shared" si="3"/>
        <v>24815920491.343925</v>
      </c>
      <c r="K12" s="11">
        <f t="shared" si="4"/>
        <v>3.2769999999999966E-2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11"/>
      <c r="H13" s="10"/>
      <c r="I13" s="10">
        <f t="shared" si="5"/>
        <v>929</v>
      </c>
      <c r="J13" s="10">
        <f t="shared" si="3"/>
        <v>24028506338.627113</v>
      </c>
      <c r="K13" s="11">
        <f t="shared" si="4"/>
        <v>3.2739999999999991E-2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11"/>
      <c r="H14" s="10"/>
      <c r="I14" s="10">
        <f t="shared" si="5"/>
        <v>929</v>
      </c>
      <c r="J14" s="10">
        <f t="shared" si="3"/>
        <v>23266752850.308029</v>
      </c>
      <c r="K14" s="11">
        <f t="shared" si="4"/>
        <v>3.2010000000000094E-2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11"/>
      <c r="H15" s="10"/>
      <c r="I15" s="10">
        <f t="shared" si="5"/>
        <v>929</v>
      </c>
      <c r="J15" s="10">
        <f t="shared" si="3"/>
        <v>22545084689.400322</v>
      </c>
      <c r="K15" s="11">
        <f t="shared" si="4"/>
        <v>3.1560000000000032E-2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11"/>
      <c r="H16" s="10"/>
      <c r="I16" s="10">
        <f t="shared" si="5"/>
        <v>929</v>
      </c>
      <c r="J16" s="10">
        <f t="shared" si="3"/>
        <v>21855330460.080193</v>
      </c>
      <c r="K16" s="11">
        <f t="shared" si="4"/>
        <v>3.0559999999999699E-2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11"/>
      <c r="H17" s="10"/>
      <c r="I17" s="10">
        <f t="shared" si="5"/>
        <v>929</v>
      </c>
      <c r="J17" s="10">
        <f t="shared" si="3"/>
        <v>21207237288.542343</v>
      </c>
      <c r="K17" s="11">
        <f t="shared" si="4"/>
        <v>2.9570000000000096E-2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11"/>
      <c r="H18" s="10"/>
      <c r="I18" s="10">
        <f t="shared" si="5"/>
        <v>929</v>
      </c>
      <c r="J18" s="10">
        <f t="shared" si="3"/>
        <v>20598149993.242168</v>
      </c>
      <c r="K18" s="11">
        <f t="shared" si="4"/>
        <v>2.8680000000000039E-2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11"/>
      <c r="H19" s="10"/>
      <c r="I19" s="10">
        <f t="shared" si="5"/>
        <v>929</v>
      </c>
      <c r="J19" s="10">
        <f t="shared" si="3"/>
        <v>20023865529.84618</v>
      </c>
      <c r="K19" s="11">
        <f t="shared" si="4"/>
        <v>2.6899999999999702E-2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11"/>
      <c r="H20" s="10"/>
      <c r="I20" s="10">
        <f t="shared" si="5"/>
        <v>929</v>
      </c>
      <c r="J20" s="10">
        <f t="shared" si="3"/>
        <v>19499333459.778152</v>
      </c>
      <c r="K20" s="11">
        <f t="shared" si="4"/>
        <v>2.3709999999999898E-2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11"/>
      <c r="H21" s="10"/>
      <c r="I21" s="10">
        <f t="shared" si="5"/>
        <v>929</v>
      </c>
      <c r="J21" s="10">
        <f t="shared" si="3"/>
        <v>19047712203.434719</v>
      </c>
      <c r="K21" s="11">
        <f t="shared" si="4"/>
        <v>2.1709999999999896E-2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11"/>
      <c r="H22" s="10"/>
      <c r="I22" s="10">
        <f t="shared" si="5"/>
        <v>929</v>
      </c>
      <c r="J22" s="10">
        <f t="shared" si="3"/>
        <v>18642973254.088459</v>
      </c>
      <c r="K22" s="11">
        <f t="shared" si="4"/>
        <v>2.139000000000002E-2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11"/>
      <c r="H23" s="10"/>
      <c r="I23" s="10">
        <f t="shared" si="5"/>
        <v>929</v>
      </c>
      <c r="J23" s="10">
        <f t="shared" si="3"/>
        <v>18252551184.257198</v>
      </c>
      <c r="K23" s="11">
        <f t="shared" si="4"/>
        <v>2.195999999999998E-2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11"/>
      <c r="H24" s="10"/>
      <c r="I24" s="10">
        <f t="shared" si="5"/>
        <v>929</v>
      </c>
      <c r="J24" s="10">
        <f t="shared" si="3"/>
        <v>17860338158.300911</v>
      </c>
      <c r="K24" s="11">
        <f t="shared" si="4"/>
        <v>2.108000000000021E-2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11"/>
      <c r="H25" s="10"/>
      <c r="I25" s="10">
        <f t="shared" si="5"/>
        <v>929</v>
      </c>
      <c r="J25" s="10">
        <f t="shared" si="3"/>
        <v>17491614915.874279</v>
      </c>
      <c r="K25" s="11">
        <f t="shared" si="4"/>
        <v>2.059999999999973E-2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11"/>
      <c r="H26" s="10"/>
      <c r="I26" s="10">
        <f t="shared" si="5"/>
        <v>929</v>
      </c>
      <c r="J26" s="10">
        <f t="shared" si="3"/>
        <v>17138560568.169981</v>
      </c>
      <c r="K26" s="11">
        <f t="shared" si="4"/>
        <v>1.9700000000000051E-2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11"/>
      <c r="H27" s="10"/>
      <c r="I27" s="10">
        <f t="shared" si="5"/>
        <v>929</v>
      </c>
      <c r="J27" s="10">
        <f t="shared" si="3"/>
        <v>16807453729.694988</v>
      </c>
      <c r="K27" s="11">
        <f t="shared" si="4"/>
        <v>2.0010000000000083E-2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11"/>
      <c r="H28" s="10"/>
      <c r="I28" s="10">
        <f t="shared" si="5"/>
        <v>929</v>
      </c>
      <c r="J28" s="10">
        <f t="shared" si="3"/>
        <v>16477734267.012074</v>
      </c>
      <c r="K28" s="11">
        <f t="shared" si="4"/>
        <v>1.9349999999999756E-2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11"/>
      <c r="H29" s="10"/>
      <c r="I29" s="10">
        <f t="shared" si="5"/>
        <v>929</v>
      </c>
      <c r="J29" s="10">
        <f t="shared" si="3"/>
        <v>16164942627.176216</v>
      </c>
      <c r="K29" s="11">
        <f t="shared" si="4"/>
        <v>1.7859999999999987E-2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11"/>
      <c r="H30" s="10"/>
      <c r="I30" s="10">
        <f t="shared" si="5"/>
        <v>929</v>
      </c>
      <c r="J30" s="10">
        <f t="shared" si="3"/>
        <v>15881302563.393999</v>
      </c>
      <c r="K30" s="11">
        <f t="shared" si="4"/>
        <v>1.7039999999999944E-2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11"/>
      <c r="H31" s="10"/>
      <c r="I31" s="10">
        <f t="shared" si="5"/>
        <v>929</v>
      </c>
      <c r="J31" s="10">
        <f t="shared" si="3"/>
        <v>15615219227.753088</v>
      </c>
      <c r="K31" s="11">
        <f t="shared" si="4"/>
        <v>1.7800000000000038E-2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11"/>
      <c r="H32" s="10"/>
      <c r="I32" s="10">
        <f t="shared" si="5"/>
        <v>929</v>
      </c>
      <c r="J32" s="10">
        <f t="shared" si="3"/>
        <v>15342129325.754654</v>
      </c>
      <c r="K32" s="11">
        <f t="shared" si="4"/>
        <v>1.9269999999999898E-2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11"/>
      <c r="H33" s="10"/>
      <c r="I33" s="10">
        <f t="shared" si="5"/>
        <v>929</v>
      </c>
      <c r="J33" s="10">
        <f t="shared" si="3"/>
        <v>15052075824.614338</v>
      </c>
      <c r="K33" s="11">
        <f t="shared" si="4"/>
        <v>2.079999999999993E-2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11"/>
      <c r="H34" s="10"/>
      <c r="I34" s="10">
        <f t="shared" si="5"/>
        <v>929</v>
      </c>
      <c r="J34" s="10">
        <f t="shared" ref="J34:J65" si="6">IF(I34="","",I34*C34)</f>
        <v>14745372085.24132</v>
      </c>
      <c r="K34" s="11">
        <f t="shared" ref="K34:K65" si="7">IFERROR(J34/J35-1,"")</f>
        <v>2.2110000000000296E-2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11"/>
      <c r="H35" s="10"/>
      <c r="I35" s="10">
        <f t="shared" ref="I35:I66" si="8">IF(H35&lt;&gt;"",H35,I34/(1+IF(G34="",0,G34)))</f>
        <v>929</v>
      </c>
      <c r="J35" s="10">
        <f t="shared" si="6"/>
        <v>14426404286.46752</v>
      </c>
      <c r="K35" s="11">
        <f t="shared" si="7"/>
        <v>2.1729999999999805E-2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11"/>
      <c r="H36" s="10"/>
      <c r="I36" s="10">
        <f t="shared" si="8"/>
        <v>929</v>
      </c>
      <c r="J36" s="10">
        <f t="shared" si="6"/>
        <v>14119585689.436075</v>
      </c>
      <c r="K36" s="11">
        <f t="shared" si="7"/>
        <v>2.1330000000000071E-2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11"/>
      <c r="H37" s="10"/>
      <c r="I37" s="10">
        <f t="shared" si="8"/>
        <v>929</v>
      </c>
      <c r="J37" s="10">
        <f t="shared" si="6"/>
        <v>13824704737.387596</v>
      </c>
      <c r="K37" s="11">
        <f t="shared" si="7"/>
        <v>2.1300000000000097E-2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11"/>
      <c r="H38" s="10"/>
      <c r="I38" s="10">
        <f t="shared" si="8"/>
        <v>929</v>
      </c>
      <c r="J38" s="10">
        <f t="shared" si="6"/>
        <v>13536379846.653868</v>
      </c>
      <c r="K38" s="11">
        <f t="shared" si="7"/>
        <v>2.035000000000009E-2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11"/>
      <c r="H39" s="10"/>
      <c r="I39" s="10">
        <f t="shared" si="8"/>
        <v>929</v>
      </c>
      <c r="J39" s="10">
        <f t="shared" si="6"/>
        <v>13266408435.001585</v>
      </c>
      <c r="K39" s="11">
        <f t="shared" si="7"/>
        <v>1.9519999999999982E-2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11"/>
      <c r="H40" s="10"/>
      <c r="I40" s="10">
        <f t="shared" si="8"/>
        <v>929</v>
      </c>
      <c r="J40" s="10">
        <f t="shared" si="6"/>
        <v>13012406264.714361</v>
      </c>
      <c r="K40" s="11">
        <f t="shared" si="7"/>
        <v>1.9209999999999949E-2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11"/>
      <c r="H41" s="10"/>
      <c r="I41" s="10">
        <f t="shared" si="8"/>
        <v>929</v>
      </c>
      <c r="J41" s="10">
        <f t="shared" si="6"/>
        <v>12767149326.158852</v>
      </c>
      <c r="K41" s="11">
        <f t="shared" si="7"/>
        <v>1.7779999999999907E-2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11"/>
      <c r="H42" s="10"/>
      <c r="I42" s="10">
        <f t="shared" si="8"/>
        <v>929</v>
      </c>
      <c r="J42" s="10">
        <f t="shared" si="6"/>
        <v>12544114962.132143</v>
      </c>
      <c r="K42" s="11">
        <f t="shared" si="7"/>
        <v>1.8089999999999939E-2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11"/>
      <c r="H43" s="10"/>
      <c r="I43" s="10">
        <f t="shared" si="8"/>
        <v>929</v>
      </c>
      <c r="J43" s="10">
        <f t="shared" si="6"/>
        <v>12321224019.617268</v>
      </c>
      <c r="K43" s="11">
        <f t="shared" si="7"/>
        <v>1.7870000000000053E-2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11"/>
      <c r="H44" s="10"/>
      <c r="I44" s="10">
        <f t="shared" si="8"/>
        <v>929</v>
      </c>
      <c r="J44" s="10">
        <f t="shared" si="6"/>
        <v>12104909290.594345</v>
      </c>
      <c r="K44" s="11">
        <f t="shared" si="7"/>
        <v>1.7679999999999918E-2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11"/>
      <c r="H45" s="10"/>
      <c r="I45" s="10">
        <f t="shared" si="8"/>
        <v>929</v>
      </c>
      <c r="J45" s="10">
        <f t="shared" si="6"/>
        <v>11894612540.871735</v>
      </c>
      <c r="K45" s="11">
        <f t="shared" si="7"/>
        <v>1.6979999999999995E-2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11"/>
      <c r="H46" s="10"/>
      <c r="I46" s="10">
        <f t="shared" si="8"/>
        <v>929</v>
      </c>
      <c r="J46" s="10">
        <f t="shared" si="6"/>
        <v>11696014219.425882</v>
      </c>
      <c r="K46" s="11">
        <f t="shared" si="7"/>
        <v>1.5910000000000091E-2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11"/>
      <c r="H47" s="10"/>
      <c r="I47" s="10">
        <f t="shared" si="8"/>
        <v>929</v>
      </c>
      <c r="J47" s="10">
        <f t="shared" si="6"/>
        <v>11512844857.73925</v>
      </c>
      <c r="K47" s="11">
        <f t="shared" si="7"/>
        <v>1.6170000000000018E-2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11"/>
      <c r="H48" s="10"/>
      <c r="I48" s="10">
        <f t="shared" si="8"/>
        <v>929</v>
      </c>
      <c r="J48" s="10">
        <f t="shared" si="6"/>
        <v>11329644506.076</v>
      </c>
      <c r="K48" s="11">
        <f t="shared" si="7"/>
        <v>1.5549999999999953E-2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11"/>
      <c r="H49" s="10"/>
      <c r="I49" s="10">
        <f t="shared" si="8"/>
        <v>929</v>
      </c>
      <c r="J49" s="10">
        <f t="shared" si="6"/>
        <v>11156166122.865444</v>
      </c>
      <c r="K49" s="11">
        <f t="shared" si="7"/>
        <v>1.5349999999999975E-2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11"/>
      <c r="H50" s="10"/>
      <c r="I50" s="10">
        <f t="shared" si="8"/>
        <v>929</v>
      </c>
      <c r="J50" s="10">
        <f t="shared" si="6"/>
        <v>10987507876.954197</v>
      </c>
      <c r="K50" s="11">
        <f t="shared" si="7"/>
        <v>1.5149999999999997E-2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11"/>
      <c r="H51" s="10"/>
      <c r="I51" s="10">
        <f t="shared" si="8"/>
        <v>929</v>
      </c>
      <c r="J51" s="10">
        <f t="shared" si="6"/>
        <v>10823531376.598726</v>
      </c>
      <c r="K51" s="11">
        <f t="shared" si="7"/>
        <v>1.4680000000000026E-2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11"/>
      <c r="H52" s="10"/>
      <c r="I52" s="10">
        <f t="shared" si="8"/>
        <v>929</v>
      </c>
      <c r="J52" s="10">
        <f t="shared" si="6"/>
        <v>10666940687.309029</v>
      </c>
      <c r="K52" s="11">
        <f t="shared" si="7"/>
        <v>1.4920000000000044E-2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11"/>
      <c r="H53" s="10"/>
      <c r="I53" s="10">
        <f t="shared" si="8"/>
        <v>929</v>
      </c>
      <c r="J53" s="10">
        <f t="shared" si="6"/>
        <v>10510129554.358007</v>
      </c>
      <c r="K53" s="11">
        <f t="shared" si="7"/>
        <v>1.4650000000000052E-2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11"/>
      <c r="H54" s="10"/>
      <c r="I54" s="10">
        <f t="shared" si="8"/>
        <v>929</v>
      </c>
      <c r="J54" s="10">
        <f t="shared" si="6"/>
        <v>10358379297.64747</v>
      </c>
      <c r="K54" s="11">
        <f t="shared" si="7"/>
        <v>1.4720000000000066E-2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11"/>
      <c r="H55" s="10"/>
      <c r="I55" s="10">
        <f t="shared" si="8"/>
        <v>929</v>
      </c>
      <c r="J55" s="10">
        <f t="shared" si="6"/>
        <v>10208115832.591719</v>
      </c>
      <c r="K55" s="11">
        <f t="shared" si="7"/>
        <v>1.4790000000000081E-2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11"/>
      <c r="H56" s="10"/>
      <c r="I56" s="10">
        <f t="shared" si="8"/>
        <v>929</v>
      </c>
      <c r="J56" s="10">
        <f t="shared" si="6"/>
        <v>10059338220.313284</v>
      </c>
      <c r="K56" s="11">
        <f t="shared" si="7"/>
        <v>1.4769999999999728E-2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11"/>
      <c r="H57" s="10"/>
      <c r="I57" s="10">
        <f t="shared" si="8"/>
        <v>929</v>
      </c>
      <c r="J57" s="10">
        <f t="shared" si="6"/>
        <v>9912924327.9888897</v>
      </c>
      <c r="K57" s="11">
        <f t="shared" si="7"/>
        <v>1.4530000000000154E-2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11"/>
      <c r="H58" s="10"/>
      <c r="I58" s="10">
        <f t="shared" si="8"/>
        <v>929</v>
      </c>
      <c r="J58" s="10">
        <f t="shared" si="6"/>
        <v>9770952389.7655945</v>
      </c>
      <c r="K58" s="11">
        <f t="shared" si="7"/>
        <v>1.4149999999999885E-2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11"/>
      <c r="H59" s="10"/>
      <c r="I59" s="10">
        <f t="shared" si="8"/>
        <v>929</v>
      </c>
      <c r="J59" s="10">
        <f t="shared" si="6"/>
        <v>9634622481.6502438</v>
      </c>
      <c r="K59" s="11">
        <f t="shared" si="7"/>
        <v>1.3130000000000086E-2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11"/>
      <c r="H60" s="10"/>
      <c r="I60" s="10">
        <f t="shared" si="8"/>
        <v>929</v>
      </c>
      <c r="J60" s="10">
        <f t="shared" si="6"/>
        <v>9509759341.4963951</v>
      </c>
      <c r="K60" s="11">
        <f t="shared" si="7"/>
        <v>1.3830000000000009E-2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11"/>
      <c r="H61" s="10"/>
      <c r="I61" s="10">
        <f t="shared" si="8"/>
        <v>929</v>
      </c>
      <c r="J61" s="10">
        <f t="shared" si="6"/>
        <v>9380033478.4888935</v>
      </c>
      <c r="K61" s="11">
        <f t="shared" si="7"/>
        <v>1.3819999999999943E-2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11"/>
      <c r="H62" s="10"/>
      <c r="I62" s="10">
        <f t="shared" si="8"/>
        <v>929</v>
      </c>
      <c r="J62" s="10">
        <f t="shared" si="6"/>
        <v>9252168509.6850471</v>
      </c>
      <c r="K62" s="11">
        <f t="shared" si="7"/>
        <v>1.3779999999999903E-2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11"/>
      <c r="H63" s="10"/>
      <c r="I63" s="10">
        <f t="shared" si="8"/>
        <v>929</v>
      </c>
      <c r="J63" s="10">
        <f t="shared" si="6"/>
        <v>9126406626.3736191</v>
      </c>
      <c r="K63" s="11">
        <f t="shared" si="7"/>
        <v>1.3789999999999969E-2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11"/>
      <c r="H64" s="10"/>
      <c r="I64" s="10">
        <f t="shared" si="8"/>
        <v>929</v>
      </c>
      <c r="J64" s="10">
        <f t="shared" si="6"/>
        <v>9002265386.6911488</v>
      </c>
      <c r="K64" s="11">
        <f t="shared" si="7"/>
        <v>1.3789999999999969E-2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11"/>
      <c r="H65" s="10"/>
      <c r="I65" s="10">
        <f t="shared" si="8"/>
        <v>929</v>
      </c>
      <c r="J65" s="10">
        <f t="shared" si="6"/>
        <v>8879812768.61199</v>
      </c>
      <c r="K65" s="11">
        <f t="shared" si="7"/>
        <v>1.4319999999999888E-2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4">
        <f>SUM(F2)</f>
        <v>36478307</v>
      </c>
      <c r="G66" s="11"/>
      <c r="H66" s="10"/>
      <c r="I66" s="10">
        <f t="shared" si="8"/>
        <v>929</v>
      </c>
      <c r="J66" s="10">
        <f t="shared" ref="J66:J67" si="9">IF(I66="","",I66*C66)</f>
        <v>8754449058.0999985</v>
      </c>
      <c r="K66" s="11">
        <f t="shared" ref="K66" si="10">IFERROR(J66/J67-1,"")</f>
        <v>1.4699999999999713E-2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11"/>
      <c r="H67" s="10"/>
      <c r="I67" s="10">
        <f t="shared" ref="I67" si="11">IF(H67&lt;&gt;"",H67,I66/(1+IF(G66="",0,G66)))</f>
        <v>929</v>
      </c>
      <c r="J67" s="10">
        <f t="shared" si="9"/>
        <v>8627623000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5">
        <v>81313729</v>
      </c>
      <c r="G2" s="11"/>
      <c r="H2" s="10"/>
      <c r="I2" s="10">
        <f>IF(H2&lt;&gt;"",H2,20635)</f>
        <v>20635</v>
      </c>
      <c r="J2" s="10">
        <f t="shared" ref="J2:J33" si="3">IF(I2="","",I2*C2)</f>
        <v>1677980897357.4941</v>
      </c>
      <c r="K2" s="11">
        <f t="shared" ref="K2:K33" si="4">IFERROR(J2/J3-1,"")</f>
        <v>3.7000000000000366E-3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11"/>
      <c r="H3" s="10"/>
      <c r="I3" s="10">
        <f t="shared" ref="I3:I34" si="5">IF(H3&lt;&gt;"",H3,I2/(1+IF(G2="",0,G2)))</f>
        <v>20635</v>
      </c>
      <c r="J3" s="10">
        <f t="shared" si="3"/>
        <v>1671795254914.311</v>
      </c>
      <c r="K3" s="11">
        <f t="shared" si="4"/>
        <v>3.9999999999997815E-3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11"/>
      <c r="H4" s="10"/>
      <c r="I4" s="10">
        <f t="shared" si="5"/>
        <v>20635</v>
      </c>
      <c r="J4" s="10">
        <f t="shared" si="3"/>
        <v>1665134716050.1108</v>
      </c>
      <c r="K4" s="11">
        <f t="shared" si="4"/>
        <v>3.9200000000001456E-3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11"/>
      <c r="H5" s="10"/>
      <c r="I5" s="10">
        <f t="shared" si="5"/>
        <v>20635</v>
      </c>
      <c r="J5" s="10">
        <f t="shared" si="3"/>
        <v>1658632875179.4075</v>
      </c>
      <c r="K5" s="11">
        <f t="shared" si="4"/>
        <v>4.0199999999996905E-3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11"/>
      <c r="H6" s="10"/>
      <c r="I6" s="10">
        <f t="shared" si="5"/>
        <v>20635</v>
      </c>
      <c r="J6" s="10">
        <f t="shared" si="3"/>
        <v>1651991867870.5681</v>
      </c>
      <c r="K6" s="11">
        <f t="shared" si="4"/>
        <v>4.2999999999999705E-3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11"/>
      <c r="H7" s="10"/>
      <c r="I7" s="10">
        <f t="shared" si="5"/>
        <v>20635</v>
      </c>
      <c r="J7" s="10">
        <f t="shared" si="3"/>
        <v>1644918717385.8091</v>
      </c>
      <c r="K7" s="11">
        <f t="shared" si="4"/>
        <v>4.2199999999998905E-3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11"/>
      <c r="H8" s="10"/>
      <c r="I8" s="10">
        <f t="shared" si="5"/>
        <v>20635</v>
      </c>
      <c r="J8" s="10">
        <f t="shared" si="3"/>
        <v>1638006330670.3801</v>
      </c>
      <c r="K8" s="11">
        <f t="shared" si="4"/>
        <v>4.450000000000065E-3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11"/>
      <c r="H9" s="10"/>
      <c r="I9" s="10">
        <f t="shared" si="5"/>
        <v>20635</v>
      </c>
      <c r="J9" s="10">
        <f t="shared" si="3"/>
        <v>1630749495415.7798</v>
      </c>
      <c r="K9" s="11">
        <f t="shared" si="4"/>
        <v>6.7200000000000593E-3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11"/>
      <c r="H10" s="10"/>
      <c r="I10" s="10">
        <f t="shared" si="5"/>
        <v>20635</v>
      </c>
      <c r="J10" s="10">
        <f t="shared" si="3"/>
        <v>1619864009273.4622</v>
      </c>
      <c r="K10" s="11">
        <f t="shared" si="4"/>
        <v>5.2499999999999769E-3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11"/>
      <c r="H11" s="10"/>
      <c r="I11" s="10">
        <f t="shared" si="5"/>
        <v>20635</v>
      </c>
      <c r="J11" s="10">
        <f t="shared" si="3"/>
        <v>1611404137551.3179</v>
      </c>
      <c r="K11" s="11">
        <f t="shared" si="4"/>
        <v>3.7599999999999856E-3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11"/>
      <c r="H12" s="10"/>
      <c r="I12" s="10">
        <f t="shared" si="5"/>
        <v>20635</v>
      </c>
      <c r="J12" s="10">
        <f t="shared" si="3"/>
        <v>1605367954044.1121</v>
      </c>
      <c r="K12" s="11">
        <f t="shared" si="4"/>
        <v>4.2500000000003091E-3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11"/>
      <c r="H13" s="10"/>
      <c r="I13" s="10">
        <f t="shared" si="5"/>
        <v>20635</v>
      </c>
      <c r="J13" s="10">
        <f t="shared" si="3"/>
        <v>1598574014482.5608</v>
      </c>
      <c r="K13" s="11">
        <f t="shared" si="4"/>
        <v>7.5199999999999712E-3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11"/>
      <c r="H14" s="10"/>
      <c r="I14" s="10">
        <f t="shared" si="5"/>
        <v>20635</v>
      </c>
      <c r="J14" s="10">
        <f t="shared" si="3"/>
        <v>1586642463159.6006</v>
      </c>
      <c r="K14" s="11">
        <f t="shared" si="4"/>
        <v>7.5699999999998546E-3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11"/>
      <c r="H15" s="10"/>
      <c r="I15" s="10">
        <f t="shared" si="5"/>
        <v>20635</v>
      </c>
      <c r="J15" s="10">
        <f t="shared" si="3"/>
        <v>1574721818989.8477</v>
      </c>
      <c r="K15" s="11">
        <f t="shared" si="4"/>
        <v>3.5100000000001241E-3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11"/>
      <c r="H16" s="10"/>
      <c r="I16" s="10">
        <f t="shared" si="5"/>
        <v>20635</v>
      </c>
      <c r="J16" s="10">
        <f t="shared" si="3"/>
        <v>1569213878277.095</v>
      </c>
      <c r="K16" s="11">
        <f t="shared" si="4"/>
        <v>3.5000000000000586E-3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11"/>
      <c r="H17" s="10"/>
      <c r="I17" s="10">
        <f t="shared" si="5"/>
        <v>20635</v>
      </c>
      <c r="J17" s="10">
        <f t="shared" si="3"/>
        <v>1563740785527.7478</v>
      </c>
      <c r="K17" s="11">
        <f t="shared" si="4"/>
        <v>6.6999999999994841E-4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11"/>
      <c r="H18" s="10"/>
      <c r="I18" s="10">
        <f t="shared" si="5"/>
        <v>20635</v>
      </c>
      <c r="J18" s="10">
        <f t="shared" si="3"/>
        <v>1562693780694.6824</v>
      </c>
      <c r="K18" s="11">
        <f t="shared" si="4"/>
        <v>4.2000000000030902E-4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11"/>
      <c r="H19" s="10"/>
      <c r="I19" s="10">
        <f t="shared" si="5"/>
        <v>20635</v>
      </c>
      <c r="J19" s="10">
        <f t="shared" si="3"/>
        <v>1562037724850.2449</v>
      </c>
      <c r="K19" s="11">
        <f t="shared" si="4"/>
        <v>4.6999999999997044E-4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11"/>
      <c r="H20" s="10"/>
      <c r="I20" s="10">
        <f t="shared" si="5"/>
        <v>20635</v>
      </c>
      <c r="J20" s="10">
        <f t="shared" si="3"/>
        <v>1561303912011.5996</v>
      </c>
      <c r="K20" s="11">
        <f t="shared" si="4"/>
        <v>4.2999999999970839E-4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11"/>
      <c r="H21" s="10"/>
      <c r="I21" s="10">
        <f t="shared" si="5"/>
        <v>20635</v>
      </c>
      <c r="J21" s="10">
        <f t="shared" si="3"/>
        <v>1560632839890.447</v>
      </c>
      <c r="K21" s="11">
        <f t="shared" si="4"/>
        <v>5.2000000000007596E-4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11"/>
      <c r="H22" s="10"/>
      <c r="I22" s="10">
        <f t="shared" si="5"/>
        <v>20635</v>
      </c>
      <c r="J22" s="10">
        <f t="shared" si="3"/>
        <v>1559821732589.5002</v>
      </c>
      <c r="K22" s="11">
        <f t="shared" si="4"/>
        <v>3.4999999999985043E-4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11"/>
      <c r="H23" s="10"/>
      <c r="I23" s="10">
        <f t="shared" si="5"/>
        <v>20635</v>
      </c>
      <c r="J23" s="10">
        <f t="shared" si="3"/>
        <v>1559275985994.4023</v>
      </c>
      <c r="K23" s="11">
        <f t="shared" si="4"/>
        <v>1.3499999999999623E-3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11"/>
      <c r="H24" s="10"/>
      <c r="I24" s="10">
        <f t="shared" si="5"/>
        <v>20635</v>
      </c>
      <c r="J24" s="10">
        <f t="shared" si="3"/>
        <v>1557173801362.563</v>
      </c>
      <c r="K24" s="11">
        <f t="shared" si="4"/>
        <v>1.5000000000000568E-3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11"/>
      <c r="H25" s="10"/>
      <c r="I25" s="10">
        <f t="shared" si="5"/>
        <v>20635</v>
      </c>
      <c r="J25" s="10">
        <f t="shared" si="3"/>
        <v>1554841539053.9819</v>
      </c>
      <c r="K25" s="11">
        <f t="shared" si="4"/>
        <v>1.2499999999999734E-3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11"/>
      <c r="H26" s="10"/>
      <c r="I26" s="10">
        <f t="shared" si="5"/>
        <v>20635</v>
      </c>
      <c r="J26" s="10">
        <f t="shared" si="3"/>
        <v>1552900413537.0605</v>
      </c>
      <c r="K26" s="11">
        <f t="shared" si="4"/>
        <v>4.9000000000010147E-4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11"/>
      <c r="H27" s="10"/>
      <c r="I27" s="10">
        <f t="shared" si="5"/>
        <v>20635</v>
      </c>
      <c r="J27" s="10">
        <f t="shared" si="3"/>
        <v>1552139865003.209</v>
      </c>
      <c r="K27" s="11">
        <f t="shared" si="4"/>
        <v>1.0500000000002174E-3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11"/>
      <c r="H28" s="10"/>
      <c r="I28" s="10">
        <f t="shared" si="5"/>
        <v>20635</v>
      </c>
      <c r="J28" s="10">
        <f t="shared" si="3"/>
        <v>1550511827584.2454</v>
      </c>
      <c r="K28" s="11">
        <f t="shared" si="4"/>
        <v>8.6999999999992639E-4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11"/>
      <c r="H29" s="10"/>
      <c r="I29" s="10">
        <f t="shared" si="5"/>
        <v>20635</v>
      </c>
      <c r="J29" s="10">
        <f t="shared" si="3"/>
        <v>1549164054856.5203</v>
      </c>
      <c r="K29" s="11">
        <f t="shared" si="4"/>
        <v>8.2000000000004292E-4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11"/>
      <c r="H30" s="10"/>
      <c r="I30" s="10">
        <f t="shared" si="5"/>
        <v>20635</v>
      </c>
      <c r="J30" s="10">
        <f t="shared" si="3"/>
        <v>1547894781135.9888</v>
      </c>
      <c r="K30" s="11">
        <f t="shared" si="4"/>
        <v>4.8000000000003595E-4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11"/>
      <c r="H31" s="10"/>
      <c r="I31" s="10">
        <f t="shared" si="5"/>
        <v>20635</v>
      </c>
      <c r="J31" s="10">
        <f t="shared" si="3"/>
        <v>1547152148104.8982</v>
      </c>
      <c r="K31" s="11">
        <f t="shared" si="4"/>
        <v>8.9999999999923475E-5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11"/>
      <c r="H32" s="10"/>
      <c r="I32" s="10">
        <f t="shared" si="5"/>
        <v>20635</v>
      </c>
      <c r="J32" s="10">
        <f t="shared" si="3"/>
        <v>1547012916942.3735</v>
      </c>
      <c r="K32" s="11">
        <f t="shared" si="4"/>
        <v>6.3999999999997392E-4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11"/>
      <c r="H33" s="10"/>
      <c r="I33" s="10">
        <f t="shared" si="5"/>
        <v>20635</v>
      </c>
      <c r="J33" s="10">
        <f t="shared" si="3"/>
        <v>1546023461926.7405</v>
      </c>
      <c r="K33" s="11">
        <f t="shared" si="4"/>
        <v>9.5000000000000639E-4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11"/>
      <c r="H34" s="10"/>
      <c r="I34" s="10">
        <f t="shared" si="5"/>
        <v>20635</v>
      </c>
      <c r="J34" s="10">
        <f t="shared" ref="J34:J65" si="6">IF(I34="","",I34*C34)</f>
        <v>1544556133599.8208</v>
      </c>
      <c r="K34" s="11">
        <f t="shared" ref="K34:K65" si="7">IFERROR(J34/J35-1,"")</f>
        <v>5.9999999999993392E-4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11"/>
      <c r="H35" s="10"/>
      <c r="I35" s="10">
        <f t="shared" ref="I35:I66" si="8">IF(H35&lt;&gt;"",H35,I34/(1+IF(G34="",0,G34)))</f>
        <v>20635</v>
      </c>
      <c r="J35" s="10">
        <f t="shared" si="6"/>
        <v>1543629955626.4451</v>
      </c>
      <c r="K35" s="11">
        <f t="shared" si="7"/>
        <v>1.0499999999999954E-3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11"/>
      <c r="H36" s="10"/>
      <c r="I36" s="10">
        <f t="shared" si="8"/>
        <v>20635</v>
      </c>
      <c r="J36" s="10">
        <f t="shared" si="6"/>
        <v>1542010844239.9929</v>
      </c>
      <c r="K36" s="11">
        <f t="shared" si="7"/>
        <v>1.5099999999999003E-3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11"/>
      <c r="H37" s="10"/>
      <c r="I37" s="10">
        <f t="shared" si="8"/>
        <v>20635</v>
      </c>
      <c r="J37" s="10">
        <f t="shared" si="6"/>
        <v>1539685918503.0535</v>
      </c>
      <c r="K37" s="11">
        <f t="shared" si="7"/>
        <v>6.8099999999999827E-3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11"/>
      <c r="H38" s="10"/>
      <c r="I38" s="10">
        <f t="shared" si="8"/>
        <v>20635</v>
      </c>
      <c r="J38" s="10">
        <f t="shared" si="6"/>
        <v>1529271579049.7249</v>
      </c>
      <c r="K38" s="11">
        <f t="shared" si="7"/>
        <v>3.1200000000000117E-3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11"/>
      <c r="H39" s="10"/>
      <c r="I39" s="10">
        <f t="shared" si="8"/>
        <v>20635</v>
      </c>
      <c r="J39" s="10">
        <f t="shared" si="6"/>
        <v>1524515091962.8008</v>
      </c>
      <c r="K39" s="11">
        <f t="shared" si="7"/>
        <v>3.7799999999996725E-3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11"/>
      <c r="H40" s="10"/>
      <c r="I40" s="10">
        <f t="shared" si="8"/>
        <v>20635</v>
      </c>
      <c r="J40" s="10">
        <f t="shared" si="6"/>
        <v>1518774125767.4004</v>
      </c>
      <c r="K40" s="11">
        <f t="shared" si="7"/>
        <v>4.2599999999999305E-3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11"/>
      <c r="H41" s="10"/>
      <c r="I41" s="10">
        <f t="shared" si="8"/>
        <v>20635</v>
      </c>
      <c r="J41" s="10">
        <f t="shared" si="6"/>
        <v>1512331593180.4517</v>
      </c>
      <c r="K41" s="11">
        <f t="shared" si="7"/>
        <v>4.9200000000000355E-3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11"/>
      <c r="H42" s="10"/>
      <c r="I42" s="10">
        <f t="shared" si="8"/>
        <v>20635</v>
      </c>
      <c r="J42" s="10">
        <f t="shared" si="6"/>
        <v>1504927350615.4238</v>
      </c>
      <c r="K42" s="11">
        <f t="shared" si="7"/>
        <v>5.6899999999999729E-3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11"/>
      <c r="H43" s="10"/>
      <c r="I43" s="10">
        <f t="shared" si="8"/>
        <v>20635</v>
      </c>
      <c r="J43" s="10">
        <f t="shared" si="6"/>
        <v>1496412761999.6458</v>
      </c>
      <c r="K43" s="11">
        <f t="shared" si="7"/>
        <v>6.8600000000000882E-3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11"/>
      <c r="H44" s="10"/>
      <c r="I44" s="10">
        <f t="shared" si="8"/>
        <v>20635</v>
      </c>
      <c r="J44" s="10">
        <f t="shared" si="6"/>
        <v>1486217311244.5083</v>
      </c>
      <c r="K44" s="11">
        <f t="shared" si="7"/>
        <v>6.6999999999999282E-3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11"/>
      <c r="H45" s="10"/>
      <c r="I45" s="10">
        <f t="shared" si="8"/>
        <v>20635</v>
      </c>
      <c r="J45" s="10">
        <f t="shared" si="6"/>
        <v>1476325927530.0571</v>
      </c>
      <c r="K45" s="11">
        <f t="shared" si="7"/>
        <v>7.4200000000002042E-3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11"/>
      <c r="H46" s="10"/>
      <c r="I46" s="10">
        <f t="shared" si="8"/>
        <v>20635</v>
      </c>
      <c r="J46" s="10">
        <f t="shared" si="6"/>
        <v>1465452271674.2341</v>
      </c>
      <c r="K46" s="11">
        <f t="shared" si="7"/>
        <v>5.9299999999999908E-3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11"/>
      <c r="H47" s="10"/>
      <c r="I47" s="10">
        <f t="shared" si="8"/>
        <v>20635</v>
      </c>
      <c r="J47" s="10">
        <f t="shared" si="6"/>
        <v>1456813368399.6243</v>
      </c>
      <c r="K47" s="11">
        <f t="shared" si="7"/>
        <v>5.9299999999999908E-3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11"/>
      <c r="H48" s="10"/>
      <c r="I48" s="10">
        <f t="shared" si="8"/>
        <v>20635</v>
      </c>
      <c r="J48" s="10">
        <f t="shared" si="6"/>
        <v>1448225391826.0955</v>
      </c>
      <c r="K48" s="11">
        <f t="shared" si="7"/>
        <v>6.4800000000002633E-3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11"/>
      <c r="H49" s="10"/>
      <c r="I49" s="10">
        <f t="shared" si="8"/>
        <v>20635</v>
      </c>
      <c r="J49" s="10">
        <f t="shared" si="6"/>
        <v>1438901311328.6853</v>
      </c>
      <c r="K49" s="11">
        <f t="shared" si="7"/>
        <v>6.6800000000000193E-3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11"/>
      <c r="H50" s="10"/>
      <c r="I50" s="10">
        <f t="shared" si="8"/>
        <v>20635</v>
      </c>
      <c r="J50" s="10">
        <f t="shared" si="6"/>
        <v>1429353231740.6577</v>
      </c>
      <c r="K50" s="11">
        <f t="shared" si="7"/>
        <v>7.5499999999999456E-3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11"/>
      <c r="H51" s="10"/>
      <c r="I51" s="10">
        <f t="shared" si="8"/>
        <v>20635</v>
      </c>
      <c r="J51" s="10">
        <f t="shared" si="6"/>
        <v>1418642481009.0396</v>
      </c>
      <c r="K51" s="11">
        <f t="shared" si="7"/>
        <v>8.539999999999992E-3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11"/>
      <c r="H52" s="10"/>
      <c r="I52" s="10">
        <f t="shared" si="8"/>
        <v>20635</v>
      </c>
      <c r="J52" s="10">
        <f t="shared" si="6"/>
        <v>1406629861987.6648</v>
      </c>
      <c r="K52" s="11">
        <f t="shared" si="7"/>
        <v>8.4200000000000941E-3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11"/>
      <c r="H53" s="10"/>
      <c r="I53" s="10">
        <f t="shared" si="8"/>
        <v>20635</v>
      </c>
      <c r="J53" s="10">
        <f t="shared" si="6"/>
        <v>1394884930869.7415</v>
      </c>
      <c r="K53" s="11">
        <f t="shared" si="7"/>
        <v>9.5799999999999219E-3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11"/>
      <c r="H54" s="10"/>
      <c r="I54" s="10">
        <f t="shared" si="8"/>
        <v>20635</v>
      </c>
      <c r="J54" s="10">
        <f t="shared" si="6"/>
        <v>1381648735979.0623</v>
      </c>
      <c r="K54" s="11">
        <f t="shared" si="7"/>
        <v>8.0800000000000871E-3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11"/>
      <c r="H55" s="10"/>
      <c r="I55" s="10">
        <f t="shared" si="8"/>
        <v>20635</v>
      </c>
      <c r="J55" s="10">
        <f t="shared" si="6"/>
        <v>1370574494067.0007</v>
      </c>
      <c r="K55" s="11">
        <f t="shared" si="7"/>
        <v>7.8199999999999381E-3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11"/>
      <c r="H56" s="10"/>
      <c r="I56" s="10">
        <f t="shared" si="8"/>
        <v>20635</v>
      </c>
      <c r="J56" s="10">
        <f t="shared" si="6"/>
        <v>1359939765103.8884</v>
      </c>
      <c r="K56" s="11">
        <f t="shared" si="7"/>
        <v>6.3899999999998958E-3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11"/>
      <c r="H57" s="10"/>
      <c r="I57" s="10">
        <f t="shared" si="8"/>
        <v>20635</v>
      </c>
      <c r="J57" s="10">
        <f t="shared" si="6"/>
        <v>1351304926622.769</v>
      </c>
      <c r="K57" s="11">
        <f t="shared" si="7"/>
        <v>5.7199999999999473E-3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11"/>
      <c r="H58" s="10"/>
      <c r="I58" s="10">
        <f t="shared" si="8"/>
        <v>20635</v>
      </c>
      <c r="J58" s="10">
        <f t="shared" si="6"/>
        <v>1343619423520.2334</v>
      </c>
      <c r="K58" s="11">
        <f t="shared" si="7"/>
        <v>6.2400000000000233E-3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11"/>
      <c r="H59" s="10"/>
      <c r="I59" s="10">
        <f t="shared" si="8"/>
        <v>20635</v>
      </c>
      <c r="J59" s="10">
        <f t="shared" si="6"/>
        <v>1335287231197.5605</v>
      </c>
      <c r="K59" s="11">
        <f t="shared" si="7"/>
        <v>5.6700000000000639E-3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11"/>
      <c r="H60" s="10"/>
      <c r="I60" s="10">
        <f t="shared" si="8"/>
        <v>20635</v>
      </c>
      <c r="J60" s="10">
        <f t="shared" si="6"/>
        <v>1327758838582.7959</v>
      </c>
      <c r="K60" s="11">
        <f t="shared" si="7"/>
        <v>5.3999999999998494E-3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11"/>
      <c r="H61" s="10"/>
      <c r="I61" s="10">
        <f t="shared" si="8"/>
        <v>20635</v>
      </c>
      <c r="J61" s="10">
        <f t="shared" si="6"/>
        <v>1320627450350.9011</v>
      </c>
      <c r="K61" s="11">
        <f t="shared" si="7"/>
        <v>5.1200000000000134E-3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11"/>
      <c r="H62" s="10"/>
      <c r="I62" s="10">
        <f t="shared" si="8"/>
        <v>20635</v>
      </c>
      <c r="J62" s="10">
        <f t="shared" si="6"/>
        <v>1313900280912.6284</v>
      </c>
      <c r="K62" s="11">
        <f t="shared" si="7"/>
        <v>6.1199999999999033E-3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11"/>
      <c r="H63" s="10"/>
      <c r="I63" s="10">
        <f t="shared" si="8"/>
        <v>20635</v>
      </c>
      <c r="J63" s="10">
        <f t="shared" si="6"/>
        <v>1305908123198.6528</v>
      </c>
      <c r="K63" s="11">
        <f t="shared" si="7"/>
        <v>6.3200000000001033E-3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11"/>
      <c r="H64" s="10"/>
      <c r="I64" s="10">
        <f t="shared" si="8"/>
        <v>20635</v>
      </c>
      <c r="J64" s="10">
        <f t="shared" si="6"/>
        <v>1297706617376.8311</v>
      </c>
      <c r="K64" s="11">
        <f t="shared" si="7"/>
        <v>1.1390000000000011E-2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11"/>
      <c r="H65" s="10"/>
      <c r="I65" s="10">
        <f t="shared" si="8"/>
        <v>20635</v>
      </c>
      <c r="J65" s="10">
        <f t="shared" si="6"/>
        <v>1283092197250.1519</v>
      </c>
      <c r="K65" s="11">
        <f t="shared" si="7"/>
        <v>5.2099999999999369E-3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4">
        <f>SUM(F2)</f>
        <v>81313729</v>
      </c>
      <c r="G66" s="11"/>
      <c r="H66" s="10"/>
      <c r="I66" s="10">
        <f t="shared" si="8"/>
        <v>20635</v>
      </c>
      <c r="J66" s="10">
        <f t="shared" ref="J66:J67" si="9">IF(I66="","",I66*C66)</f>
        <v>1276441934770.0002</v>
      </c>
      <c r="K66" s="11">
        <f t="shared" ref="K66" si="10">IFERROR(J66/J67-1,"")</f>
        <v>6.1500000000000998E-3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11"/>
      <c r="H67" s="10"/>
      <c r="I67" s="10">
        <f t="shared" ref="I67" si="11">IF(H67&lt;&gt;"",H67,I66/(1+IF(G66="",0,G66)))</f>
        <v>20635</v>
      </c>
      <c r="J67" s="10">
        <f t="shared" si="9"/>
        <v>1268639800000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5">
        <v>18995781</v>
      </c>
      <c r="G2" s="11"/>
      <c r="H2" s="10"/>
      <c r="I2" s="10">
        <f>IF(H2&lt;&gt;"",H2,6468)</f>
        <v>6468</v>
      </c>
      <c r="J2" s="10">
        <f t="shared" ref="J2:J33" si="3">IF(I2="","",I2*C2)</f>
        <v>122856353829.69304</v>
      </c>
      <c r="K2" s="11">
        <f t="shared" ref="K2:K33" si="4">IFERROR(J2/J3-1,"")</f>
        <v>2.8200000000002667E-3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11"/>
      <c r="H3" s="10"/>
      <c r="I3" s="10">
        <f t="shared" ref="I3:I34" si="5">IF(H3&lt;&gt;"",H3,I2/(1+IF(G2="",0,G2)))</f>
        <v>6468</v>
      </c>
      <c r="J3" s="10">
        <f t="shared" si="3"/>
        <v>122510873167.36105</v>
      </c>
      <c r="K3" s="11">
        <f t="shared" si="4"/>
        <v>3.7700000000000511E-3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11"/>
      <c r="H4" s="10"/>
      <c r="I4" s="10">
        <f t="shared" si="5"/>
        <v>6468</v>
      </c>
      <c r="J4" s="10">
        <f t="shared" si="3"/>
        <v>122050741870.50923</v>
      </c>
      <c r="K4" s="11">
        <f t="shared" si="4"/>
        <v>4.529999999999923E-3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11"/>
      <c r="H5" s="10"/>
      <c r="I5" s="10">
        <f t="shared" si="5"/>
        <v>6468</v>
      </c>
      <c r="J5" s="10">
        <f t="shared" si="3"/>
        <v>121500345306.27182</v>
      </c>
      <c r="K5" s="11">
        <f t="shared" si="4"/>
        <v>4.709999999999992E-3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11"/>
      <c r="H6" s="10"/>
      <c r="I6" s="10">
        <f t="shared" si="5"/>
        <v>6468</v>
      </c>
      <c r="J6" s="10">
        <f t="shared" si="3"/>
        <v>120930761419.98369</v>
      </c>
      <c r="K6" s="11">
        <f t="shared" si="4"/>
        <v>4.8200000000000465E-3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11"/>
      <c r="H7" s="10"/>
      <c r="I7" s="10">
        <f t="shared" si="5"/>
        <v>6468</v>
      </c>
      <c r="J7" s="10">
        <f t="shared" si="3"/>
        <v>120350671184.8726</v>
      </c>
      <c r="K7" s="11">
        <f t="shared" si="4"/>
        <v>4.4399999999999995E-3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11"/>
      <c r="H8" s="10"/>
      <c r="I8" s="10">
        <f t="shared" si="5"/>
        <v>6468</v>
      </c>
      <c r="J8" s="10">
        <f t="shared" si="3"/>
        <v>119818676262.26814</v>
      </c>
      <c r="K8" s="11">
        <f t="shared" si="4"/>
        <v>4.709999999999992E-3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11"/>
      <c r="H9" s="10"/>
      <c r="I9" s="10">
        <f t="shared" si="5"/>
        <v>6468</v>
      </c>
      <c r="J9" s="10">
        <f t="shared" si="3"/>
        <v>119256975905.75206</v>
      </c>
      <c r="K9" s="11">
        <f t="shared" si="4"/>
        <v>4.8600000000000865E-3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11"/>
      <c r="H10" s="10"/>
      <c r="I10" s="10">
        <f t="shared" si="5"/>
        <v>6468</v>
      </c>
      <c r="J10" s="10">
        <f t="shared" si="3"/>
        <v>118680190181.47011</v>
      </c>
      <c r="K10" s="11">
        <f t="shared" si="4"/>
        <v>4.450000000000065E-3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11"/>
      <c r="H11" s="10"/>
      <c r="I11" s="10">
        <f t="shared" si="5"/>
        <v>6468</v>
      </c>
      <c r="J11" s="10">
        <f t="shared" si="3"/>
        <v>118154403087.72969</v>
      </c>
      <c r="K11" s="11">
        <f t="shared" si="4"/>
        <v>4.0599999999999525E-3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11"/>
      <c r="H12" s="10"/>
      <c r="I12" s="10">
        <f t="shared" si="5"/>
        <v>6468</v>
      </c>
      <c r="J12" s="10">
        <f t="shared" si="3"/>
        <v>117676635945.78978</v>
      </c>
      <c r="K12" s="11">
        <f t="shared" si="4"/>
        <v>3.6099999999998911E-3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11"/>
      <c r="H13" s="10"/>
      <c r="I13" s="10">
        <f t="shared" si="5"/>
        <v>6468</v>
      </c>
      <c r="J13" s="10">
        <f t="shared" si="3"/>
        <v>117253351347.4256</v>
      </c>
      <c r="K13" s="11">
        <f t="shared" si="4"/>
        <v>3.2399999999999096E-3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11"/>
      <c r="H14" s="10"/>
      <c r="I14" s="10">
        <f t="shared" si="5"/>
        <v>6468</v>
      </c>
      <c r="J14" s="10">
        <f t="shared" si="3"/>
        <v>116874677392.67336</v>
      </c>
      <c r="K14" s="11">
        <f t="shared" si="4"/>
        <v>2.5800000000000267E-3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11"/>
      <c r="H15" s="10"/>
      <c r="I15" s="10">
        <f t="shared" si="5"/>
        <v>6468</v>
      </c>
      <c r="J15" s="10">
        <f t="shared" si="3"/>
        <v>116573916687.61929</v>
      </c>
      <c r="K15" s="11">
        <f t="shared" si="4"/>
        <v>2.1899999999999142E-3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11"/>
      <c r="H16" s="10"/>
      <c r="I16" s="10">
        <f t="shared" si="5"/>
        <v>6468</v>
      </c>
      <c r="J16" s="10">
        <f t="shared" si="3"/>
        <v>116319177688.48152</v>
      </c>
      <c r="K16" s="11">
        <f t="shared" si="4"/>
        <v>2.6600000000001067E-3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11"/>
      <c r="H17" s="10"/>
      <c r="I17" s="10">
        <f t="shared" si="5"/>
        <v>6468</v>
      </c>
      <c r="J17" s="10">
        <f t="shared" si="3"/>
        <v>116010589520.35736</v>
      </c>
      <c r="K17" s="11">
        <f t="shared" si="4"/>
        <v>1.8800000000001038E-3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11"/>
      <c r="H18" s="10"/>
      <c r="I18" s="10">
        <f t="shared" si="5"/>
        <v>6468</v>
      </c>
      <c r="J18" s="10">
        <f t="shared" si="3"/>
        <v>115792898870.48083</v>
      </c>
      <c r="K18" s="11">
        <f t="shared" si="4"/>
        <v>2.2500000000000853E-3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11"/>
      <c r="H19" s="10"/>
      <c r="I19" s="10">
        <f t="shared" si="5"/>
        <v>6468</v>
      </c>
      <c r="J19" s="10">
        <f t="shared" si="3"/>
        <v>115532949733.58026</v>
      </c>
      <c r="K19" s="11">
        <f t="shared" si="4"/>
        <v>2.3899999999998922E-3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11"/>
      <c r="H20" s="10"/>
      <c r="I20" s="10">
        <f t="shared" si="5"/>
        <v>6468</v>
      </c>
      <c r="J20" s="10">
        <f t="shared" si="3"/>
        <v>115257484345.99335</v>
      </c>
      <c r="K20" s="11">
        <f t="shared" si="4"/>
        <v>2.8999999999999027E-3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11"/>
      <c r="H21" s="10"/>
      <c r="I21" s="10">
        <f t="shared" si="5"/>
        <v>6468</v>
      </c>
      <c r="J21" s="10">
        <f t="shared" si="3"/>
        <v>114924204153.94691</v>
      </c>
      <c r="K21" s="11">
        <f t="shared" si="4"/>
        <v>3.0200000000000227E-3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11"/>
      <c r="H22" s="10"/>
      <c r="I22" s="10">
        <f t="shared" si="5"/>
        <v>6468</v>
      </c>
      <c r="J22" s="10">
        <f t="shared" si="3"/>
        <v>114578178056.21715</v>
      </c>
      <c r="K22" s="11">
        <f t="shared" si="4"/>
        <v>3.5400000000000986E-3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11"/>
      <c r="H23" s="10"/>
      <c r="I23" s="10">
        <f t="shared" si="5"/>
        <v>6468</v>
      </c>
      <c r="J23" s="10">
        <f t="shared" si="3"/>
        <v>114174002088.82271</v>
      </c>
      <c r="K23" s="11">
        <f t="shared" si="4"/>
        <v>4.089999999999927E-3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11"/>
      <c r="H24" s="10"/>
      <c r="I24" s="10">
        <f t="shared" si="5"/>
        <v>6468</v>
      </c>
      <c r="J24" s="10">
        <f t="shared" si="3"/>
        <v>113708932554.6741</v>
      </c>
      <c r="K24" s="11">
        <f t="shared" si="4"/>
        <v>4.5200000000000795E-3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11"/>
      <c r="H25" s="10"/>
      <c r="I25" s="10">
        <f t="shared" si="5"/>
        <v>6468</v>
      </c>
      <c r="J25" s="10">
        <f t="shared" si="3"/>
        <v>113197280845.25354</v>
      </c>
      <c r="K25" s="11">
        <f t="shared" si="4"/>
        <v>5.1499999999997659E-3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11"/>
      <c r="H26" s="10"/>
      <c r="I26" s="10">
        <f t="shared" si="5"/>
        <v>6468</v>
      </c>
      <c r="J26" s="10">
        <f t="shared" si="3"/>
        <v>112617301741.28593</v>
      </c>
      <c r="K26" s="11">
        <f t="shared" si="4"/>
        <v>6.0899999999999288E-3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11"/>
      <c r="H27" s="10"/>
      <c r="I27" s="10">
        <f t="shared" si="5"/>
        <v>6468</v>
      </c>
      <c r="J27" s="10">
        <f t="shared" si="3"/>
        <v>111935613852.92165</v>
      </c>
      <c r="K27" s="11">
        <f t="shared" si="4"/>
        <v>4.8200000000002685E-3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11"/>
      <c r="H28" s="10"/>
      <c r="I28" s="10">
        <f t="shared" si="5"/>
        <v>6468</v>
      </c>
      <c r="J28" s="10">
        <f t="shared" si="3"/>
        <v>111398672252.66379</v>
      </c>
      <c r="K28" s="11">
        <f t="shared" si="4"/>
        <v>4.0400000000000436E-3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11"/>
      <c r="H29" s="10"/>
      <c r="I29" s="10">
        <f t="shared" si="5"/>
        <v>6468</v>
      </c>
      <c r="J29" s="10">
        <f t="shared" si="3"/>
        <v>110950432505.34221</v>
      </c>
      <c r="K29" s="11">
        <f t="shared" si="4"/>
        <v>3.1799999999999606E-3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11"/>
      <c r="H30" s="10"/>
      <c r="I30" s="10">
        <f t="shared" si="5"/>
        <v>6468</v>
      </c>
      <c r="J30" s="10">
        <f t="shared" si="3"/>
        <v>110598728548.5578</v>
      </c>
      <c r="K30" s="11">
        <f t="shared" si="4"/>
        <v>2.6299999999999102E-3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11"/>
      <c r="H31" s="10"/>
      <c r="I31" s="10">
        <f t="shared" si="5"/>
        <v>6468</v>
      </c>
      <c r="J31" s="10">
        <f t="shared" si="3"/>
        <v>110308616886.14723</v>
      </c>
      <c r="K31" s="11">
        <f t="shared" si="4"/>
        <v>3.0499999999999972E-3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11"/>
      <c r="H32" s="10"/>
      <c r="I32" s="10">
        <f t="shared" si="5"/>
        <v>6468</v>
      </c>
      <c r="J32" s="10">
        <f t="shared" si="3"/>
        <v>109973198630.32474</v>
      </c>
      <c r="K32" s="11">
        <f t="shared" si="4"/>
        <v>3.4599999999997966E-3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11"/>
      <c r="H33" s="10"/>
      <c r="I33" s="10">
        <f t="shared" si="5"/>
        <v>6468</v>
      </c>
      <c r="J33" s="10">
        <f t="shared" si="3"/>
        <v>109594003378.63467</v>
      </c>
      <c r="K33" s="11">
        <f t="shared" si="4"/>
        <v>4.890000000000061E-3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11"/>
      <c r="H34" s="10"/>
      <c r="I34" s="10">
        <f t="shared" si="5"/>
        <v>6468</v>
      </c>
      <c r="J34" s="10">
        <f t="shared" ref="J34:J65" si="6">IF(I34="","",I34*C34)</f>
        <v>109060696572.39566</v>
      </c>
      <c r="K34" s="11">
        <f t="shared" ref="K34:K65" si="7">IFERROR(J34/J35-1,"")</f>
        <v>5.8000000000000274E-3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11"/>
      <c r="H35" s="10"/>
      <c r="I35" s="10">
        <f t="shared" ref="I35:I66" si="8">IF(H35&lt;&gt;"",H35,I34/(1+IF(G34="",0,G34)))</f>
        <v>6468</v>
      </c>
      <c r="J35" s="10">
        <f t="shared" si="6"/>
        <v>108431792177.76462</v>
      </c>
      <c r="K35" s="11">
        <f t="shared" si="7"/>
        <v>6.1400000000000343E-3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11"/>
      <c r="H36" s="10"/>
      <c r="I36" s="10">
        <f t="shared" si="8"/>
        <v>6468</v>
      </c>
      <c r="J36" s="10">
        <f t="shared" si="6"/>
        <v>107770083862.84673</v>
      </c>
      <c r="K36" s="11">
        <f t="shared" si="7"/>
        <v>5.0900000000000389E-3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11"/>
      <c r="H37" s="10"/>
      <c r="I37" s="10">
        <f t="shared" si="8"/>
        <v>6468</v>
      </c>
      <c r="J37" s="10">
        <f t="shared" si="6"/>
        <v>107224312114.18552</v>
      </c>
      <c r="K37" s="11">
        <f t="shared" si="7"/>
        <v>3.4600000000000186E-3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11"/>
      <c r="H38" s="10"/>
      <c r="I38" s="10">
        <f t="shared" si="8"/>
        <v>6468</v>
      </c>
      <c r="J38" s="10">
        <f t="shared" si="6"/>
        <v>106854595214.74251</v>
      </c>
      <c r="K38" s="11">
        <f t="shared" si="7"/>
        <v>2.7800000000000047E-3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11"/>
      <c r="H39" s="10"/>
      <c r="I39" s="10">
        <f t="shared" si="8"/>
        <v>6468</v>
      </c>
      <c r="J39" s="10">
        <f t="shared" si="6"/>
        <v>106558362965.69786</v>
      </c>
      <c r="K39" s="11">
        <f t="shared" si="7"/>
        <v>2.3400000000000087E-3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11"/>
      <c r="H40" s="10"/>
      <c r="I40" s="10">
        <f t="shared" si="8"/>
        <v>6468</v>
      </c>
      <c r="J40" s="10">
        <f t="shared" si="6"/>
        <v>106309598505.19571</v>
      </c>
      <c r="K40" s="11">
        <f t="shared" si="7"/>
        <v>3.4199999999999786E-3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11"/>
      <c r="H41" s="10"/>
      <c r="I41" s="10">
        <f t="shared" si="8"/>
        <v>6468</v>
      </c>
      <c r="J41" s="10">
        <f t="shared" si="6"/>
        <v>105947258879.82671</v>
      </c>
      <c r="K41" s="11">
        <f t="shared" si="7"/>
        <v>2.1800000000000708E-3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11"/>
      <c r="H42" s="10"/>
      <c r="I42" s="10">
        <f t="shared" si="8"/>
        <v>6468</v>
      </c>
      <c r="J42" s="10">
        <f t="shared" si="6"/>
        <v>105716796263.97125</v>
      </c>
      <c r="K42" s="11">
        <f t="shared" si="7"/>
        <v>3.8300000000000001E-3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11"/>
      <c r="H43" s="10"/>
      <c r="I43" s="10">
        <f t="shared" si="8"/>
        <v>6468</v>
      </c>
      <c r="J43" s="10">
        <f t="shared" si="6"/>
        <v>105313445766.68484</v>
      </c>
      <c r="K43" s="11">
        <f t="shared" si="7"/>
        <v>5.03000000000009E-3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11"/>
      <c r="H44" s="10"/>
      <c r="I44" s="10">
        <f t="shared" si="8"/>
        <v>6468</v>
      </c>
      <c r="J44" s="10">
        <f t="shared" si="6"/>
        <v>104786370323.95534</v>
      </c>
      <c r="K44" s="11">
        <f t="shared" si="7"/>
        <v>5.4199999999999804E-3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11"/>
      <c r="H45" s="10"/>
      <c r="I45" s="10">
        <f t="shared" si="8"/>
        <v>6468</v>
      </c>
      <c r="J45" s="10">
        <f t="shared" si="6"/>
        <v>104221489848.97389</v>
      </c>
      <c r="K45" s="11">
        <f t="shared" si="7"/>
        <v>5.9100000000000819E-3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11"/>
      <c r="H46" s="10"/>
      <c r="I46" s="10">
        <f t="shared" si="8"/>
        <v>6468</v>
      </c>
      <c r="J46" s="10">
        <f t="shared" si="6"/>
        <v>103609159715.05789</v>
      </c>
      <c r="K46" s="11">
        <f t="shared" si="7"/>
        <v>5.9399999999998343E-3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11"/>
      <c r="H47" s="10"/>
      <c r="I47" s="10">
        <f t="shared" si="8"/>
        <v>6468</v>
      </c>
      <c r="J47" s="10">
        <f t="shared" si="6"/>
        <v>102997355423.84029</v>
      </c>
      <c r="K47" s="11">
        <f t="shared" si="7"/>
        <v>-3.4200000000000896E-3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11"/>
      <c r="H48" s="10"/>
      <c r="I48" s="10">
        <f t="shared" si="8"/>
        <v>6468</v>
      </c>
      <c r="J48" s="10">
        <f t="shared" si="6"/>
        <v>103350815211.86487</v>
      </c>
      <c r="K48" s="11">
        <f t="shared" si="7"/>
        <v>-4.2799999999999505E-3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11"/>
      <c r="H49" s="10"/>
      <c r="I49" s="10">
        <f t="shared" si="8"/>
        <v>6468</v>
      </c>
      <c r="J49" s="10">
        <f t="shared" si="6"/>
        <v>103795058060.36322</v>
      </c>
      <c r="K49" s="11">
        <f t="shared" si="7"/>
        <v>2.8699999999999282E-3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11"/>
      <c r="H50" s="10"/>
      <c r="I50" s="10">
        <f t="shared" si="8"/>
        <v>6468</v>
      </c>
      <c r="J50" s="10">
        <f t="shared" si="6"/>
        <v>103498018746.56059</v>
      </c>
      <c r="K50" s="11">
        <f t="shared" si="7"/>
        <v>6.0999999999999943E-3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11"/>
      <c r="H51" s="10"/>
      <c r="I51" s="10">
        <f t="shared" si="8"/>
        <v>6468</v>
      </c>
      <c r="J51" s="10">
        <f t="shared" si="6"/>
        <v>102870508643.83322</v>
      </c>
      <c r="K51" s="11">
        <f t="shared" si="7"/>
        <v>4.8699999999999299E-3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11"/>
      <c r="H52" s="10"/>
      <c r="I52" s="10">
        <f t="shared" si="8"/>
        <v>6468</v>
      </c>
      <c r="J52" s="10">
        <f t="shared" si="6"/>
        <v>102371957212.20976</v>
      </c>
      <c r="K52" s="11">
        <f t="shared" si="7"/>
        <v>2.6900000000000812E-3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11"/>
      <c r="H53" s="10"/>
      <c r="I53" s="10">
        <f t="shared" si="8"/>
        <v>6468</v>
      </c>
      <c r="J53" s="10">
        <f t="shared" si="6"/>
        <v>102097315433.69313</v>
      </c>
      <c r="K53" s="11">
        <f t="shared" si="7"/>
        <v>3.9199999999999235E-3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11"/>
      <c r="H54" s="10"/>
      <c r="I54" s="10">
        <f t="shared" si="8"/>
        <v>6468</v>
      </c>
      <c r="J54" s="10">
        <f t="shared" si="6"/>
        <v>101698656699.43137</v>
      </c>
      <c r="K54" s="11">
        <f t="shared" si="7"/>
        <v>7.0799999999999752E-3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11"/>
      <c r="H55" s="10"/>
      <c r="I55" s="10">
        <f t="shared" si="8"/>
        <v>6468</v>
      </c>
      <c r="J55" s="10">
        <f t="shared" si="6"/>
        <v>100983692158.94603</v>
      </c>
      <c r="K55" s="11">
        <f t="shared" si="7"/>
        <v>7.1900000000000297E-3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11"/>
      <c r="H56" s="10"/>
      <c r="I56" s="10">
        <f t="shared" si="8"/>
        <v>6468</v>
      </c>
      <c r="J56" s="10">
        <f t="shared" si="6"/>
        <v>100262802608.19312</v>
      </c>
      <c r="K56" s="11">
        <f t="shared" si="7"/>
        <v>6.6500000000000448E-3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11"/>
      <c r="H57" s="10"/>
      <c r="I57" s="10">
        <f t="shared" si="8"/>
        <v>6468</v>
      </c>
      <c r="J57" s="10">
        <f t="shared" si="6"/>
        <v>99600459552.171173</v>
      </c>
      <c r="K57" s="11">
        <f t="shared" si="7"/>
        <v>7.4700000000000877E-3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11"/>
      <c r="H58" s="10"/>
      <c r="I58" s="10">
        <f t="shared" si="8"/>
        <v>6468</v>
      </c>
      <c r="J58" s="10">
        <f t="shared" si="6"/>
        <v>98861960705.699585</v>
      </c>
      <c r="K58" s="11">
        <f t="shared" si="7"/>
        <v>8.3500000000000796E-3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11"/>
      <c r="H59" s="10"/>
      <c r="I59" s="10">
        <f t="shared" si="8"/>
        <v>6468</v>
      </c>
      <c r="J59" s="10">
        <f t="shared" si="6"/>
        <v>98043299157.732513</v>
      </c>
      <c r="K59" s="11">
        <f t="shared" si="7"/>
        <v>7.5799999999996981E-3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11"/>
      <c r="H60" s="10"/>
      <c r="I60" s="10">
        <f t="shared" si="8"/>
        <v>6468</v>
      </c>
      <c r="J60" s="10">
        <f t="shared" si="6"/>
        <v>97305721786.590179</v>
      </c>
      <c r="K60" s="11">
        <f t="shared" si="7"/>
        <v>8.8699999999999335E-3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11"/>
      <c r="H61" s="10"/>
      <c r="I61" s="10">
        <f t="shared" si="8"/>
        <v>6468</v>
      </c>
      <c r="J61" s="10">
        <f t="shared" si="6"/>
        <v>96450208437.74736</v>
      </c>
      <c r="K61" s="11">
        <f t="shared" si="7"/>
        <v>1.0780000000000012E-2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11"/>
      <c r="H62" s="10"/>
      <c r="I62" s="10">
        <f t="shared" si="8"/>
        <v>6468</v>
      </c>
      <c r="J62" s="10">
        <f t="shared" si="6"/>
        <v>95421563978.063828</v>
      </c>
      <c r="K62" s="11">
        <f t="shared" si="7"/>
        <v>1.1169999999999902E-2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11"/>
      <c r="H63" s="10"/>
      <c r="I63" s="10">
        <f t="shared" si="8"/>
        <v>6468</v>
      </c>
      <c r="J63" s="10">
        <f t="shared" si="6"/>
        <v>94367479235.008789</v>
      </c>
      <c r="K63" s="11">
        <f t="shared" si="7"/>
        <v>1.1600000000000055E-2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11"/>
      <c r="H64" s="10"/>
      <c r="I64" s="10">
        <f t="shared" si="8"/>
        <v>6468</v>
      </c>
      <c r="J64" s="10">
        <f t="shared" si="6"/>
        <v>93285368955.129288</v>
      </c>
      <c r="K64" s="11">
        <f t="shared" si="7"/>
        <v>1.1209999999999942E-2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11"/>
      <c r="H65" s="10"/>
      <c r="I65" s="10">
        <f t="shared" si="8"/>
        <v>6468</v>
      </c>
      <c r="J65" s="10">
        <f t="shared" si="6"/>
        <v>92251232637.265549</v>
      </c>
      <c r="K65" s="11">
        <f t="shared" si="7"/>
        <v>1.2580000000000036E-2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4">
        <f>SUM(F2)</f>
        <v>18995781</v>
      </c>
      <c r="G66" s="11"/>
      <c r="H66" s="10"/>
      <c r="I66" s="10">
        <f t="shared" si="8"/>
        <v>6468</v>
      </c>
      <c r="J66" s="10">
        <f t="shared" ref="J66:J67" si="9">IF(I66="","",I66*C66)</f>
        <v>91105130100.599991</v>
      </c>
      <c r="K66" s="11">
        <f t="shared" ref="K66" si="10">IFERROR(J66/J67-1,"")</f>
        <v>8.6299999999999155E-3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11"/>
      <c r="H67" s="10"/>
      <c r="I67" s="10">
        <f t="shared" ref="I67" si="11">IF(H67&lt;&gt;"",H67,I66/(1+IF(G66="",0,G66)))</f>
        <v>6468</v>
      </c>
      <c r="J67" s="10">
        <f t="shared" si="9"/>
        <v>90325620000</v>
      </c>
      <c r="K67" s="11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5">
        <v>22501433</v>
      </c>
      <c r="G2" s="11"/>
      <c r="H2" s="10"/>
      <c r="I2" s="10">
        <f>IF(H2&lt;&gt;"",H2,3254)</f>
        <v>3254</v>
      </c>
      <c r="J2" s="10">
        <f t="shared" ref="J2:J33" si="3">IF(I2="","",I2*C2)</f>
        <v>73219894407.128311</v>
      </c>
      <c r="K2" s="11">
        <f t="shared" ref="K2:K33" si="4">IFERROR(J2/J3-1,"")</f>
        <v>8.639999999999981E-3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11"/>
      <c r="H3" s="10"/>
      <c r="I3" s="10">
        <f t="shared" ref="I3:I34" si="5">IF(H3&lt;&gt;"",H3,I2/(1+IF(G2="",0,G2)))</f>
        <v>3254</v>
      </c>
      <c r="J3" s="10">
        <f t="shared" si="3"/>
        <v>72592693534.986038</v>
      </c>
      <c r="K3" s="11">
        <f t="shared" si="4"/>
        <v>8.65999999999989E-3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11"/>
      <c r="H4" s="10"/>
      <c r="I4" s="10">
        <f t="shared" si="5"/>
        <v>3254</v>
      </c>
      <c r="J4" s="10">
        <f t="shared" si="3"/>
        <v>71969438200.172546</v>
      </c>
      <c r="K4" s="11">
        <f t="shared" si="4"/>
        <v>9.1899999999998094E-3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11"/>
      <c r="H5" s="10"/>
      <c r="I5" s="10">
        <f t="shared" si="5"/>
        <v>3254</v>
      </c>
      <c r="J5" s="10">
        <f t="shared" si="3"/>
        <v>71314061970.66217</v>
      </c>
      <c r="K5" s="11">
        <f t="shared" si="4"/>
        <v>9.7799999999998999E-3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11"/>
      <c r="H6" s="10"/>
      <c r="I6" s="10">
        <f t="shared" si="5"/>
        <v>3254</v>
      </c>
      <c r="J6" s="10">
        <f t="shared" si="3"/>
        <v>70623365456.497635</v>
      </c>
      <c r="K6" s="11">
        <f t="shared" si="4"/>
        <v>1.0280000000000289E-2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11"/>
      <c r="H7" s="10"/>
      <c r="I7" s="10">
        <f t="shared" si="5"/>
        <v>3254</v>
      </c>
      <c r="J7" s="10">
        <f t="shared" si="3"/>
        <v>69904744681.17514</v>
      </c>
      <c r="K7" s="11">
        <f t="shared" si="4"/>
        <v>1.1149999999999993E-2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11"/>
      <c r="H8" s="10"/>
      <c r="I8" s="10">
        <f t="shared" si="5"/>
        <v>3254</v>
      </c>
      <c r="J8" s="10">
        <f t="shared" si="3"/>
        <v>69133901677.471329</v>
      </c>
      <c r="K8" s="11">
        <f t="shared" si="4"/>
        <v>1.157000000000008E-2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11"/>
      <c r="H9" s="10"/>
      <c r="I9" s="10">
        <f t="shared" si="5"/>
        <v>3254</v>
      </c>
      <c r="J9" s="10">
        <f t="shared" si="3"/>
        <v>68343171186.839584</v>
      </c>
      <c r="K9" s="11">
        <f t="shared" si="4"/>
        <v>1.1730000000000018E-2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11"/>
      <c r="H10" s="10"/>
      <c r="I10" s="10">
        <f t="shared" si="5"/>
        <v>3254</v>
      </c>
      <c r="J10" s="10">
        <f t="shared" si="3"/>
        <v>67550800299.328461</v>
      </c>
      <c r="K10" s="11">
        <f t="shared" si="4"/>
        <v>1.2340000000000018E-2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11"/>
      <c r="H11" s="10"/>
      <c r="I11" s="10">
        <f t="shared" si="5"/>
        <v>3254</v>
      </c>
      <c r="J11" s="10">
        <f t="shared" si="3"/>
        <v>66727384376.127052</v>
      </c>
      <c r="K11" s="11">
        <f t="shared" si="4"/>
        <v>1.2999999999999901E-2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11"/>
      <c r="H12" s="10"/>
      <c r="I12" s="10">
        <f t="shared" si="5"/>
        <v>3254</v>
      </c>
      <c r="J12" s="10">
        <f t="shared" si="3"/>
        <v>65871060588.47686</v>
      </c>
      <c r="K12" s="11">
        <f t="shared" si="4"/>
        <v>1.3509999999999911E-2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11"/>
      <c r="H13" s="10"/>
      <c r="I13" s="10">
        <f t="shared" si="5"/>
        <v>3254</v>
      </c>
      <c r="J13" s="10">
        <f t="shared" si="3"/>
        <v>64993005089.714813</v>
      </c>
      <c r="K13" s="11">
        <f t="shared" si="4"/>
        <v>1.4499999999999957E-2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11"/>
      <c r="H14" s="10"/>
      <c r="I14" s="10">
        <f t="shared" si="5"/>
        <v>3254</v>
      </c>
      <c r="J14" s="10">
        <f t="shared" si="3"/>
        <v>64064075987.890404</v>
      </c>
      <c r="K14" s="11">
        <f t="shared" si="4"/>
        <v>1.4880000000000226E-2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11"/>
      <c r="H15" s="10"/>
      <c r="I15" s="10">
        <f t="shared" si="5"/>
        <v>3254</v>
      </c>
      <c r="J15" s="10">
        <f t="shared" si="3"/>
        <v>63124779272.318298</v>
      </c>
      <c r="K15" s="11">
        <f t="shared" si="4"/>
        <v>1.5290000000000026E-2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11"/>
      <c r="H16" s="10"/>
      <c r="I16" s="10">
        <f t="shared" si="5"/>
        <v>3254</v>
      </c>
      <c r="J16" s="10">
        <f t="shared" si="3"/>
        <v>62174136721.841347</v>
      </c>
      <c r="K16" s="11">
        <f t="shared" si="4"/>
        <v>1.5469999999999873E-2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11"/>
      <c r="H17" s="10"/>
      <c r="I17" s="10">
        <f t="shared" si="5"/>
        <v>3254</v>
      </c>
      <c r="J17" s="10">
        <f t="shared" si="3"/>
        <v>61226955716.900894</v>
      </c>
      <c r="K17" s="11">
        <f t="shared" si="4"/>
        <v>1.597000000000004E-2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11"/>
      <c r="H18" s="10"/>
      <c r="I18" s="10">
        <f t="shared" si="5"/>
        <v>3254</v>
      </c>
      <c r="J18" s="10">
        <f t="shared" si="3"/>
        <v>60264531154.365677</v>
      </c>
      <c r="K18" s="11">
        <f t="shared" si="4"/>
        <v>1.6799999999999926E-2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11"/>
      <c r="H19" s="10"/>
      <c r="I19" s="10">
        <f t="shared" si="5"/>
        <v>3254</v>
      </c>
      <c r="J19" s="10">
        <f t="shared" si="3"/>
        <v>59268815061.335243</v>
      </c>
      <c r="K19" s="11">
        <f t="shared" si="4"/>
        <v>1.7980000000000107E-2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11"/>
      <c r="H20" s="10"/>
      <c r="I20" s="10">
        <f t="shared" si="5"/>
        <v>3254</v>
      </c>
      <c r="J20" s="10">
        <f t="shared" si="3"/>
        <v>58221983792.741737</v>
      </c>
      <c r="K20" s="11">
        <f t="shared" si="4"/>
        <v>1.7849999999999699E-2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11"/>
      <c r="H21" s="10"/>
      <c r="I21" s="10">
        <f t="shared" si="5"/>
        <v>3254</v>
      </c>
      <c r="J21" s="10">
        <f t="shared" si="3"/>
        <v>57200946890.742004</v>
      </c>
      <c r="K21" s="11">
        <f t="shared" si="4"/>
        <v>1.794999999999991E-2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11"/>
      <c r="H22" s="10"/>
      <c r="I22" s="10">
        <f t="shared" si="5"/>
        <v>3254</v>
      </c>
      <c r="J22" s="10">
        <f t="shared" si="3"/>
        <v>56192295192.044807</v>
      </c>
      <c r="K22" s="11">
        <f t="shared" si="4"/>
        <v>1.8489999999999895E-2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11"/>
      <c r="H23" s="10"/>
      <c r="I23" s="10">
        <f t="shared" si="5"/>
        <v>3254</v>
      </c>
      <c r="J23" s="10">
        <f t="shared" si="3"/>
        <v>55172161918.177711</v>
      </c>
      <c r="K23" s="11">
        <f t="shared" si="4"/>
        <v>1.971999999999996E-2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11"/>
      <c r="H24" s="10"/>
      <c r="I24" s="10">
        <f t="shared" si="5"/>
        <v>3254</v>
      </c>
      <c r="J24" s="10">
        <f t="shared" si="3"/>
        <v>54105207231.571136</v>
      </c>
      <c r="K24" s="11">
        <f t="shared" si="4"/>
        <v>1.971999999999996E-2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11"/>
      <c r="H25" s="10"/>
      <c r="I25" s="10">
        <f t="shared" si="5"/>
        <v>3254</v>
      </c>
      <c r="J25" s="10">
        <f t="shared" si="3"/>
        <v>53058885999.657883</v>
      </c>
      <c r="K25" s="11">
        <f t="shared" si="4"/>
        <v>2.0219999999999905E-2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11"/>
      <c r="H26" s="10"/>
      <c r="I26" s="10">
        <f t="shared" si="5"/>
        <v>3254</v>
      </c>
      <c r="J26" s="10">
        <f t="shared" si="3"/>
        <v>52007298425.494392</v>
      </c>
      <c r="K26" s="11">
        <f t="shared" si="4"/>
        <v>1.9390000000000018E-2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11"/>
      <c r="H27" s="10"/>
      <c r="I27" s="10">
        <f t="shared" si="5"/>
        <v>3254</v>
      </c>
      <c r="J27" s="10">
        <f t="shared" si="3"/>
        <v>51018058275.53183</v>
      </c>
      <c r="K27" s="11">
        <f t="shared" si="4"/>
        <v>2.079999999999993E-2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11"/>
      <c r="H28" s="10"/>
      <c r="I28" s="10">
        <f t="shared" si="5"/>
        <v>3254</v>
      </c>
      <c r="J28" s="10">
        <f t="shared" si="3"/>
        <v>49978505363.961433</v>
      </c>
      <c r="K28" s="11">
        <f t="shared" si="4"/>
        <v>2.0540000000000003E-2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11"/>
      <c r="H29" s="10"/>
      <c r="I29" s="10">
        <f t="shared" si="5"/>
        <v>3254</v>
      </c>
      <c r="J29" s="10">
        <f t="shared" si="3"/>
        <v>48972607995.729156</v>
      </c>
      <c r="K29" s="11">
        <f t="shared" si="4"/>
        <v>2.0520000000000094E-2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11"/>
      <c r="H30" s="10"/>
      <c r="I30" s="10">
        <f t="shared" si="5"/>
        <v>3254</v>
      </c>
      <c r="J30" s="10">
        <f t="shared" si="3"/>
        <v>47987896362.373253</v>
      </c>
      <c r="K30" s="11">
        <f t="shared" si="4"/>
        <v>2.0440000000000014E-2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11"/>
      <c r="H31" s="10"/>
      <c r="I31" s="10">
        <f t="shared" si="5"/>
        <v>3254</v>
      </c>
      <c r="J31" s="10">
        <f t="shared" si="3"/>
        <v>47026671202.984253</v>
      </c>
      <c r="K31" s="11">
        <f t="shared" si="4"/>
        <v>2.0659999999999901E-2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11"/>
      <c r="H32" s="10"/>
      <c r="I32" s="10">
        <f t="shared" si="5"/>
        <v>3254</v>
      </c>
      <c r="J32" s="10">
        <f t="shared" si="3"/>
        <v>46074766526.545822</v>
      </c>
      <c r="K32" s="11">
        <f t="shared" si="4"/>
        <v>2.0639999999999992E-2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11"/>
      <c r="H33" s="10"/>
      <c r="I33" s="10">
        <f t="shared" si="5"/>
        <v>3254</v>
      </c>
      <c r="J33" s="10">
        <f t="shared" si="3"/>
        <v>45143014703.074371</v>
      </c>
      <c r="K33" s="11">
        <f t="shared" si="4"/>
        <v>2.2610000000000019E-2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11"/>
      <c r="H34" s="10"/>
      <c r="I34" s="10">
        <f t="shared" si="5"/>
        <v>3254</v>
      </c>
      <c r="J34" s="10">
        <f t="shared" ref="J34:J65" si="6">IF(I34="","",I34*C34)</f>
        <v>44144898546.928322</v>
      </c>
      <c r="K34" s="11">
        <f t="shared" ref="K34:K65" si="7">IFERROR(J34/J35-1,"")</f>
        <v>2.363000000000004E-2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11"/>
      <c r="H35" s="10"/>
      <c r="I35" s="10">
        <f t="shared" ref="I35:I66" si="8">IF(H35&lt;&gt;"",H35,I34/(1+IF(G34="",0,G34)))</f>
        <v>3254</v>
      </c>
      <c r="J35" s="10">
        <f t="shared" si="6"/>
        <v>43125835064.357552</v>
      </c>
      <c r="K35" s="11">
        <f t="shared" si="7"/>
        <v>2.3350000000000204E-2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11"/>
      <c r="H36" s="10"/>
      <c r="I36" s="10">
        <f t="shared" si="8"/>
        <v>3254</v>
      </c>
      <c r="J36" s="10">
        <f t="shared" si="6"/>
        <v>42141823485.960373</v>
      </c>
      <c r="K36" s="11">
        <f t="shared" si="7"/>
        <v>2.2909999999999986E-2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11"/>
      <c r="H37" s="10"/>
      <c r="I37" s="10">
        <f t="shared" si="8"/>
        <v>3254</v>
      </c>
      <c r="J37" s="10">
        <f t="shared" si="6"/>
        <v>41197977814.236221</v>
      </c>
      <c r="K37" s="11">
        <f t="shared" si="7"/>
        <v>2.3200000000000109E-2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11"/>
      <c r="H38" s="10"/>
      <c r="I38" s="10">
        <f t="shared" si="8"/>
        <v>3254</v>
      </c>
      <c r="J38" s="10">
        <f t="shared" si="6"/>
        <v>40263856346.986137</v>
      </c>
      <c r="K38" s="11">
        <f t="shared" si="7"/>
        <v>2.2420000000000107E-2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11"/>
      <c r="H39" s="10"/>
      <c r="I39" s="10">
        <f t="shared" si="8"/>
        <v>3254</v>
      </c>
      <c r="J39" s="10">
        <f t="shared" si="6"/>
        <v>39380935767.08802</v>
      </c>
      <c r="K39" s="11">
        <f t="shared" si="7"/>
        <v>2.238999999999991E-2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11"/>
      <c r="H40" s="10"/>
      <c r="I40" s="10">
        <f t="shared" si="8"/>
        <v>3254</v>
      </c>
      <c r="J40" s="10">
        <f t="shared" si="6"/>
        <v>38518506408.59948</v>
      </c>
      <c r="K40" s="11">
        <f t="shared" si="7"/>
        <v>2.2760000000000113E-2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11"/>
      <c r="H41" s="10"/>
      <c r="I41" s="10">
        <f t="shared" si="8"/>
        <v>3254</v>
      </c>
      <c r="J41" s="10">
        <f t="shared" si="6"/>
        <v>37661334436.817513</v>
      </c>
      <c r="K41" s="11">
        <f t="shared" si="7"/>
        <v>2.1549999999999736E-2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11"/>
      <c r="H42" s="10"/>
      <c r="I42" s="10">
        <f t="shared" si="8"/>
        <v>3254</v>
      </c>
      <c r="J42" s="10">
        <f t="shared" si="6"/>
        <v>36866853738.747513</v>
      </c>
      <c r="K42" s="11">
        <f t="shared" si="7"/>
        <v>2.2020000000000151E-2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11"/>
      <c r="H43" s="10"/>
      <c r="I43" s="10">
        <f t="shared" si="8"/>
        <v>3254</v>
      </c>
      <c r="J43" s="10">
        <f t="shared" si="6"/>
        <v>36072536485.340317</v>
      </c>
      <c r="K43" s="11">
        <f t="shared" si="7"/>
        <v>2.2259999999999946E-2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11"/>
      <c r="H44" s="10"/>
      <c r="I44" s="10">
        <f t="shared" si="8"/>
        <v>3254</v>
      </c>
      <c r="J44" s="10">
        <f t="shared" si="6"/>
        <v>35287046823.059021</v>
      </c>
      <c r="K44" s="11">
        <f t="shared" si="7"/>
        <v>2.2749999999999826E-2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11"/>
      <c r="H45" s="10"/>
      <c r="I45" s="10">
        <f t="shared" si="8"/>
        <v>3254</v>
      </c>
      <c r="J45" s="10">
        <f t="shared" si="6"/>
        <v>34502123513.135201</v>
      </c>
      <c r="K45" s="11">
        <f t="shared" si="7"/>
        <v>2.3080000000000211E-2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11"/>
      <c r="H46" s="10"/>
      <c r="I46" s="10">
        <f t="shared" si="8"/>
        <v>3254</v>
      </c>
      <c r="J46" s="10">
        <f t="shared" si="6"/>
        <v>33723778700.722519</v>
      </c>
      <c r="K46" s="11">
        <f t="shared" si="7"/>
        <v>2.3330000000000073E-2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11"/>
      <c r="H47" s="10"/>
      <c r="I47" s="10">
        <f t="shared" si="8"/>
        <v>3254</v>
      </c>
      <c r="J47" s="10">
        <f t="shared" si="6"/>
        <v>32954939951.650513</v>
      </c>
      <c r="K47" s="11">
        <f t="shared" si="7"/>
        <v>2.4860000000000326E-2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11"/>
      <c r="H48" s="10"/>
      <c r="I48" s="10">
        <f t="shared" si="8"/>
        <v>3254</v>
      </c>
      <c r="J48" s="10">
        <f t="shared" si="6"/>
        <v>32155552906.397465</v>
      </c>
      <c r="K48" s="11">
        <f t="shared" si="7"/>
        <v>2.5740000000000096E-2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11"/>
      <c r="H49" s="10"/>
      <c r="I49" s="10">
        <f t="shared" si="8"/>
        <v>3254</v>
      </c>
      <c r="J49" s="10">
        <f t="shared" si="6"/>
        <v>31348638940.079807</v>
      </c>
      <c r="K49" s="11">
        <f t="shared" si="7"/>
        <v>2.6710000000000012E-2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11"/>
      <c r="H50" s="10"/>
      <c r="I50" s="10">
        <f t="shared" si="8"/>
        <v>3254</v>
      </c>
      <c r="J50" s="10">
        <f t="shared" si="6"/>
        <v>30533099843.266167</v>
      </c>
      <c r="K50" s="11">
        <f t="shared" si="7"/>
        <v>2.7779999999999916E-2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11"/>
      <c r="H51" s="10"/>
      <c r="I51" s="10">
        <f t="shared" si="8"/>
        <v>3254</v>
      </c>
      <c r="J51" s="10">
        <f t="shared" si="6"/>
        <v>29707816695.466122</v>
      </c>
      <c r="K51" s="11">
        <f t="shared" si="7"/>
        <v>2.8420000000000334E-2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11"/>
      <c r="H52" s="10"/>
      <c r="I52" s="10">
        <f t="shared" si="8"/>
        <v>3254</v>
      </c>
      <c r="J52" s="10">
        <f t="shared" si="6"/>
        <v>28886852351.632713</v>
      </c>
      <c r="K52" s="11">
        <f t="shared" si="7"/>
        <v>2.9490000000000016E-2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11"/>
      <c r="H53" s="10"/>
      <c r="I53" s="10">
        <f t="shared" si="8"/>
        <v>3254</v>
      </c>
      <c r="J53" s="10">
        <f t="shared" si="6"/>
        <v>28059381200.043434</v>
      </c>
      <c r="K53" s="11">
        <f t="shared" si="7"/>
        <v>2.9910000000000103E-2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11"/>
      <c r="H54" s="10"/>
      <c r="I54" s="10">
        <f t="shared" si="8"/>
        <v>3254</v>
      </c>
      <c r="J54" s="10">
        <f t="shared" si="6"/>
        <v>27244498257.171436</v>
      </c>
      <c r="K54" s="11">
        <f t="shared" si="7"/>
        <v>3.0370000000000008E-2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11"/>
      <c r="H55" s="10"/>
      <c r="I55" s="10">
        <f t="shared" si="8"/>
        <v>3254</v>
      </c>
      <c r="J55" s="10">
        <f t="shared" si="6"/>
        <v>26441470789.300381</v>
      </c>
      <c r="K55" s="11">
        <f t="shared" si="7"/>
        <v>3.0720000000000081E-2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11"/>
      <c r="H56" s="10"/>
      <c r="I56" s="10">
        <f t="shared" si="8"/>
        <v>3254</v>
      </c>
      <c r="J56" s="10">
        <f t="shared" si="6"/>
        <v>25653398390.736942</v>
      </c>
      <c r="K56" s="11">
        <f t="shared" si="7"/>
        <v>3.0929999999999902E-2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11"/>
      <c r="H57" s="10"/>
      <c r="I57" s="10">
        <f t="shared" si="8"/>
        <v>3254</v>
      </c>
      <c r="J57" s="10">
        <f t="shared" si="6"/>
        <v>24883744183.15205</v>
      </c>
      <c r="K57" s="11">
        <f t="shared" si="7"/>
        <v>3.0769999999999964E-2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11"/>
      <c r="H58" s="10"/>
      <c r="I58" s="10">
        <f t="shared" si="8"/>
        <v>3254</v>
      </c>
      <c r="J58" s="10">
        <f t="shared" si="6"/>
        <v>24140927833.708832</v>
      </c>
      <c r="K58" s="11">
        <f t="shared" si="7"/>
        <v>3.0380000000000074E-2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11"/>
      <c r="H59" s="10"/>
      <c r="I59" s="10">
        <f t="shared" si="8"/>
        <v>3254</v>
      </c>
      <c r="J59" s="10">
        <f t="shared" si="6"/>
        <v>23429150249.139957</v>
      </c>
      <c r="K59" s="11">
        <f t="shared" si="7"/>
        <v>2.8999999999999693E-2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11"/>
      <c r="H60" s="10"/>
      <c r="I60" s="10">
        <f t="shared" si="8"/>
        <v>3254</v>
      </c>
      <c r="J60" s="10">
        <f t="shared" si="6"/>
        <v>22768853497.706474</v>
      </c>
      <c r="K60" s="11">
        <f t="shared" si="7"/>
        <v>2.9430000000000289E-2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11"/>
      <c r="H61" s="10"/>
      <c r="I61" s="10">
        <f t="shared" si="8"/>
        <v>3254</v>
      </c>
      <c r="J61" s="10">
        <f t="shared" si="6"/>
        <v>22117923023.13559</v>
      </c>
      <c r="K61" s="11">
        <f t="shared" si="7"/>
        <v>2.8639999999999999E-2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11"/>
      <c r="H62" s="10"/>
      <c r="I62" s="10">
        <f t="shared" si="8"/>
        <v>3254</v>
      </c>
      <c r="J62" s="10">
        <f t="shared" si="6"/>
        <v>21502102798.973003</v>
      </c>
      <c r="K62" s="11">
        <f t="shared" si="7"/>
        <v>2.8240000000000043E-2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11"/>
      <c r="H63" s="10"/>
      <c r="I63" s="10">
        <f t="shared" si="8"/>
        <v>3254</v>
      </c>
      <c r="J63" s="10">
        <f t="shared" si="6"/>
        <v>20911560335.109509</v>
      </c>
      <c r="K63" s="11">
        <f t="shared" si="7"/>
        <v>2.7779999999999916E-2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11"/>
      <c r="H64" s="10"/>
      <c r="I64" s="10">
        <f t="shared" si="8"/>
        <v>3254</v>
      </c>
      <c r="J64" s="10">
        <f t="shared" si="6"/>
        <v>20346339036.670795</v>
      </c>
      <c r="K64" s="11">
        <f t="shared" si="7"/>
        <v>2.7120000000000033E-2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11"/>
      <c r="H65" s="10"/>
      <c r="I65" s="10">
        <f t="shared" si="8"/>
        <v>3254</v>
      </c>
      <c r="J65" s="10">
        <f t="shared" si="6"/>
        <v>19809115815.747719</v>
      </c>
      <c r="K65" s="11">
        <f t="shared" si="7"/>
        <v>2.6980000000000004E-2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4">
        <f>SUM(F2)</f>
        <v>22501433</v>
      </c>
      <c r="G66" s="11"/>
      <c r="H66" s="10"/>
      <c r="I66" s="10">
        <f t="shared" si="8"/>
        <v>3254</v>
      </c>
      <c r="J66" s="10">
        <f t="shared" ref="J66:J67" si="9">IF(I66="","",I66*C66)</f>
        <v>19288706514</v>
      </c>
      <c r="K66" s="11">
        <f t="shared" ref="K66" si="10">IFERROR(J66/J67-1,"")</f>
        <v>2.6440000000000019E-2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11"/>
      <c r="H67" s="10"/>
      <c r="I67" s="10">
        <f t="shared" ref="I67" si="11">IF(H67&lt;&gt;"",H67,I66/(1+IF(G66="",0,G66)))</f>
        <v>3254</v>
      </c>
      <c r="J67" s="10">
        <f t="shared" si="9"/>
        <v>18791850000</v>
      </c>
      <c r="K67" s="11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5">
        <v>11019227</v>
      </c>
      <c r="G2" s="11"/>
      <c r="H2" s="10"/>
      <c r="I2" s="10">
        <f>IF(H2&lt;&gt;"",H2,6310)</f>
        <v>6310</v>
      </c>
      <c r="J2" s="10">
        <f t="shared" ref="J2:J33" si="3">IF(I2="","",I2*C2)</f>
        <v>69527449323.246231</v>
      </c>
      <c r="K2" s="11">
        <f t="shared" ref="K2:K33" si="4">IFERROR(J2/J3-1,"")</f>
        <v>1.0340000000000016E-2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11"/>
      <c r="H3" s="10"/>
      <c r="I3" s="10">
        <f t="shared" ref="I3:I34" si="5">IF(H3&lt;&gt;"",H3,I2/(1+IF(G2="",0,G2)))</f>
        <v>6310</v>
      </c>
      <c r="J3" s="10">
        <f t="shared" si="3"/>
        <v>68815892989.732391</v>
      </c>
      <c r="K3" s="11">
        <f t="shared" si="4"/>
        <v>1.0599999999999943E-2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11"/>
      <c r="H4" s="10"/>
      <c r="I4" s="10">
        <f t="shared" si="5"/>
        <v>6310</v>
      </c>
      <c r="J4" s="10">
        <f t="shared" si="3"/>
        <v>68094095576.620224</v>
      </c>
      <c r="K4" s="11">
        <f t="shared" si="4"/>
        <v>1.0029999999999983E-2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11"/>
      <c r="H5" s="10"/>
      <c r="I5" s="10">
        <f t="shared" si="5"/>
        <v>6310</v>
      </c>
      <c r="J5" s="10">
        <f t="shared" si="3"/>
        <v>67417894098.809166</v>
      </c>
      <c r="K5" s="11">
        <f t="shared" si="4"/>
        <v>9.8300000000000054E-3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11"/>
      <c r="H6" s="10"/>
      <c r="I6" s="10">
        <f t="shared" si="5"/>
        <v>6310</v>
      </c>
      <c r="J6" s="10">
        <f t="shared" si="3"/>
        <v>66761627302.426315</v>
      </c>
      <c r="K6" s="11">
        <f t="shared" si="4"/>
        <v>1.0729999999999906E-2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11"/>
      <c r="H7" s="10"/>
      <c r="I7" s="10">
        <f t="shared" si="5"/>
        <v>6310</v>
      </c>
      <c r="J7" s="10">
        <f t="shared" si="3"/>
        <v>66052879901.087646</v>
      </c>
      <c r="K7" s="11">
        <f t="shared" si="4"/>
        <v>1.0569999999999746E-2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11"/>
      <c r="H8" s="10"/>
      <c r="I8" s="10">
        <f t="shared" si="5"/>
        <v>6310</v>
      </c>
      <c r="J8" s="10">
        <f t="shared" si="3"/>
        <v>65362003523.84066</v>
      </c>
      <c r="K8" s="11">
        <f t="shared" si="4"/>
        <v>1.0559999999999903E-2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11"/>
      <c r="H9" s="10"/>
      <c r="I9" s="10">
        <f t="shared" si="5"/>
        <v>6310</v>
      </c>
      <c r="J9" s="10">
        <f t="shared" si="3"/>
        <v>64678993354.022194</v>
      </c>
      <c r="K9" s="11">
        <f t="shared" si="4"/>
        <v>1.0640000000000205E-2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11"/>
      <c r="H10" s="10"/>
      <c r="I10" s="10">
        <f t="shared" si="5"/>
        <v>6310</v>
      </c>
      <c r="J10" s="10">
        <f t="shared" si="3"/>
        <v>63998054058.836166</v>
      </c>
      <c r="K10" s="11">
        <f t="shared" si="4"/>
        <v>9.6199999999999619E-3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11"/>
      <c r="H11" s="10"/>
      <c r="I11" s="10">
        <f t="shared" si="5"/>
        <v>6310</v>
      </c>
      <c r="J11" s="10">
        <f t="shared" si="3"/>
        <v>63388259007.187035</v>
      </c>
      <c r="K11" s="11">
        <f t="shared" si="4"/>
        <v>1.0210000000000052E-2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11"/>
      <c r="H12" s="10"/>
      <c r="I12" s="10">
        <f t="shared" si="5"/>
        <v>6310</v>
      </c>
      <c r="J12" s="10">
        <f t="shared" si="3"/>
        <v>62747605950.433113</v>
      </c>
      <c r="K12" s="11">
        <f t="shared" si="4"/>
        <v>1.0359999999999925E-2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11"/>
      <c r="H13" s="10"/>
      <c r="I13" s="10">
        <f t="shared" si="5"/>
        <v>6310</v>
      </c>
      <c r="J13" s="10">
        <f t="shared" si="3"/>
        <v>62104206372.414894</v>
      </c>
      <c r="K13" s="11">
        <f t="shared" si="4"/>
        <v>1.0190000000000143E-2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11"/>
      <c r="H14" s="10"/>
      <c r="I14" s="10">
        <f t="shared" si="5"/>
        <v>6310</v>
      </c>
      <c r="J14" s="10">
        <f t="shared" si="3"/>
        <v>61477748119.081451</v>
      </c>
      <c r="K14" s="11">
        <f t="shared" si="4"/>
        <v>1.0089999999999932E-2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11"/>
      <c r="H15" s="10"/>
      <c r="I15" s="10">
        <f t="shared" si="5"/>
        <v>6310</v>
      </c>
      <c r="J15" s="10">
        <f t="shared" si="3"/>
        <v>60863634051.501801</v>
      </c>
      <c r="K15" s="11">
        <f t="shared" si="4"/>
        <v>1.0580000000000034E-2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11"/>
      <c r="H16" s="10"/>
      <c r="I16" s="10">
        <f t="shared" si="5"/>
        <v>6310</v>
      </c>
      <c r="J16" s="10">
        <f t="shared" si="3"/>
        <v>60226438333.928825</v>
      </c>
      <c r="K16" s="11">
        <f t="shared" si="4"/>
        <v>1.0809999999999986E-2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11"/>
      <c r="H17" s="10"/>
      <c r="I17" s="10">
        <f t="shared" si="5"/>
        <v>6310</v>
      </c>
      <c r="J17" s="10">
        <f t="shared" si="3"/>
        <v>59582353096.95079</v>
      </c>
      <c r="K17" s="11">
        <f t="shared" si="4"/>
        <v>1.1149999999999993E-2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11"/>
      <c r="H18" s="10"/>
      <c r="I18" s="10">
        <f t="shared" si="5"/>
        <v>6310</v>
      </c>
      <c r="J18" s="10">
        <f t="shared" si="3"/>
        <v>58925335604.955536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11"/>
      <c r="H19" s="10"/>
      <c r="I19" s="10">
        <f t="shared" si="5"/>
        <v>6310</v>
      </c>
      <c r="J19" s="10">
        <f t="shared" si="3"/>
        <v>58254246683.165466</v>
      </c>
      <c r="K19" s="11">
        <f t="shared" si="4"/>
        <v>1.1540000000000328E-2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11"/>
      <c r="H20" s="10"/>
      <c r="I20" s="10">
        <f t="shared" si="5"/>
        <v>6310</v>
      </c>
      <c r="J20" s="10">
        <f t="shared" si="3"/>
        <v>57589661983.871574</v>
      </c>
      <c r="K20" s="11">
        <f t="shared" si="4"/>
        <v>1.1970000000000036E-2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11"/>
      <c r="H21" s="10"/>
      <c r="I21" s="10">
        <f t="shared" si="5"/>
        <v>6310</v>
      </c>
      <c r="J21" s="10">
        <f t="shared" si="3"/>
        <v>56908467626.383759</v>
      </c>
      <c r="K21" s="11">
        <f t="shared" si="4"/>
        <v>1.2329999999999952E-2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11"/>
      <c r="H22" s="10"/>
      <c r="I22" s="10">
        <f t="shared" si="5"/>
        <v>6310</v>
      </c>
      <c r="J22" s="10">
        <f t="shared" si="3"/>
        <v>56215332575.725075</v>
      </c>
      <c r="K22" s="11">
        <f t="shared" si="4"/>
        <v>1.2829999999999897E-2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11"/>
      <c r="H23" s="10"/>
      <c r="I23" s="10">
        <f t="shared" si="5"/>
        <v>6310</v>
      </c>
      <c r="J23" s="10">
        <f t="shared" si="3"/>
        <v>55503226183.787094</v>
      </c>
      <c r="K23" s="11">
        <f t="shared" si="4"/>
        <v>1.3379999999999947E-2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11"/>
      <c r="H24" s="10"/>
      <c r="I24" s="10">
        <f t="shared" si="5"/>
        <v>6310</v>
      </c>
      <c r="J24" s="10">
        <f t="shared" si="3"/>
        <v>54770398255.133408</v>
      </c>
      <c r="K24" s="11">
        <f t="shared" si="4"/>
        <v>1.3419999999999987E-2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11"/>
      <c r="H25" s="10"/>
      <c r="I25" s="10">
        <f t="shared" si="5"/>
        <v>6310</v>
      </c>
      <c r="J25" s="10">
        <f t="shared" si="3"/>
        <v>54045112840.809738</v>
      </c>
      <c r="K25" s="11">
        <f t="shared" si="4"/>
        <v>1.364999999999994E-2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11"/>
      <c r="H26" s="10"/>
      <c r="I26" s="10">
        <f t="shared" si="5"/>
        <v>6310</v>
      </c>
      <c r="J26" s="10">
        <f t="shared" si="3"/>
        <v>53317331268.988052</v>
      </c>
      <c r="K26" s="11">
        <f t="shared" si="4"/>
        <v>1.4040000000000052E-2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11"/>
      <c r="H27" s="10"/>
      <c r="I27" s="10">
        <f t="shared" si="5"/>
        <v>6310</v>
      </c>
      <c r="J27" s="10">
        <f t="shared" si="3"/>
        <v>52579120418.314903</v>
      </c>
      <c r="K27" s="11">
        <f t="shared" si="4"/>
        <v>1.4729999999999688E-2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11"/>
      <c r="H28" s="10"/>
      <c r="I28" s="10">
        <f t="shared" si="5"/>
        <v>6310</v>
      </c>
      <c r="J28" s="10">
        <f t="shared" si="3"/>
        <v>51815872614.700378</v>
      </c>
      <c r="K28" s="11">
        <f t="shared" si="4"/>
        <v>1.5109999999999957E-2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11"/>
      <c r="H29" s="10"/>
      <c r="I29" s="10">
        <f t="shared" si="5"/>
        <v>6310</v>
      </c>
      <c r="J29" s="10">
        <f t="shared" si="3"/>
        <v>51044588876.772354</v>
      </c>
      <c r="K29" s="11">
        <f t="shared" si="4"/>
        <v>1.5519999999999978E-2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11"/>
      <c r="H30" s="10"/>
      <c r="I30" s="10">
        <f t="shared" si="5"/>
        <v>6310</v>
      </c>
      <c r="J30" s="10">
        <f t="shared" si="3"/>
        <v>50264484083.791901</v>
      </c>
      <c r="K30" s="11">
        <f t="shared" si="4"/>
        <v>1.5479999999999938E-2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11"/>
      <c r="H31" s="10"/>
      <c r="I31" s="10">
        <f t="shared" si="5"/>
        <v>6310</v>
      </c>
      <c r="J31" s="10">
        <f t="shared" si="3"/>
        <v>49498251155.898598</v>
      </c>
      <c r="K31" s="11">
        <f t="shared" si="4"/>
        <v>1.5430000000000055E-2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11"/>
      <c r="H32" s="10"/>
      <c r="I32" s="10">
        <f t="shared" si="5"/>
        <v>6310</v>
      </c>
      <c r="J32" s="10">
        <f t="shared" si="3"/>
        <v>48746098850.633324</v>
      </c>
      <c r="K32" s="11">
        <f t="shared" si="4"/>
        <v>1.5679999999999916E-2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11"/>
      <c r="H33" s="10"/>
      <c r="I33" s="10">
        <f t="shared" si="5"/>
        <v>6310</v>
      </c>
      <c r="J33" s="10">
        <f t="shared" si="3"/>
        <v>47993559832.46035</v>
      </c>
      <c r="K33" s="11">
        <f t="shared" si="4"/>
        <v>1.5770000000000062E-2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11"/>
      <c r="H34" s="10"/>
      <c r="I34" s="10">
        <f t="shared" si="5"/>
        <v>6310</v>
      </c>
      <c r="J34" s="10">
        <f t="shared" ref="J34:J65" si="6">IF(I34="","",I34*C34)</f>
        <v>47248451748.38826</v>
      </c>
      <c r="K34" s="11">
        <f t="shared" ref="K34:K65" si="7">IFERROR(J34/J35-1,"")</f>
        <v>1.6080000000000094E-2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11"/>
      <c r="H35" s="10"/>
      <c r="I35" s="10">
        <f t="shared" ref="I35:I66" si="8">IF(H35&lt;&gt;"",H35,I34/(1+IF(G34="",0,G34)))</f>
        <v>6310</v>
      </c>
      <c r="J35" s="10">
        <f t="shared" si="6"/>
        <v>46500720168.085442</v>
      </c>
      <c r="K35" s="11">
        <f t="shared" si="7"/>
        <v>1.5959999999999974E-2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11"/>
      <c r="H36" s="10"/>
      <c r="I36" s="10">
        <f t="shared" si="8"/>
        <v>6310</v>
      </c>
      <c r="J36" s="10">
        <f t="shared" si="6"/>
        <v>45770227339.743141</v>
      </c>
      <c r="K36" s="11">
        <f t="shared" si="7"/>
        <v>1.6129999999999978E-2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11"/>
      <c r="H37" s="10"/>
      <c r="I37" s="10">
        <f t="shared" si="8"/>
        <v>6310</v>
      </c>
      <c r="J37" s="10">
        <f t="shared" si="6"/>
        <v>45043672895.931763</v>
      </c>
      <c r="K37" s="11">
        <f t="shared" si="7"/>
        <v>1.5910000000000091E-2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11"/>
      <c r="H38" s="10"/>
      <c r="I38" s="10">
        <f t="shared" si="8"/>
        <v>6310</v>
      </c>
      <c r="J38" s="10">
        <f t="shared" si="6"/>
        <v>44338251317.470795</v>
      </c>
      <c r="K38" s="11">
        <f t="shared" si="7"/>
        <v>1.5949999999999909E-2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11"/>
      <c r="H39" s="10"/>
      <c r="I39" s="10">
        <f t="shared" si="8"/>
        <v>6310</v>
      </c>
      <c r="J39" s="10">
        <f t="shared" si="6"/>
        <v>43642158883.282448</v>
      </c>
      <c r="K39" s="11">
        <f t="shared" si="7"/>
        <v>1.5989999999999949E-2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11"/>
      <c r="H40" s="10"/>
      <c r="I40" s="10">
        <f t="shared" si="8"/>
        <v>6310</v>
      </c>
      <c r="J40" s="10">
        <f t="shared" si="6"/>
        <v>42955303579.053383</v>
      </c>
      <c r="K40" s="11">
        <f t="shared" si="7"/>
        <v>1.5989999999999949E-2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11"/>
      <c r="H41" s="10"/>
      <c r="I41" s="10">
        <f t="shared" si="8"/>
        <v>6310</v>
      </c>
      <c r="J41" s="10">
        <f t="shared" si="6"/>
        <v>42279258239.799004</v>
      </c>
      <c r="K41" s="11">
        <f t="shared" si="7"/>
        <v>1.5680000000000138E-2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11"/>
      <c r="H42" s="10"/>
      <c r="I42" s="10">
        <f t="shared" si="8"/>
        <v>6310</v>
      </c>
      <c r="J42" s="10">
        <f t="shared" si="6"/>
        <v>41626553875.038399</v>
      </c>
      <c r="K42" s="11">
        <f t="shared" si="7"/>
        <v>1.5619999999999967E-2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11"/>
      <c r="H43" s="10"/>
      <c r="I43" s="10">
        <f t="shared" si="8"/>
        <v>6310</v>
      </c>
      <c r="J43" s="10">
        <f t="shared" si="6"/>
        <v>40986347132.823692</v>
      </c>
      <c r="K43" s="11">
        <f t="shared" si="7"/>
        <v>1.6539999999999999E-2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11"/>
      <c r="H44" s="10"/>
      <c r="I44" s="10">
        <f t="shared" si="8"/>
        <v>6310</v>
      </c>
      <c r="J44" s="10">
        <f t="shared" si="6"/>
        <v>40319463211.308647</v>
      </c>
      <c r="K44" s="11">
        <f t="shared" si="7"/>
        <v>1.6350000000000087E-2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11"/>
      <c r="H45" s="10"/>
      <c r="I45" s="10">
        <f t="shared" si="8"/>
        <v>6310</v>
      </c>
      <c r="J45" s="10">
        <f t="shared" si="6"/>
        <v>39670844897.238792</v>
      </c>
      <c r="K45" s="11">
        <f t="shared" si="7"/>
        <v>1.5980000000000105E-2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11"/>
      <c r="H46" s="10"/>
      <c r="I46" s="10">
        <f t="shared" si="8"/>
        <v>6310</v>
      </c>
      <c r="J46" s="10">
        <f t="shared" si="6"/>
        <v>39046875821.609467</v>
      </c>
      <c r="K46" s="11">
        <f t="shared" si="7"/>
        <v>1.5680000000000138E-2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11"/>
      <c r="H47" s="10"/>
      <c r="I47" s="10">
        <f t="shared" si="8"/>
        <v>6310</v>
      </c>
      <c r="J47" s="10">
        <f t="shared" si="6"/>
        <v>38444072760.721352</v>
      </c>
      <c r="K47" s="11">
        <f t="shared" si="7"/>
        <v>1.580999999999988E-2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11"/>
      <c r="H48" s="10"/>
      <c r="I48" s="10">
        <f t="shared" si="8"/>
        <v>6310</v>
      </c>
      <c r="J48" s="10">
        <f t="shared" si="6"/>
        <v>37845731741.882195</v>
      </c>
      <c r="K48" s="11">
        <f t="shared" si="7"/>
        <v>1.5390000000000015E-2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11"/>
      <c r="H49" s="10"/>
      <c r="I49" s="10">
        <f t="shared" si="8"/>
        <v>6310</v>
      </c>
      <c r="J49" s="10">
        <f t="shared" si="6"/>
        <v>37272113908.825371</v>
      </c>
      <c r="K49" s="11">
        <f t="shared" si="7"/>
        <v>1.5309999999999935E-2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11"/>
      <c r="H50" s="10"/>
      <c r="I50" s="10">
        <f t="shared" si="8"/>
        <v>6310</v>
      </c>
      <c r="J50" s="10">
        <f t="shared" si="6"/>
        <v>36710082545.060493</v>
      </c>
      <c r="K50" s="11">
        <f t="shared" si="7"/>
        <v>1.5289999999999804E-2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11"/>
      <c r="H51" s="10"/>
      <c r="I51" s="10">
        <f t="shared" si="8"/>
        <v>6310</v>
      </c>
      <c r="J51" s="10">
        <f t="shared" si="6"/>
        <v>36157238370.377426</v>
      </c>
      <c r="K51" s="11">
        <f t="shared" si="7"/>
        <v>1.5220000000000011E-2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11"/>
      <c r="H52" s="10"/>
      <c r="I52" s="10">
        <f t="shared" si="8"/>
        <v>6310</v>
      </c>
      <c r="J52" s="10">
        <f t="shared" si="6"/>
        <v>35615175400.777588</v>
      </c>
      <c r="K52" s="11">
        <f t="shared" si="7"/>
        <v>1.5409999999999702E-2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11"/>
      <c r="H53" s="10"/>
      <c r="I53" s="10">
        <f t="shared" si="8"/>
        <v>6310</v>
      </c>
      <c r="J53" s="10">
        <f t="shared" si="6"/>
        <v>35074674664.20224</v>
      </c>
      <c r="K53" s="11">
        <f t="shared" si="7"/>
        <v>1.5870000000000051E-2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11"/>
      <c r="H54" s="10"/>
      <c r="I54" s="10">
        <f t="shared" si="8"/>
        <v>6310</v>
      </c>
      <c r="J54" s="10">
        <f t="shared" si="6"/>
        <v>34526735373.819717</v>
      </c>
      <c r="K54" s="11">
        <f t="shared" si="7"/>
        <v>1.6340000000000021E-2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11"/>
      <c r="H55" s="10"/>
      <c r="I55" s="10">
        <f t="shared" si="8"/>
        <v>6310</v>
      </c>
      <c r="J55" s="10">
        <f t="shared" si="6"/>
        <v>33971638795.894798</v>
      </c>
      <c r="K55" s="11">
        <f t="shared" si="7"/>
        <v>1.6529999999999934E-2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11"/>
      <c r="H56" s="10"/>
      <c r="I56" s="10">
        <f t="shared" si="8"/>
        <v>6310</v>
      </c>
      <c r="J56" s="10">
        <f t="shared" si="6"/>
        <v>33419219104.103962</v>
      </c>
      <c r="K56" s="11">
        <f t="shared" si="7"/>
        <v>1.6599999999999948E-2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11"/>
      <c r="H57" s="10"/>
      <c r="I57" s="10">
        <f t="shared" si="8"/>
        <v>6310</v>
      </c>
      <c r="J57" s="10">
        <f t="shared" si="6"/>
        <v>32873518693.787098</v>
      </c>
      <c r="K57" s="11">
        <f t="shared" si="7"/>
        <v>1.6499999999999959E-2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11"/>
      <c r="H58" s="10"/>
      <c r="I58" s="10">
        <f t="shared" si="8"/>
        <v>6310</v>
      </c>
      <c r="J58" s="10">
        <f t="shared" si="6"/>
        <v>32339910175.884995</v>
      </c>
      <c r="K58" s="11">
        <f t="shared" si="7"/>
        <v>1.6790000000000083E-2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11"/>
      <c r="H59" s="10"/>
      <c r="I59" s="10">
        <f t="shared" si="8"/>
        <v>6310</v>
      </c>
      <c r="J59" s="10">
        <f t="shared" si="6"/>
        <v>31805889294.628185</v>
      </c>
      <c r="K59" s="11">
        <f t="shared" si="7"/>
        <v>1.6950000000000021E-2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11"/>
      <c r="H60" s="10"/>
      <c r="I60" s="10">
        <f t="shared" si="8"/>
        <v>6310</v>
      </c>
      <c r="J60" s="10">
        <f t="shared" si="6"/>
        <v>31275765076.580154</v>
      </c>
      <c r="K60" s="11">
        <f t="shared" si="7"/>
        <v>1.6939999999999955E-2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11"/>
      <c r="H61" s="10"/>
      <c r="I61" s="10">
        <f t="shared" si="8"/>
        <v>6310</v>
      </c>
      <c r="J61" s="10">
        <f t="shared" si="6"/>
        <v>30754779118.315884</v>
      </c>
      <c r="K61" s="11">
        <f t="shared" si="7"/>
        <v>1.7740000000000089E-2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11"/>
      <c r="H62" s="10"/>
      <c r="I62" s="10">
        <f t="shared" si="8"/>
        <v>6310</v>
      </c>
      <c r="J62" s="10">
        <f t="shared" si="6"/>
        <v>30218699391.117458</v>
      </c>
      <c r="K62" s="11">
        <f t="shared" si="7"/>
        <v>1.7630000000000035E-2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11"/>
      <c r="H63" s="10"/>
      <c r="I63" s="10">
        <f t="shared" si="8"/>
        <v>6310</v>
      </c>
      <c r="J63" s="10">
        <f t="shared" si="6"/>
        <v>29695173482.618885</v>
      </c>
      <c r="K63" s="11">
        <f t="shared" si="7"/>
        <v>1.8480000000000052E-2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11"/>
      <c r="H64" s="10"/>
      <c r="I64" s="10">
        <f t="shared" si="8"/>
        <v>6310</v>
      </c>
      <c r="J64" s="10">
        <f t="shared" si="6"/>
        <v>29156363878.150661</v>
      </c>
      <c r="K64" s="11">
        <f t="shared" si="7"/>
        <v>1.8860000000000099E-2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11"/>
      <c r="H65" s="10"/>
      <c r="I65" s="10">
        <f t="shared" si="8"/>
        <v>6310</v>
      </c>
      <c r="J65" s="10">
        <f t="shared" si="6"/>
        <v>28616653787.714363</v>
      </c>
      <c r="K65" s="11">
        <f t="shared" si="7"/>
        <v>1.9470000000000098E-2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4">
        <f>SUM(F2)</f>
        <v>11019227</v>
      </c>
      <c r="G66" s="11"/>
      <c r="H66" s="10"/>
      <c r="I66" s="10">
        <f t="shared" si="8"/>
        <v>6310</v>
      </c>
      <c r="J66" s="10">
        <f t="shared" ref="J66:J67" si="9">IF(I66="","",I66*C66)</f>
        <v>28070128388</v>
      </c>
      <c r="K66" s="11">
        <f t="shared" ref="K66" si="10">IFERROR(J66/J67-1,"")</f>
        <v>1.9600000000000062E-2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11"/>
      <c r="H67" s="10"/>
      <c r="I67" s="10">
        <f t="shared" ref="I67" si="11">IF(H67&lt;&gt;"",H67,I66/(1+IF(G66="",0,G66)))</f>
        <v>6310</v>
      </c>
      <c r="J67" s="10">
        <f t="shared" si="9"/>
        <v>27530530000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5">
        <v>23361657</v>
      </c>
      <c r="G2" s="11"/>
      <c r="H2" s="10"/>
      <c r="I2" s="10">
        <f>IF(H2&lt;&gt;"",H2,14206)</f>
        <v>14206</v>
      </c>
      <c r="J2" s="10">
        <f t="shared" ref="J2:J33" si="3">IF(I2="","",I2*C2)</f>
        <v>331867402086.98047</v>
      </c>
      <c r="K2" s="11">
        <f t="shared" ref="K2:K33" si="4">IFERROR(J2/J3-1,"")</f>
        <v>1.0569999999999746E-2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11"/>
      <c r="H3" s="10"/>
      <c r="I3" s="10">
        <f t="shared" ref="I3:I34" si="5">IF(H3&lt;&gt;"",H3,I2/(1+IF(G2="",0,G2)))</f>
        <v>14206</v>
      </c>
      <c r="J3" s="10">
        <f t="shared" si="3"/>
        <v>328396253685.52454</v>
      </c>
      <c r="K3" s="11">
        <f t="shared" si="4"/>
        <v>1.0569999999999968E-2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11"/>
      <c r="H4" s="10"/>
      <c r="I4" s="10">
        <f t="shared" si="5"/>
        <v>14206</v>
      </c>
      <c r="J4" s="10">
        <f t="shared" si="3"/>
        <v>324961411565.27954</v>
      </c>
      <c r="K4" s="11">
        <f t="shared" si="4"/>
        <v>9.279999999999955E-3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11"/>
      <c r="H5" s="10"/>
      <c r="I5" s="10">
        <f t="shared" si="5"/>
        <v>14206</v>
      </c>
      <c r="J5" s="10">
        <f t="shared" si="3"/>
        <v>321973497508.40161</v>
      </c>
      <c r="K5" s="11">
        <f t="shared" si="4"/>
        <v>7.6799999999999091E-3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11"/>
      <c r="H6" s="10"/>
      <c r="I6" s="10">
        <f t="shared" si="5"/>
        <v>14206</v>
      </c>
      <c r="J6" s="10">
        <f t="shared" si="3"/>
        <v>319519587079.63007</v>
      </c>
      <c r="K6" s="11">
        <f t="shared" si="4"/>
        <v>7.1199999999997932E-3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11"/>
      <c r="H7" s="10"/>
      <c r="I7" s="10">
        <f t="shared" si="5"/>
        <v>14206</v>
      </c>
      <c r="J7" s="10">
        <f t="shared" si="3"/>
        <v>317260690959.99493</v>
      </c>
      <c r="K7" s="11">
        <f t="shared" si="4"/>
        <v>7.9700000000002547E-3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11"/>
      <c r="H8" s="10"/>
      <c r="I8" s="10">
        <f t="shared" si="5"/>
        <v>14206</v>
      </c>
      <c r="J8" s="10">
        <f t="shared" si="3"/>
        <v>314752116590.76648</v>
      </c>
      <c r="K8" s="11">
        <f t="shared" si="4"/>
        <v>9.060000000000068E-3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11"/>
      <c r="H9" s="10"/>
      <c r="I9" s="10">
        <f t="shared" si="5"/>
        <v>14206</v>
      </c>
      <c r="J9" s="10">
        <f t="shared" si="3"/>
        <v>311926066428.92041</v>
      </c>
      <c r="K9" s="11">
        <f t="shared" si="4"/>
        <v>7.9699999999998106E-3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11"/>
      <c r="H10" s="10"/>
      <c r="I10" s="10">
        <f t="shared" si="5"/>
        <v>14206</v>
      </c>
      <c r="J10" s="10">
        <f t="shared" si="3"/>
        <v>309459672836.41425</v>
      </c>
      <c r="K10" s="11">
        <f t="shared" si="4"/>
        <v>7.6300000000000257E-3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11"/>
      <c r="H11" s="10"/>
      <c r="I11" s="10">
        <f t="shared" si="5"/>
        <v>14206</v>
      </c>
      <c r="J11" s="10">
        <f t="shared" si="3"/>
        <v>307116374895.95807</v>
      </c>
      <c r="K11" s="11">
        <f t="shared" si="4"/>
        <v>7.2099999999999387E-3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11"/>
      <c r="H12" s="10"/>
      <c r="I12" s="10">
        <f t="shared" si="5"/>
        <v>14206</v>
      </c>
      <c r="J12" s="10">
        <f t="shared" si="3"/>
        <v>304917916716.43262</v>
      </c>
      <c r="K12" s="11">
        <f t="shared" si="4"/>
        <v>4.0100000000000691E-3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11"/>
      <c r="H13" s="10"/>
      <c r="I13" s="10">
        <f t="shared" si="5"/>
        <v>14206</v>
      </c>
      <c r="J13" s="10">
        <f t="shared" si="3"/>
        <v>303700079398.04645</v>
      </c>
      <c r="K13" s="11">
        <f t="shared" si="4"/>
        <v>3.9700000000000291E-3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11"/>
      <c r="H14" s="10"/>
      <c r="I14" s="10">
        <f t="shared" si="5"/>
        <v>14206</v>
      </c>
      <c r="J14" s="10">
        <f t="shared" si="3"/>
        <v>302499157741.81146</v>
      </c>
      <c r="K14" s="11">
        <f t="shared" si="4"/>
        <v>3.9100000000000801E-3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11"/>
      <c r="H15" s="10"/>
      <c r="I15" s="10">
        <f t="shared" si="5"/>
        <v>14206</v>
      </c>
      <c r="J15" s="10">
        <f t="shared" si="3"/>
        <v>301320992660.50885</v>
      </c>
      <c r="K15" s="11">
        <f t="shared" si="4"/>
        <v>3.5600000000000076E-3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11"/>
      <c r="H16" s="10"/>
      <c r="I16" s="10">
        <f t="shared" si="5"/>
        <v>14206</v>
      </c>
      <c r="J16" s="10">
        <f t="shared" si="3"/>
        <v>300252095201.59119</v>
      </c>
      <c r="K16" s="11">
        <f t="shared" si="4"/>
        <v>2.9600000000002957E-3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11"/>
      <c r="H17" s="10"/>
      <c r="I17" s="10">
        <f t="shared" si="5"/>
        <v>14206</v>
      </c>
      <c r="J17" s="10">
        <f t="shared" si="3"/>
        <v>299365971924.69403</v>
      </c>
      <c r="K17" s="11">
        <f t="shared" si="4"/>
        <v>2.4299999999999322E-3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11"/>
      <c r="H18" s="10"/>
      <c r="I18" s="10">
        <f t="shared" si="5"/>
        <v>14206</v>
      </c>
      <c r="J18" s="10">
        <f t="shared" si="3"/>
        <v>298640276053.88312</v>
      </c>
      <c r="K18" s="11">
        <f t="shared" si="4"/>
        <v>8.2000000000004292E-4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11"/>
      <c r="H19" s="10"/>
      <c r="I19" s="10">
        <f t="shared" si="5"/>
        <v>14206</v>
      </c>
      <c r="J19" s="10">
        <f t="shared" si="3"/>
        <v>298395591668.71478</v>
      </c>
      <c r="K19" s="11">
        <f t="shared" si="4"/>
        <v>7.699999999999374E-4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11"/>
      <c r="H20" s="10"/>
      <c r="I20" s="10">
        <f t="shared" si="5"/>
        <v>14206</v>
      </c>
      <c r="J20" s="10">
        <f t="shared" si="3"/>
        <v>298166003845.75354</v>
      </c>
      <c r="K20" s="11">
        <f t="shared" si="4"/>
        <v>3.6999999999998145E-4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11"/>
      <c r="H21" s="10"/>
      <c r="I21" s="10">
        <f t="shared" si="5"/>
        <v>14206</v>
      </c>
      <c r="J21" s="10">
        <f t="shared" si="3"/>
        <v>298055723228.15912</v>
      </c>
      <c r="K21" s="11">
        <f t="shared" si="4"/>
        <v>7.9999999999991189E-4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11"/>
      <c r="H22" s="10"/>
      <c r="I22" s="10">
        <f t="shared" si="5"/>
        <v>14206</v>
      </c>
      <c r="J22" s="10">
        <f t="shared" si="3"/>
        <v>297817469252.75696</v>
      </c>
      <c r="K22" s="11">
        <f t="shared" si="4"/>
        <v>2.3800000000000487E-3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11"/>
      <c r="H23" s="10"/>
      <c r="I23" s="10">
        <f t="shared" si="5"/>
        <v>14206</v>
      </c>
      <c r="J23" s="10">
        <f t="shared" si="3"/>
        <v>297110346627.78284</v>
      </c>
      <c r="K23" s="11">
        <f t="shared" si="4"/>
        <v>8.1100000000002836E-3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11"/>
      <c r="H24" s="10"/>
      <c r="I24" s="10">
        <f t="shared" si="5"/>
        <v>14206</v>
      </c>
      <c r="J24" s="10">
        <f t="shared" si="3"/>
        <v>294720166080.86694</v>
      </c>
      <c r="K24" s="11">
        <f t="shared" si="4"/>
        <v>6.0899999999999288E-3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11"/>
      <c r="H25" s="10"/>
      <c r="I25" s="10">
        <f t="shared" si="5"/>
        <v>14206</v>
      </c>
      <c r="J25" s="10">
        <f t="shared" si="3"/>
        <v>292936184715.94684</v>
      </c>
      <c r="K25" s="11">
        <f t="shared" si="4"/>
        <v>5.5199999999999694E-3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11"/>
      <c r="H26" s="10"/>
      <c r="I26" s="10">
        <f t="shared" si="5"/>
        <v>14206</v>
      </c>
      <c r="J26" s="10">
        <f t="shared" si="3"/>
        <v>291328053858.64709</v>
      </c>
      <c r="K26" s="11">
        <f t="shared" si="4"/>
        <v>6.1899999999999178E-3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11"/>
      <c r="H27" s="10"/>
      <c r="I27" s="10">
        <f t="shared" si="5"/>
        <v>14206</v>
      </c>
      <c r="J27" s="10">
        <f t="shared" si="3"/>
        <v>289535827088.96643</v>
      </c>
      <c r="K27" s="11">
        <f t="shared" si="4"/>
        <v>7.4100000000001387E-3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11"/>
      <c r="H28" s="10"/>
      <c r="I28" s="10">
        <f t="shared" si="5"/>
        <v>14206</v>
      </c>
      <c r="J28" s="10">
        <f t="shared" si="3"/>
        <v>287406147535.72668</v>
      </c>
      <c r="K28" s="11">
        <f t="shared" si="4"/>
        <v>8.0200000000001381E-3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11"/>
      <c r="H29" s="10"/>
      <c r="I29" s="10">
        <f t="shared" si="5"/>
        <v>14206</v>
      </c>
      <c r="J29" s="10">
        <f t="shared" si="3"/>
        <v>285119489232.08533</v>
      </c>
      <c r="K29" s="11">
        <f t="shared" si="4"/>
        <v>5.3199999999997694E-3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11"/>
      <c r="H30" s="10"/>
      <c r="I30" s="10">
        <f t="shared" si="5"/>
        <v>14206</v>
      </c>
      <c r="J30" s="10">
        <f t="shared" si="3"/>
        <v>283610680412.29199</v>
      </c>
      <c r="K30" s="11">
        <f t="shared" si="4"/>
        <v>3.8800000000001056E-3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11"/>
      <c r="H31" s="10"/>
      <c r="I31" s="10">
        <f t="shared" si="5"/>
        <v>14206</v>
      </c>
      <c r="J31" s="10">
        <f t="shared" si="3"/>
        <v>282514524058.94324</v>
      </c>
      <c r="K31" s="11">
        <f t="shared" si="4"/>
        <v>2.7899999999998482E-3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11"/>
      <c r="H32" s="10"/>
      <c r="I32" s="10">
        <f t="shared" si="5"/>
        <v>14206</v>
      </c>
      <c r="J32" s="10">
        <f t="shared" si="3"/>
        <v>281728501539.64764</v>
      </c>
      <c r="K32" s="11">
        <f t="shared" si="4"/>
        <v>1.8600000000001948E-3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11"/>
      <c r="H33" s="10"/>
      <c r="I33" s="10">
        <f t="shared" si="5"/>
        <v>14206</v>
      </c>
      <c r="J33" s="10">
        <f t="shared" si="3"/>
        <v>281205459385.19116</v>
      </c>
      <c r="K33" s="11">
        <f t="shared" si="4"/>
        <v>1.4400000000001079E-3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11"/>
      <c r="H34" s="10"/>
      <c r="I34" s="10">
        <f t="shared" si="5"/>
        <v>14206</v>
      </c>
      <c r="J34" s="10">
        <f t="shared" ref="J34:J65" si="6">IF(I34="","",I34*C34)</f>
        <v>280801105792.84943</v>
      </c>
      <c r="K34" s="11">
        <f t="shared" ref="K34:K65" si="7">IFERROR(J34/J35-1,"")</f>
        <v>3.6999999999998145E-4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11"/>
      <c r="H35" s="10"/>
      <c r="I35" s="10">
        <f t="shared" ref="I35:I66" si="8">IF(H35&lt;&gt;"",H35,I34/(1+IF(G34="",0,G34)))</f>
        <v>14206</v>
      </c>
      <c r="J35" s="10">
        <f t="shared" si="6"/>
        <v>280697247811.1593</v>
      </c>
      <c r="K35" s="11">
        <f t="shared" si="7"/>
        <v>5.2000000000007596E-4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11"/>
      <c r="H36" s="10"/>
      <c r="I36" s="10">
        <f t="shared" si="8"/>
        <v>14206</v>
      </c>
      <c r="J36" s="10">
        <f t="shared" si="6"/>
        <v>280551361103.3855</v>
      </c>
      <c r="K36" s="11">
        <f t="shared" si="7"/>
        <v>6.0999999999999943E-4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11"/>
      <c r="H37" s="10"/>
      <c r="I37" s="10">
        <f t="shared" si="8"/>
        <v>14206</v>
      </c>
      <c r="J37" s="10">
        <f t="shared" si="6"/>
        <v>280380329102.63287</v>
      </c>
      <c r="K37" s="11">
        <f t="shared" si="7"/>
        <v>1.7899999999999583E-3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11"/>
      <c r="H38" s="10"/>
      <c r="I38" s="10">
        <f t="shared" si="8"/>
        <v>14206</v>
      </c>
      <c r="J38" s="10">
        <f t="shared" si="6"/>
        <v>279879345074.94873</v>
      </c>
      <c r="K38" s="11">
        <f t="shared" si="7"/>
        <v>2.2400000000002418E-3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11"/>
      <c r="H39" s="10"/>
      <c r="I39" s="10">
        <f t="shared" si="8"/>
        <v>14206</v>
      </c>
      <c r="J39" s="10">
        <f t="shared" si="6"/>
        <v>279253816525.9306</v>
      </c>
      <c r="K39" s="11">
        <f t="shared" si="7"/>
        <v>2.0999999999997687E-3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11"/>
      <c r="H40" s="10"/>
      <c r="I40" s="10">
        <f t="shared" si="8"/>
        <v>14206</v>
      </c>
      <c r="J40" s="10">
        <f t="shared" si="6"/>
        <v>278668612439.80707</v>
      </c>
      <c r="K40" s="11">
        <f t="shared" si="7"/>
        <v>3.7400000000002986E-3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11"/>
      <c r="H41" s="10"/>
      <c r="I41" s="10">
        <f t="shared" si="8"/>
        <v>14206</v>
      </c>
      <c r="J41" s="10">
        <f t="shared" si="6"/>
        <v>277630275210.51965</v>
      </c>
      <c r="K41" s="11">
        <f t="shared" si="7"/>
        <v>3.3799999999997166E-3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11"/>
      <c r="H42" s="10"/>
      <c r="I42" s="10">
        <f t="shared" si="8"/>
        <v>14206</v>
      </c>
      <c r="J42" s="10">
        <f t="shared" si="6"/>
        <v>276695045955.19116</v>
      </c>
      <c r="K42" s="11">
        <f t="shared" si="7"/>
        <v>3.8700000000000401E-3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11"/>
      <c r="H43" s="10"/>
      <c r="I43" s="10">
        <f t="shared" si="8"/>
        <v>14206</v>
      </c>
      <c r="J43" s="10">
        <f t="shared" si="6"/>
        <v>275628364185.79211</v>
      </c>
      <c r="K43" s="11">
        <f t="shared" si="7"/>
        <v>3.949999999999898E-3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11"/>
      <c r="H44" s="10"/>
      <c r="I44" s="10">
        <f t="shared" si="8"/>
        <v>14206</v>
      </c>
      <c r="J44" s="10">
        <f t="shared" si="6"/>
        <v>274543915718.70328</v>
      </c>
      <c r="K44" s="11">
        <f t="shared" si="7"/>
        <v>1.8000000000000238E-3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11"/>
      <c r="H45" s="10"/>
      <c r="I45" s="10">
        <f t="shared" si="8"/>
        <v>14206</v>
      </c>
      <c r="J45" s="10">
        <f t="shared" si="6"/>
        <v>274050624594.43329</v>
      </c>
      <c r="K45" s="11">
        <f t="shared" si="7"/>
        <v>1.8199999999999328E-3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11"/>
      <c r="H46" s="10"/>
      <c r="I46" s="10">
        <f t="shared" si="8"/>
        <v>14206</v>
      </c>
      <c r="J46" s="10">
        <f t="shared" si="6"/>
        <v>273552758573.82895</v>
      </c>
      <c r="K46" s="11">
        <f t="shared" si="7"/>
        <v>4.1800000000002946E-3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11"/>
      <c r="H47" s="10"/>
      <c r="I47" s="10">
        <f t="shared" si="8"/>
        <v>14206</v>
      </c>
      <c r="J47" s="10">
        <f t="shared" si="6"/>
        <v>272414067770.548</v>
      </c>
      <c r="K47" s="11">
        <f t="shared" si="7"/>
        <v>9.5499999999999474E-3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11"/>
      <c r="H48" s="10"/>
      <c r="I48" s="10">
        <f t="shared" si="8"/>
        <v>14206</v>
      </c>
      <c r="J48" s="10">
        <f t="shared" si="6"/>
        <v>269837123243.57193</v>
      </c>
      <c r="K48" s="11">
        <f t="shared" si="7"/>
        <v>9.1300000000000825E-3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11"/>
      <c r="H49" s="10"/>
      <c r="I49" s="10">
        <f t="shared" si="8"/>
        <v>14206</v>
      </c>
      <c r="J49" s="10">
        <f t="shared" si="6"/>
        <v>267395799593.28522</v>
      </c>
      <c r="K49" s="11">
        <f t="shared" si="7"/>
        <v>4.930000000000101E-3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11"/>
      <c r="H50" s="10"/>
      <c r="I50" s="10">
        <f t="shared" si="8"/>
        <v>14206</v>
      </c>
      <c r="J50" s="10">
        <f t="shared" si="6"/>
        <v>266084005446.43427</v>
      </c>
      <c r="K50" s="11">
        <f t="shared" si="7"/>
        <v>6.6600000000001103E-3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11"/>
      <c r="H51" s="10"/>
      <c r="I51" s="10">
        <f t="shared" si="8"/>
        <v>14206</v>
      </c>
      <c r="J51" s="10">
        <f t="shared" si="6"/>
        <v>264323610202.48569</v>
      </c>
      <c r="K51" s="11">
        <f t="shared" si="7"/>
        <v>8.8699999999999335E-3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11"/>
      <c r="H52" s="10"/>
      <c r="I52" s="10">
        <f t="shared" si="8"/>
        <v>14206</v>
      </c>
      <c r="J52" s="10">
        <f t="shared" si="6"/>
        <v>261999673102.07031</v>
      </c>
      <c r="K52" s="11">
        <f t="shared" si="7"/>
        <v>9.8199999999999399E-3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11"/>
      <c r="H53" s="10"/>
      <c r="I53" s="10">
        <f t="shared" si="8"/>
        <v>14206</v>
      </c>
      <c r="J53" s="10">
        <f t="shared" si="6"/>
        <v>259451855877.35471</v>
      </c>
      <c r="K53" s="11">
        <f t="shared" si="7"/>
        <v>8.8299999999998935E-3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11"/>
      <c r="H54" s="10"/>
      <c r="I54" s="10">
        <f t="shared" si="8"/>
        <v>14206</v>
      </c>
      <c r="J54" s="10">
        <f t="shared" si="6"/>
        <v>257180948105.58243</v>
      </c>
      <c r="K54" s="11">
        <f t="shared" si="7"/>
        <v>6.0899999999997068E-3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11"/>
      <c r="H55" s="10"/>
      <c r="I55" s="10">
        <f t="shared" si="8"/>
        <v>14206</v>
      </c>
      <c r="J55" s="10">
        <f t="shared" si="6"/>
        <v>255624196747.39087</v>
      </c>
      <c r="K55" s="11">
        <f t="shared" si="7"/>
        <v>5.1699999999998969E-3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11"/>
      <c r="H56" s="10"/>
      <c r="I56" s="10">
        <f t="shared" si="8"/>
        <v>14206</v>
      </c>
      <c r="J56" s="10">
        <f t="shared" si="6"/>
        <v>254309417061.18457</v>
      </c>
      <c r="K56" s="11">
        <f t="shared" si="7"/>
        <v>5.8499999999999108E-3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11"/>
      <c r="H57" s="10"/>
      <c r="I57" s="10">
        <f t="shared" si="8"/>
        <v>14206</v>
      </c>
      <c r="J57" s="10">
        <f t="shared" si="6"/>
        <v>252830359458.35321</v>
      </c>
      <c r="K57" s="11">
        <f t="shared" si="7"/>
        <v>3.5899999999999821E-3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11"/>
      <c r="H58" s="10"/>
      <c r="I58" s="10">
        <f t="shared" si="8"/>
        <v>14206</v>
      </c>
      <c r="J58" s="10">
        <f t="shared" si="6"/>
        <v>251925945314.67355</v>
      </c>
      <c r="K58" s="11">
        <f t="shared" si="7"/>
        <v>4.729999999999901E-3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11"/>
      <c r="H59" s="10"/>
      <c r="I59" s="10">
        <f t="shared" si="8"/>
        <v>14206</v>
      </c>
      <c r="J59" s="10">
        <f t="shared" si="6"/>
        <v>250739945373.05899</v>
      </c>
      <c r="K59" s="11">
        <f t="shared" si="7"/>
        <v>5.8199999999999363E-3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11"/>
      <c r="H60" s="10"/>
      <c r="I60" s="10">
        <f t="shared" si="8"/>
        <v>14206</v>
      </c>
      <c r="J60" s="10">
        <f t="shared" si="6"/>
        <v>249289082910.51978</v>
      </c>
      <c r="K60" s="11">
        <f t="shared" si="7"/>
        <v>7.0300000000000917E-3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11"/>
      <c r="H61" s="10"/>
      <c r="I61" s="10">
        <f t="shared" si="8"/>
        <v>14206</v>
      </c>
      <c r="J61" s="10">
        <f t="shared" si="6"/>
        <v>247548814742.87732</v>
      </c>
      <c r="K61" s="11">
        <f t="shared" si="7"/>
        <v>6.9700000000001427E-3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11"/>
      <c r="H62" s="10"/>
      <c r="I62" s="10">
        <f t="shared" si="8"/>
        <v>14206</v>
      </c>
      <c r="J62" s="10">
        <f t="shared" si="6"/>
        <v>245835342406.30536</v>
      </c>
      <c r="K62" s="11">
        <f t="shared" si="7"/>
        <v>7.6300000000000257E-3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11"/>
      <c r="H63" s="10"/>
      <c r="I63" s="10">
        <f t="shared" si="8"/>
        <v>14206</v>
      </c>
      <c r="J63" s="10">
        <f t="shared" si="6"/>
        <v>243973822143.35159</v>
      </c>
      <c r="K63" s="11">
        <f t="shared" si="7"/>
        <v>5.8700000000000419E-3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11"/>
      <c r="H64" s="10"/>
      <c r="I64" s="10">
        <f t="shared" si="8"/>
        <v>14206</v>
      </c>
      <c r="J64" s="10">
        <f t="shared" si="6"/>
        <v>242550053330.3027</v>
      </c>
      <c r="K64" s="11">
        <f t="shared" si="7"/>
        <v>5.8199999999999363E-3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11"/>
      <c r="H65" s="10"/>
      <c r="I65" s="10">
        <f t="shared" si="8"/>
        <v>14206</v>
      </c>
      <c r="J65" s="10">
        <f t="shared" si="6"/>
        <v>241146580233.34467</v>
      </c>
      <c r="K65" s="11">
        <f t="shared" si="7"/>
        <v>7.2700000000001097E-3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4">
        <f>SUM(F2)</f>
        <v>23361657</v>
      </c>
      <c r="G66" s="11"/>
      <c r="H66" s="10"/>
      <c r="I66" s="10">
        <f t="shared" si="8"/>
        <v>14206</v>
      </c>
      <c r="J66" s="10">
        <f t="shared" ref="J66:J67" si="9">IF(I66="","",I66*C66)</f>
        <v>239406097901.60001</v>
      </c>
      <c r="K66" s="11">
        <f t="shared" ref="K66" si="10">IFERROR(J66/J67-1,"")</f>
        <v>7.3199999999999932E-3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11"/>
      <c r="H67" s="10"/>
      <c r="I67" s="10">
        <f t="shared" ref="I67" si="11">IF(H67&lt;&gt;"",H67,I66/(1+IF(G66="",0,G66)))</f>
        <v>14206</v>
      </c>
      <c r="J67" s="10">
        <f t="shared" si="9"/>
        <v>237666380000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5">
        <v>2048851</v>
      </c>
      <c r="G2" s="11"/>
      <c r="H2" s="10"/>
      <c r="I2" s="10">
        <f>IF(H2&lt;&gt;"",H2,23452)</f>
        <v>23452</v>
      </c>
      <c r="J2" s="10">
        <f t="shared" ref="J2:J33" si="3">IF(I2="","",I2*C2)</f>
        <v>48049590104.147568</v>
      </c>
      <c r="K2" s="11">
        <f t="shared" ref="K2:K33" si="4">IFERROR(J2/J3-1,"")</f>
        <v>1.1799999999999589E-3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11"/>
      <c r="H3" s="10"/>
      <c r="I3" s="10">
        <f t="shared" ref="I3:I34" si="5">IF(H3&lt;&gt;"",H3,I2/(1+IF(G2="",0,G2)))</f>
        <v>23452</v>
      </c>
      <c r="J3" s="10">
        <f t="shared" si="3"/>
        <v>47992958413.219971</v>
      </c>
      <c r="K3" s="11">
        <f t="shared" si="4"/>
        <v>-6.5899999999999848E-3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11"/>
      <c r="H4" s="10"/>
      <c r="I4" s="10">
        <f t="shared" si="5"/>
        <v>23452</v>
      </c>
      <c r="J4" s="10">
        <f t="shared" si="3"/>
        <v>48311330078.436867</v>
      </c>
      <c r="K4" s="11">
        <f t="shared" si="4"/>
        <v>-5.4900000000001059E-3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11"/>
      <c r="H5" s="10"/>
      <c r="I5" s="10">
        <f t="shared" si="5"/>
        <v>23452</v>
      </c>
      <c r="J5" s="10">
        <f t="shared" si="3"/>
        <v>48578023427.051384</v>
      </c>
      <c r="K5" s="11">
        <f t="shared" si="4"/>
        <v>-3.8700000000000401E-3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11"/>
      <c r="H6" s="10"/>
      <c r="I6" s="10">
        <f t="shared" si="5"/>
        <v>23452</v>
      </c>
      <c r="J6" s="10">
        <f t="shared" si="3"/>
        <v>48766750752.463417</v>
      </c>
      <c r="K6" s="11">
        <f t="shared" si="4"/>
        <v>1.8800000000001038E-3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11"/>
      <c r="H7" s="10"/>
      <c r="I7" s="10">
        <f t="shared" si="5"/>
        <v>23452</v>
      </c>
      <c r="J7" s="10">
        <f t="shared" si="3"/>
        <v>48675241298.821625</v>
      </c>
      <c r="K7" s="11">
        <f t="shared" si="4"/>
        <v>5.8800000000001074E-3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11"/>
      <c r="H8" s="10"/>
      <c r="I8" s="10">
        <f t="shared" si="5"/>
        <v>23452</v>
      </c>
      <c r="J8" s="10">
        <f t="shared" si="3"/>
        <v>48390703959.539528</v>
      </c>
      <c r="K8" s="11">
        <f t="shared" si="4"/>
        <v>-2.5999999999999357E-3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11"/>
      <c r="H9" s="10"/>
      <c r="I9" s="10">
        <f t="shared" si="5"/>
        <v>23452</v>
      </c>
      <c r="J9" s="10">
        <f t="shared" si="3"/>
        <v>48516847763.725212</v>
      </c>
      <c r="K9" s="11">
        <f t="shared" si="4"/>
        <v>-2.3300000000000542E-3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11"/>
      <c r="H10" s="10"/>
      <c r="I10" s="10">
        <f t="shared" si="5"/>
        <v>23452</v>
      </c>
      <c r="J10" s="10">
        <f t="shared" si="3"/>
        <v>48630156027.268753</v>
      </c>
      <c r="K10" s="11">
        <f t="shared" si="4"/>
        <v>-1.9400000000000528E-3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11"/>
      <c r="H11" s="10"/>
      <c r="I11" s="10">
        <f t="shared" si="5"/>
        <v>23452</v>
      </c>
      <c r="J11" s="10">
        <f t="shared" si="3"/>
        <v>48724681910.174492</v>
      </c>
      <c r="K11" s="11">
        <f t="shared" si="4"/>
        <v>-1.6000000000001569E-3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11"/>
      <c r="H12" s="10"/>
      <c r="I12" s="10">
        <f t="shared" si="5"/>
        <v>23452</v>
      </c>
      <c r="J12" s="10">
        <f t="shared" si="3"/>
        <v>48802766336.312599</v>
      </c>
      <c r="K12" s="11">
        <f t="shared" si="4"/>
        <v>-7.5999999999998291E-4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11"/>
      <c r="H13" s="10"/>
      <c r="I13" s="10">
        <f t="shared" si="5"/>
        <v>23452</v>
      </c>
      <c r="J13" s="10">
        <f t="shared" si="3"/>
        <v>48839884648.645569</v>
      </c>
      <c r="K13" s="11">
        <f t="shared" si="4"/>
        <v>2.2699999999999942E-3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11"/>
      <c r="H14" s="10"/>
      <c r="I14" s="10">
        <f t="shared" si="5"/>
        <v>23452</v>
      </c>
      <c r="J14" s="10">
        <f t="shared" si="3"/>
        <v>48729269207.544441</v>
      </c>
      <c r="K14" s="11">
        <f t="shared" si="4"/>
        <v>2.8399999999999537E-3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11"/>
      <c r="H15" s="10"/>
      <c r="I15" s="10">
        <f t="shared" si="5"/>
        <v>23452</v>
      </c>
      <c r="J15" s="10">
        <f t="shared" si="3"/>
        <v>48591270000.742332</v>
      </c>
      <c r="K15" s="11">
        <f t="shared" si="4"/>
        <v>3.1499999999999861E-3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11"/>
      <c r="H16" s="10"/>
      <c r="I16" s="10">
        <f t="shared" si="5"/>
        <v>23452</v>
      </c>
      <c r="J16" s="10">
        <f t="shared" si="3"/>
        <v>48438688133.122993</v>
      </c>
      <c r="K16" s="11">
        <f t="shared" si="4"/>
        <v>3.2600000000000406E-3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11"/>
      <c r="H17" s="10"/>
      <c r="I17" s="10">
        <f t="shared" si="5"/>
        <v>23452</v>
      </c>
      <c r="J17" s="10">
        <f t="shared" si="3"/>
        <v>48281291124.058563</v>
      </c>
      <c r="K17" s="11">
        <f t="shared" si="4"/>
        <v>3.9299999999999891E-3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11"/>
      <c r="H18" s="10"/>
      <c r="I18" s="10">
        <f t="shared" si="5"/>
        <v>23452</v>
      </c>
      <c r="J18" s="10">
        <f t="shared" si="3"/>
        <v>48092288430.526596</v>
      </c>
      <c r="K18" s="11">
        <f t="shared" si="4"/>
        <v>-1.1200000000000099E-3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11"/>
      <c r="H19" s="10"/>
      <c r="I19" s="10">
        <f t="shared" si="5"/>
        <v>23452</v>
      </c>
      <c r="J19" s="10">
        <f t="shared" si="3"/>
        <v>48146212188.177353</v>
      </c>
      <c r="K19" s="11">
        <f t="shared" si="4"/>
        <v>4.1000000000002146E-4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11"/>
      <c r="H20" s="10"/>
      <c r="I20" s="10">
        <f t="shared" si="5"/>
        <v>23452</v>
      </c>
      <c r="J20" s="10">
        <f t="shared" si="3"/>
        <v>48126480331.241547</v>
      </c>
      <c r="K20" s="11">
        <f t="shared" si="4"/>
        <v>1.3700000000000934E-3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11"/>
      <c r="H21" s="10"/>
      <c r="I21" s="10">
        <f t="shared" si="5"/>
        <v>23452</v>
      </c>
      <c r="J21" s="10">
        <f t="shared" si="3"/>
        <v>48060637258.197807</v>
      </c>
      <c r="K21" s="11">
        <f t="shared" si="4"/>
        <v>2.2100000000000453E-3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11"/>
      <c r="H22" s="10"/>
      <c r="I22" s="10">
        <f t="shared" si="5"/>
        <v>23452</v>
      </c>
      <c r="J22" s="10">
        <f t="shared" si="3"/>
        <v>47954657465.199715</v>
      </c>
      <c r="K22" s="11">
        <f t="shared" si="4"/>
        <v>3.4899999999999931E-3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11"/>
      <c r="H23" s="10"/>
      <c r="I23" s="10">
        <f t="shared" si="5"/>
        <v>23452</v>
      </c>
      <c r="J23" s="10">
        <f t="shared" si="3"/>
        <v>47787877771.776215</v>
      </c>
      <c r="K23" s="11">
        <f t="shared" si="4"/>
        <v>-2.9000000000012349E-4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11"/>
      <c r="H24" s="10"/>
      <c r="I24" s="10">
        <f t="shared" si="5"/>
        <v>23452</v>
      </c>
      <c r="J24" s="10">
        <f t="shared" si="3"/>
        <v>47801740276.45639</v>
      </c>
      <c r="K24" s="11">
        <f t="shared" si="4"/>
        <v>-1.9999999999908979E-5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11"/>
      <c r="H25" s="10"/>
      <c r="I25" s="10">
        <f t="shared" si="5"/>
        <v>23452</v>
      </c>
      <c r="J25" s="10">
        <f t="shared" si="3"/>
        <v>47802696330.382996</v>
      </c>
      <c r="K25" s="11">
        <f t="shared" si="4"/>
        <v>2.20000000000109E-4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11"/>
      <c r="H26" s="10"/>
      <c r="I26" s="10">
        <f t="shared" si="5"/>
        <v>23452</v>
      </c>
      <c r="J26" s="10">
        <f t="shared" si="3"/>
        <v>47792182050.331917</v>
      </c>
      <c r="K26" s="11">
        <f t="shared" si="4"/>
        <v>9.5000000000022844E-4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11"/>
      <c r="H27" s="10"/>
      <c r="I27" s="10">
        <f t="shared" si="5"/>
        <v>23452</v>
      </c>
      <c r="J27" s="10">
        <f t="shared" si="3"/>
        <v>47746822568.891464</v>
      </c>
      <c r="K27" s="11">
        <f t="shared" si="4"/>
        <v>2.2800000000000598E-3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11"/>
      <c r="H28" s="10"/>
      <c r="I28" s="10">
        <f t="shared" si="5"/>
        <v>23452</v>
      </c>
      <c r="J28" s="10">
        <f t="shared" si="3"/>
        <v>47638207455.892029</v>
      </c>
      <c r="K28" s="11">
        <f t="shared" si="4"/>
        <v>9.020000000000028E-3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11"/>
      <c r="H29" s="10"/>
      <c r="I29" s="10">
        <f t="shared" si="5"/>
        <v>23452</v>
      </c>
      <c r="J29" s="10">
        <f t="shared" si="3"/>
        <v>47212352040.486839</v>
      </c>
      <c r="K29" s="11">
        <f t="shared" si="4"/>
        <v>9.800000000000253E-3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11"/>
      <c r="H30" s="10"/>
      <c r="I30" s="10">
        <f t="shared" si="5"/>
        <v>23452</v>
      </c>
      <c r="J30" s="10">
        <f t="shared" si="3"/>
        <v>46754161260.137482</v>
      </c>
      <c r="K30" s="11">
        <f t="shared" si="4"/>
        <v>9.7899999999999654E-3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11"/>
      <c r="H31" s="10"/>
      <c r="I31" s="10">
        <f t="shared" si="5"/>
        <v>23452</v>
      </c>
      <c r="J31" s="10">
        <f t="shared" si="3"/>
        <v>46300875687.160187</v>
      </c>
      <c r="K31" s="11">
        <f t="shared" si="4"/>
        <v>9.6899999999999764E-3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11"/>
      <c r="H32" s="10"/>
      <c r="I32" s="10">
        <f t="shared" si="5"/>
        <v>23452</v>
      </c>
      <c r="J32" s="10">
        <f t="shared" si="3"/>
        <v>45856525950.697922</v>
      </c>
      <c r="K32" s="11">
        <f t="shared" si="4"/>
        <v>1.0069999999999801E-2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11"/>
      <c r="H33" s="10"/>
      <c r="I33" s="10">
        <f t="shared" si="5"/>
        <v>23452</v>
      </c>
      <c r="J33" s="10">
        <f t="shared" si="3"/>
        <v>45399354451.372604</v>
      </c>
      <c r="K33" s="11">
        <f t="shared" si="4"/>
        <v>1.2599999999999945E-2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11"/>
      <c r="H34" s="10"/>
      <c r="I34" s="10">
        <f t="shared" si="5"/>
        <v>23452</v>
      </c>
      <c r="J34" s="10">
        <f t="shared" ref="J34:J65" si="6">IF(I34="","",I34*C34)</f>
        <v>44834440501.059258</v>
      </c>
      <c r="K34" s="11">
        <f t="shared" ref="K34:K65" si="7">IFERROR(J34/J35-1,"")</f>
        <v>1.2049999999999894E-2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11"/>
      <c r="H35" s="10"/>
      <c r="I35" s="10">
        <f t="shared" ref="I35:I66" si="8">IF(H35&lt;&gt;"",H35,I34/(1+IF(G34="",0,G34)))</f>
        <v>23452</v>
      </c>
      <c r="J35" s="10">
        <f t="shared" si="6"/>
        <v>44300618053.514412</v>
      </c>
      <c r="K35" s="11">
        <f t="shared" si="7"/>
        <v>1.2270000000000003E-2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11"/>
      <c r="H36" s="10"/>
      <c r="I36" s="10">
        <f t="shared" si="8"/>
        <v>23452</v>
      </c>
      <c r="J36" s="10">
        <f t="shared" si="6"/>
        <v>43763638212.645256</v>
      </c>
      <c r="K36" s="11">
        <f t="shared" si="7"/>
        <v>1.2049999999999894E-2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11"/>
      <c r="H37" s="10"/>
      <c r="I37" s="10">
        <f t="shared" si="8"/>
        <v>23452</v>
      </c>
      <c r="J37" s="10">
        <f t="shared" si="6"/>
        <v>43242565300.770973</v>
      </c>
      <c r="K37" s="11">
        <f t="shared" si="7"/>
        <v>1.2070000000000025E-2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11"/>
      <c r="H38" s="10"/>
      <c r="I38" s="10">
        <f t="shared" si="8"/>
        <v>23452</v>
      </c>
      <c r="J38" s="10">
        <f t="shared" si="6"/>
        <v>42726852194.779976</v>
      </c>
      <c r="K38" s="11">
        <f t="shared" si="7"/>
        <v>1.0600000000000609E-3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11"/>
      <c r="H39" s="10"/>
      <c r="I39" s="10">
        <f t="shared" si="8"/>
        <v>23452</v>
      </c>
      <c r="J39" s="10">
        <f t="shared" si="6"/>
        <v>42681609688.510155</v>
      </c>
      <c r="K39" s="11">
        <f t="shared" si="7"/>
        <v>1.8000000000006899E-4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11"/>
      <c r="H40" s="10"/>
      <c r="I40" s="10">
        <f t="shared" si="8"/>
        <v>23452</v>
      </c>
      <c r="J40" s="10">
        <f t="shared" si="6"/>
        <v>42673928381.401497</v>
      </c>
      <c r="K40" s="11">
        <f t="shared" si="7"/>
        <v>-3.6000000000002697E-4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11"/>
      <c r="H41" s="10"/>
      <c r="I41" s="10">
        <f t="shared" si="8"/>
        <v>23452</v>
      </c>
      <c r="J41" s="10">
        <f t="shared" si="6"/>
        <v>42689296528.151634</v>
      </c>
      <c r="K41" s="11">
        <f t="shared" si="7"/>
        <v>6.9799999999999862E-3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11"/>
      <c r="H42" s="10"/>
      <c r="I42" s="10">
        <f t="shared" si="8"/>
        <v>23452</v>
      </c>
      <c r="J42" s="10">
        <f t="shared" si="6"/>
        <v>42393390661.33551</v>
      </c>
      <c r="K42" s="11">
        <f t="shared" si="7"/>
        <v>1.0029999999999983E-2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11"/>
      <c r="H43" s="10"/>
      <c r="I43" s="10">
        <f t="shared" si="8"/>
        <v>23452</v>
      </c>
      <c r="J43" s="10">
        <f t="shared" si="6"/>
        <v>41972407414.963432</v>
      </c>
      <c r="K43" s="11">
        <f t="shared" si="7"/>
        <v>1.2460000000000138E-2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11"/>
      <c r="H44" s="10"/>
      <c r="I44" s="10">
        <f t="shared" si="8"/>
        <v>23452</v>
      </c>
      <c r="J44" s="10">
        <f t="shared" si="6"/>
        <v>41455867308.301987</v>
      </c>
      <c r="K44" s="11">
        <f t="shared" si="7"/>
        <v>1.4259999999999939E-2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11"/>
      <c r="H45" s="10"/>
      <c r="I45" s="10">
        <f t="shared" si="8"/>
        <v>23452</v>
      </c>
      <c r="J45" s="10">
        <f t="shared" si="6"/>
        <v>40873018070.615021</v>
      </c>
      <c r="K45" s="11">
        <f t="shared" si="7"/>
        <v>1.5960000000000196E-2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11"/>
      <c r="H46" s="10"/>
      <c r="I46" s="10">
        <f t="shared" si="8"/>
        <v>23452</v>
      </c>
      <c r="J46" s="10">
        <f t="shared" si="6"/>
        <v>40230932389.675789</v>
      </c>
      <c r="K46" s="11">
        <f t="shared" si="7"/>
        <v>1.6389999999999683E-2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11"/>
      <c r="H47" s="10"/>
      <c r="I47" s="10">
        <f t="shared" si="8"/>
        <v>23452</v>
      </c>
      <c r="J47" s="10">
        <f t="shared" si="6"/>
        <v>39582180452.066429</v>
      </c>
      <c r="K47" s="11">
        <f t="shared" si="7"/>
        <v>2.8769999999999962E-2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11"/>
      <c r="H48" s="10"/>
      <c r="I48" s="10">
        <f t="shared" si="8"/>
        <v>23452</v>
      </c>
      <c r="J48" s="10">
        <f t="shared" si="6"/>
        <v>38475247579.212486</v>
      </c>
      <c r="K48" s="11">
        <f t="shared" si="7"/>
        <v>3.0540000000000234E-2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11"/>
      <c r="H49" s="10"/>
      <c r="I49" s="10">
        <f t="shared" si="8"/>
        <v>23452</v>
      </c>
      <c r="J49" s="10">
        <f t="shared" si="6"/>
        <v>37335035592.225899</v>
      </c>
      <c r="K49" s="11">
        <f t="shared" si="7"/>
        <v>3.1910000000000105E-2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11"/>
      <c r="H50" s="10"/>
      <c r="I50" s="10">
        <f t="shared" si="8"/>
        <v>23452</v>
      </c>
      <c r="J50" s="10">
        <f t="shared" si="6"/>
        <v>36180515347.487564</v>
      </c>
      <c r="K50" s="11">
        <f t="shared" si="7"/>
        <v>3.3849999999999714E-2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11"/>
      <c r="H51" s="10"/>
      <c r="I51" s="10">
        <f t="shared" si="8"/>
        <v>23452</v>
      </c>
      <c r="J51" s="10">
        <f t="shared" si="6"/>
        <v>34995903997.18293</v>
      </c>
      <c r="K51" s="11">
        <f t="shared" si="7"/>
        <v>3.6529999999999951E-2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11"/>
      <c r="H52" s="10"/>
      <c r="I52" s="10">
        <f t="shared" si="8"/>
        <v>23452</v>
      </c>
      <c r="J52" s="10">
        <f t="shared" si="6"/>
        <v>33762557762.13224</v>
      </c>
      <c r="K52" s="11">
        <f t="shared" si="7"/>
        <v>3.5299999999999887E-2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11"/>
      <c r="H53" s="10"/>
      <c r="I53" s="10">
        <f t="shared" si="8"/>
        <v>23452</v>
      </c>
      <c r="J53" s="10">
        <f t="shared" si="6"/>
        <v>32611376182.876694</v>
      </c>
      <c r="K53" s="11">
        <f t="shared" si="7"/>
        <v>3.5830000000000028E-2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11"/>
      <c r="H54" s="10"/>
      <c r="I54" s="10">
        <f t="shared" si="8"/>
        <v>23452</v>
      </c>
      <c r="J54" s="10">
        <f t="shared" si="6"/>
        <v>31483328521.935734</v>
      </c>
      <c r="K54" s="11">
        <f t="shared" si="7"/>
        <v>3.5600000000000076E-2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11"/>
      <c r="H55" s="10"/>
      <c r="I55" s="10">
        <f t="shared" si="8"/>
        <v>23452</v>
      </c>
      <c r="J55" s="10">
        <f t="shared" si="6"/>
        <v>30401051102.680313</v>
      </c>
      <c r="K55" s="11">
        <f t="shared" si="7"/>
        <v>3.5800000000000054E-2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11"/>
      <c r="H56" s="10"/>
      <c r="I56" s="10">
        <f t="shared" si="8"/>
        <v>23452</v>
      </c>
      <c r="J56" s="10">
        <f t="shared" si="6"/>
        <v>29350310004.518547</v>
      </c>
      <c r="K56" s="11">
        <f t="shared" si="7"/>
        <v>3.6389999999999922E-2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11"/>
      <c r="H57" s="10"/>
      <c r="I57" s="10">
        <f t="shared" si="8"/>
        <v>23452</v>
      </c>
      <c r="J57" s="10">
        <f t="shared" si="6"/>
        <v>28319754150.964935</v>
      </c>
      <c r="K57" s="11">
        <f t="shared" si="7"/>
        <v>4.3889999999999763E-2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11"/>
      <c r="H58" s="10"/>
      <c r="I58" s="10">
        <f t="shared" si="8"/>
        <v>23452</v>
      </c>
      <c r="J58" s="10">
        <f t="shared" si="6"/>
        <v>27129059719.860271</v>
      </c>
      <c r="K58" s="11">
        <f t="shared" si="7"/>
        <v>4.377999999999993E-2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11"/>
      <c r="H59" s="10"/>
      <c r="I59" s="10">
        <f t="shared" si="8"/>
        <v>23452</v>
      </c>
      <c r="J59" s="10">
        <f t="shared" si="6"/>
        <v>25991166452.566895</v>
      </c>
      <c r="K59" s="11">
        <f t="shared" si="7"/>
        <v>4.1749999999999954E-2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11"/>
      <c r="H60" s="10"/>
      <c r="I60" s="10">
        <f t="shared" si="8"/>
        <v>23452</v>
      </c>
      <c r="J60" s="10">
        <f t="shared" si="6"/>
        <v>24949523832.557617</v>
      </c>
      <c r="K60" s="11">
        <f t="shared" si="7"/>
        <v>3.9920000000000178E-2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11"/>
      <c r="H61" s="10"/>
      <c r="I61" s="10">
        <f t="shared" si="8"/>
        <v>23452</v>
      </c>
      <c r="J61" s="10">
        <f t="shared" si="6"/>
        <v>23991772283.019478</v>
      </c>
      <c r="K61" s="11">
        <f t="shared" si="7"/>
        <v>3.8049999999999695E-2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11"/>
      <c r="H62" s="10"/>
      <c r="I62" s="10">
        <f t="shared" si="8"/>
        <v>23452</v>
      </c>
      <c r="J62" s="10">
        <f t="shared" si="6"/>
        <v>23112347462.08707</v>
      </c>
      <c r="K62" s="11">
        <f t="shared" si="7"/>
        <v>3.0729999999999924E-2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11"/>
      <c r="H63" s="10"/>
      <c r="I63" s="10">
        <f t="shared" si="8"/>
        <v>23452</v>
      </c>
      <c r="J63" s="10">
        <f t="shared" si="6"/>
        <v>22423280065.66906</v>
      </c>
      <c r="K63" s="11">
        <f t="shared" si="7"/>
        <v>2.8200000000000003E-2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11"/>
      <c r="H64" s="10"/>
      <c r="I64" s="10">
        <f t="shared" si="8"/>
        <v>23452</v>
      </c>
      <c r="J64" s="10">
        <f t="shared" si="6"/>
        <v>21808286389.485569</v>
      </c>
      <c r="K64" s="11">
        <f t="shared" si="7"/>
        <v>2.6610000000000023E-2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11"/>
      <c r="H65" s="10"/>
      <c r="I65" s="10">
        <f t="shared" si="8"/>
        <v>23452</v>
      </c>
      <c r="J65" s="10">
        <f t="shared" si="6"/>
        <v>21243009896.149044</v>
      </c>
      <c r="K65" s="11">
        <f t="shared" si="7"/>
        <v>2.5150000000000006E-2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4">
        <f>SUM(F2)</f>
        <v>2048851</v>
      </c>
      <c r="G66" s="11"/>
      <c r="H66" s="10"/>
      <c r="I66" s="10">
        <f t="shared" si="8"/>
        <v>23452</v>
      </c>
      <c r="J66" s="10">
        <f t="shared" ref="J66:J67" si="9">IF(I66="","",I66*C66)</f>
        <v>20721855236.940002</v>
      </c>
      <c r="K66" s="11">
        <f t="shared" ref="K66" si="10">IFERROR(J66/J67-1,"")</f>
        <v>1.7370000000000108E-2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11"/>
      <c r="H67" s="10"/>
      <c r="I67" s="10">
        <f t="shared" ref="I67" si="11">IF(H67&lt;&gt;"",H67,I66/(1+IF(G66="",0,G66)))</f>
        <v>23452</v>
      </c>
      <c r="J67" s="10">
        <f t="shared" si="9"/>
        <v>20368062000</v>
      </c>
      <c r="K67" s="11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5">
        <v>635532</v>
      </c>
      <c r="G2" s="11"/>
      <c r="H2" s="10"/>
      <c r="I2" s="10">
        <f>IF(H2&lt;&gt;"",H2,4444)</f>
        <v>4444</v>
      </c>
      <c r="J2" s="10">
        <f t="shared" ref="J2:J33" si="3">IF(I2="","",I2*C2)</f>
        <v>2824298967.7865357</v>
      </c>
      <c r="K2" s="11">
        <f t="shared" ref="K2:K33" si="4">IFERROR(J2/J3-1,"")</f>
        <v>2.3800000000000487E-3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11"/>
      <c r="H3" s="10"/>
      <c r="I3" s="10">
        <f t="shared" ref="I3:I34" si="5">IF(H3&lt;&gt;"",H3,I2/(1+IF(G2="",0,G2)))</f>
        <v>4444</v>
      </c>
      <c r="J3" s="10">
        <f t="shared" si="3"/>
        <v>2817593096.2175379</v>
      </c>
      <c r="K3" s="11">
        <f t="shared" si="4"/>
        <v>2.4299999999999322E-3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11"/>
      <c r="H4" s="10"/>
      <c r="I4" s="10">
        <f t="shared" si="5"/>
        <v>4444</v>
      </c>
      <c r="J4" s="10">
        <f t="shared" si="3"/>
        <v>2810762942.2678275</v>
      </c>
      <c r="K4" s="11">
        <f t="shared" si="4"/>
        <v>2.3400000000000087E-3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11"/>
      <c r="H5" s="10"/>
      <c r="I5" s="10">
        <f t="shared" si="5"/>
        <v>4444</v>
      </c>
      <c r="J5" s="10">
        <f t="shared" si="3"/>
        <v>2804201111.6665277</v>
      </c>
      <c r="K5" s="11">
        <f t="shared" si="4"/>
        <v>3.7199999999999456E-3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11"/>
      <c r="H6" s="10"/>
      <c r="I6" s="10">
        <f t="shared" si="5"/>
        <v>4444</v>
      </c>
      <c r="J6" s="10">
        <f t="shared" si="3"/>
        <v>2793808145.3657675</v>
      </c>
      <c r="K6" s="11">
        <f t="shared" si="4"/>
        <v>2.5299999999999212E-3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11"/>
      <c r="H7" s="10"/>
      <c r="I7" s="10">
        <f t="shared" si="5"/>
        <v>4444</v>
      </c>
      <c r="J7" s="10">
        <f t="shared" si="3"/>
        <v>2786757648.5150247</v>
      </c>
      <c r="K7" s="11">
        <f t="shared" si="4"/>
        <v>1.6899999999999693E-3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11"/>
      <c r="H8" s="10"/>
      <c r="I8" s="10">
        <f t="shared" si="5"/>
        <v>4444</v>
      </c>
      <c r="J8" s="10">
        <f t="shared" si="3"/>
        <v>2782055973.9191012</v>
      </c>
      <c r="K8" s="11">
        <f t="shared" si="4"/>
        <v>3.4600000000000186E-3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11"/>
      <c r="H9" s="10"/>
      <c r="I9" s="10">
        <f t="shared" si="5"/>
        <v>4444</v>
      </c>
      <c r="J9" s="10">
        <f t="shared" si="3"/>
        <v>2772463251.0703979</v>
      </c>
      <c r="K9" s="11">
        <f t="shared" si="4"/>
        <v>3.3000000000000806E-3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11"/>
      <c r="H10" s="10"/>
      <c r="I10" s="10">
        <f t="shared" si="5"/>
        <v>4444</v>
      </c>
      <c r="J10" s="10">
        <f t="shared" si="3"/>
        <v>2763344215.1603684</v>
      </c>
      <c r="K10" s="11">
        <f t="shared" si="4"/>
        <v>3.5899999999999821E-3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11"/>
      <c r="H11" s="10"/>
      <c r="I11" s="10">
        <f t="shared" si="5"/>
        <v>4444</v>
      </c>
      <c r="J11" s="10">
        <f t="shared" si="3"/>
        <v>2753459296.2866993</v>
      </c>
      <c r="K11" s="11">
        <f t="shared" si="4"/>
        <v>4.450000000000065E-3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11"/>
      <c r="H12" s="10"/>
      <c r="I12" s="10">
        <f t="shared" si="5"/>
        <v>4444</v>
      </c>
      <c r="J12" s="10">
        <f t="shared" si="3"/>
        <v>2741260686.2329621</v>
      </c>
      <c r="K12" s="11">
        <f t="shared" si="4"/>
        <v>3.3900000000000041E-3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11"/>
      <c r="H13" s="10"/>
      <c r="I13" s="10">
        <f t="shared" si="5"/>
        <v>4444</v>
      </c>
      <c r="J13" s="10">
        <f t="shared" si="3"/>
        <v>2731999208.914741</v>
      </c>
      <c r="K13" s="11">
        <f t="shared" si="4"/>
        <v>3.5899999999999821E-3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11"/>
      <c r="H14" s="10"/>
      <c r="I14" s="10">
        <f t="shared" si="5"/>
        <v>4444</v>
      </c>
      <c r="J14" s="10">
        <f t="shared" si="3"/>
        <v>2722226416.0810103</v>
      </c>
      <c r="K14" s="11">
        <f t="shared" si="4"/>
        <v>3.5700000000000731E-3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11"/>
      <c r="H15" s="10"/>
      <c r="I15" s="10">
        <f t="shared" si="5"/>
        <v>4444</v>
      </c>
      <c r="J15" s="10">
        <f t="shared" si="3"/>
        <v>2712542638.8602791</v>
      </c>
      <c r="K15" s="11">
        <f t="shared" si="4"/>
        <v>5.03000000000009E-3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11"/>
      <c r="H16" s="10"/>
      <c r="I16" s="10">
        <f t="shared" si="5"/>
        <v>4444</v>
      </c>
      <c r="J16" s="10">
        <f t="shared" si="3"/>
        <v>2698966835.6768246</v>
      </c>
      <c r="K16" s="11">
        <f t="shared" si="4"/>
        <v>5.6899999999997508E-3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11"/>
      <c r="H17" s="10"/>
      <c r="I17" s="10">
        <f t="shared" si="5"/>
        <v>4444</v>
      </c>
      <c r="J17" s="10">
        <f t="shared" si="3"/>
        <v>2683696602.0113802</v>
      </c>
      <c r="K17" s="11">
        <f t="shared" si="4"/>
        <v>4.429999999999934E-3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11"/>
      <c r="H18" s="10"/>
      <c r="I18" s="10">
        <f t="shared" si="5"/>
        <v>4444</v>
      </c>
      <c r="J18" s="10">
        <f t="shared" si="3"/>
        <v>2671860261.0549068</v>
      </c>
      <c r="K18" s="11">
        <f t="shared" si="4"/>
        <v>7.1699999999998987E-3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11"/>
      <c r="H19" s="10"/>
      <c r="I19" s="10">
        <f t="shared" si="5"/>
        <v>4444</v>
      </c>
      <c r="J19" s="10">
        <f t="shared" si="3"/>
        <v>2652839402.5387049</v>
      </c>
      <c r="K19" s="11">
        <f t="shared" si="4"/>
        <v>6.7999999999999172E-3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11"/>
      <c r="H20" s="10"/>
      <c r="I20" s="10">
        <f t="shared" si="5"/>
        <v>4444</v>
      </c>
      <c r="J20" s="10">
        <f t="shared" si="3"/>
        <v>2634921933.3916421</v>
      </c>
      <c r="K20" s="11">
        <f t="shared" si="4"/>
        <v>8.1299999999999706E-3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11"/>
      <c r="H21" s="10"/>
      <c r="I21" s="10">
        <f t="shared" si="5"/>
        <v>4444</v>
      </c>
      <c r="J21" s="10">
        <f t="shared" si="3"/>
        <v>2613672773.741127</v>
      </c>
      <c r="K21" s="11">
        <f t="shared" si="4"/>
        <v>8.0199999999999161E-3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11"/>
      <c r="H22" s="10"/>
      <c r="I22" s="10">
        <f t="shared" si="5"/>
        <v>4444</v>
      </c>
      <c r="J22" s="10">
        <f t="shared" si="3"/>
        <v>2592877893.0389547</v>
      </c>
      <c r="K22" s="11">
        <f t="shared" si="4"/>
        <v>8.1399999999998141E-3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11"/>
      <c r="H23" s="10"/>
      <c r="I23" s="10">
        <f t="shared" si="5"/>
        <v>4444</v>
      </c>
      <c r="J23" s="10">
        <f t="shared" si="3"/>
        <v>2571942282.856503</v>
      </c>
      <c r="K23" s="11">
        <f t="shared" si="4"/>
        <v>8.3999999999999631E-3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11"/>
      <c r="H24" s="10"/>
      <c r="I24" s="10">
        <f t="shared" si="5"/>
        <v>4444</v>
      </c>
      <c r="J24" s="10">
        <f t="shared" si="3"/>
        <v>2550517932.2258062</v>
      </c>
      <c r="K24" s="11">
        <f t="shared" si="4"/>
        <v>8.760000000000101E-3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11"/>
      <c r="H25" s="10"/>
      <c r="I25" s="10">
        <f t="shared" si="5"/>
        <v>4444</v>
      </c>
      <c r="J25" s="10">
        <f t="shared" si="3"/>
        <v>2528369416.1404161</v>
      </c>
      <c r="K25" s="11">
        <f t="shared" si="4"/>
        <v>9.5099999999999074E-3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11"/>
      <c r="H26" s="10"/>
      <c r="I26" s="10">
        <f t="shared" si="5"/>
        <v>4444</v>
      </c>
      <c r="J26" s="10">
        <f t="shared" si="3"/>
        <v>2504551134.848012</v>
      </c>
      <c r="K26" s="11">
        <f t="shared" si="4"/>
        <v>9.6700000000000674E-3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11"/>
      <c r="H27" s="10"/>
      <c r="I27" s="10">
        <f t="shared" si="5"/>
        <v>4444</v>
      </c>
      <c r="J27" s="10">
        <f t="shared" si="3"/>
        <v>2480564080.1925497</v>
      </c>
      <c r="K27" s="11">
        <f t="shared" si="4"/>
        <v>8.3800000000000541E-3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11"/>
      <c r="H28" s="10"/>
      <c r="I28" s="10">
        <f t="shared" si="5"/>
        <v>4444</v>
      </c>
      <c r="J28" s="10">
        <f t="shared" si="3"/>
        <v>2459949701.6923676</v>
      </c>
      <c r="K28" s="11">
        <f t="shared" si="4"/>
        <v>8.7800000000002321E-3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11"/>
      <c r="H29" s="10"/>
      <c r="I29" s="10">
        <f t="shared" si="5"/>
        <v>4444</v>
      </c>
      <c r="J29" s="10">
        <f t="shared" si="3"/>
        <v>2438539326.406518</v>
      </c>
      <c r="K29" s="11">
        <f t="shared" si="4"/>
        <v>1.0440000000000005E-2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11"/>
      <c r="H30" s="10"/>
      <c r="I30" s="10">
        <f t="shared" si="5"/>
        <v>4444</v>
      </c>
      <c r="J30" s="10">
        <f t="shared" si="3"/>
        <v>2413344014.8910556</v>
      </c>
      <c r="K30" s="11">
        <f t="shared" si="4"/>
        <v>1.0219999999999896E-2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11"/>
      <c r="H31" s="10"/>
      <c r="I31" s="10">
        <f t="shared" si="5"/>
        <v>4444</v>
      </c>
      <c r="J31" s="10">
        <f t="shared" si="3"/>
        <v>2388929158.8872285</v>
      </c>
      <c r="K31" s="11">
        <f t="shared" si="4"/>
        <v>1.0860000000000314E-2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11"/>
      <c r="H32" s="10"/>
      <c r="I32" s="10">
        <f t="shared" si="5"/>
        <v>4444</v>
      </c>
      <c r="J32" s="10">
        <f t="shared" si="3"/>
        <v>2363264110.6456165</v>
      </c>
      <c r="K32" s="11">
        <f t="shared" si="4"/>
        <v>1.2949999999999795E-2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11"/>
      <c r="H33" s="10"/>
      <c r="I33" s="10">
        <f t="shared" si="5"/>
        <v>4444</v>
      </c>
      <c r="J33" s="10">
        <f t="shared" si="3"/>
        <v>2333051098.9146719</v>
      </c>
      <c r="K33" s="11">
        <f t="shared" si="4"/>
        <v>1.432000000000011E-2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11"/>
      <c r="H34" s="10"/>
      <c r="I34" s="10">
        <f t="shared" si="5"/>
        <v>4444</v>
      </c>
      <c r="J34" s="10">
        <f t="shared" ref="J34:J65" si="6">IF(I34="","",I34*C34)</f>
        <v>2300113473.9674578</v>
      </c>
      <c r="K34" s="11">
        <f t="shared" ref="K34:K65" si="7">IFERROR(J34/J35-1,"")</f>
        <v>1.5339999999999909E-2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11"/>
      <c r="H35" s="10"/>
      <c r="I35" s="10">
        <f t="shared" ref="I35:I66" si="8">IF(H35&lt;&gt;"",H35,I34/(1+IF(G34="",0,G34)))</f>
        <v>4444</v>
      </c>
      <c r="J35" s="10">
        <f t="shared" si="6"/>
        <v>2265362808.4852934</v>
      </c>
      <c r="K35" s="11">
        <f t="shared" si="7"/>
        <v>1.6310000000000047E-2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11"/>
      <c r="H36" s="10"/>
      <c r="I36" s="10">
        <f t="shared" si="8"/>
        <v>4444</v>
      </c>
      <c r="J36" s="10">
        <f t="shared" si="6"/>
        <v>2229007693.0122633</v>
      </c>
      <c r="K36" s="11">
        <f t="shared" si="7"/>
        <v>1.7209999999999948E-2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11"/>
      <c r="H37" s="10"/>
      <c r="I37" s="10">
        <f t="shared" si="8"/>
        <v>4444</v>
      </c>
      <c r="J37" s="10">
        <f t="shared" si="6"/>
        <v>2191295497.5002837</v>
      </c>
      <c r="K37" s="11">
        <f t="shared" si="7"/>
        <v>1.855999999999991E-2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11"/>
      <c r="H38" s="10"/>
      <c r="I38" s="10">
        <f t="shared" si="8"/>
        <v>4444</v>
      </c>
      <c r="J38" s="10">
        <f t="shared" si="6"/>
        <v>2151366141.9064994</v>
      </c>
      <c r="K38" s="11">
        <f t="shared" si="7"/>
        <v>2.0620000000000083E-2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11"/>
      <c r="H39" s="10"/>
      <c r="I39" s="10">
        <f t="shared" si="8"/>
        <v>4444</v>
      </c>
      <c r="J39" s="10">
        <f t="shared" si="6"/>
        <v>2107901218.7753513</v>
      </c>
      <c r="K39" s="11">
        <f t="shared" si="7"/>
        <v>2.0629999999999926E-2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11"/>
      <c r="H40" s="10"/>
      <c r="I40" s="10">
        <f t="shared" si="8"/>
        <v>4444</v>
      </c>
      <c r="J40" s="10">
        <f t="shared" si="6"/>
        <v>2065294199.440886</v>
      </c>
      <c r="K40" s="11">
        <f t="shared" si="7"/>
        <v>2.0499999999999963E-2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11"/>
      <c r="H41" s="10"/>
      <c r="I41" s="10">
        <f t="shared" si="8"/>
        <v>4444</v>
      </c>
      <c r="J41" s="10">
        <f t="shared" si="6"/>
        <v>2023806172.8965075</v>
      </c>
      <c r="K41" s="11">
        <f t="shared" si="7"/>
        <v>2.0890000000000075E-2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11"/>
      <c r="H42" s="10"/>
      <c r="I42" s="10">
        <f t="shared" si="8"/>
        <v>4444</v>
      </c>
      <c r="J42" s="10">
        <f t="shared" si="6"/>
        <v>1982393963.0092442</v>
      </c>
      <c r="K42" s="11">
        <f t="shared" si="7"/>
        <v>1.6140000000000043E-2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11"/>
      <c r="H43" s="10"/>
      <c r="I43" s="10">
        <f t="shared" si="8"/>
        <v>4444</v>
      </c>
      <c r="J43" s="10">
        <f t="shared" si="6"/>
        <v>1950906334.766119</v>
      </c>
      <c r="K43" s="11">
        <f t="shared" si="7"/>
        <v>1.8759999999999888E-2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11"/>
      <c r="H44" s="10"/>
      <c r="I44" s="10">
        <f t="shared" si="8"/>
        <v>4444</v>
      </c>
      <c r="J44" s="10">
        <f t="shared" si="6"/>
        <v>1914981285.8436916</v>
      </c>
      <c r="K44" s="11">
        <f t="shared" si="7"/>
        <v>2.0129999999999981E-2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11"/>
      <c r="H45" s="10"/>
      <c r="I45" s="10">
        <f t="shared" si="8"/>
        <v>4444</v>
      </c>
      <c r="J45" s="10">
        <f t="shared" si="6"/>
        <v>1877193383.0430353</v>
      </c>
      <c r="K45" s="11">
        <f t="shared" si="7"/>
        <v>2.1139999999999937E-2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11"/>
      <c r="H46" s="10"/>
      <c r="I46" s="10">
        <f t="shared" si="8"/>
        <v>4444</v>
      </c>
      <c r="J46" s="10">
        <f t="shared" si="6"/>
        <v>1838331064.342828</v>
      </c>
      <c r="K46" s="11">
        <f t="shared" si="7"/>
        <v>2.1980000000000111E-2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11"/>
      <c r="H47" s="10"/>
      <c r="I47" s="10">
        <f t="shared" si="8"/>
        <v>4444</v>
      </c>
      <c r="J47" s="10">
        <f t="shared" si="6"/>
        <v>1798793581.423147</v>
      </c>
      <c r="K47" s="11">
        <f t="shared" si="7"/>
        <v>1.8799999999999928E-2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11"/>
      <c r="H48" s="10"/>
      <c r="I48" s="10">
        <f t="shared" si="8"/>
        <v>4444</v>
      </c>
      <c r="J48" s="10">
        <f t="shared" si="6"/>
        <v>1765600295.8609612</v>
      </c>
      <c r="K48" s="11">
        <f t="shared" si="7"/>
        <v>2.1060000000000079E-2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11"/>
      <c r="H49" s="10"/>
      <c r="I49" s="10">
        <f t="shared" si="8"/>
        <v>4444</v>
      </c>
      <c r="J49" s="10">
        <f t="shared" si="6"/>
        <v>1729183687.404228</v>
      </c>
      <c r="K49" s="11">
        <f t="shared" si="7"/>
        <v>2.1819999999999951E-2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11"/>
      <c r="H50" s="10"/>
      <c r="I50" s="10">
        <f t="shared" si="8"/>
        <v>4444</v>
      </c>
      <c r="J50" s="10">
        <f t="shared" si="6"/>
        <v>1692258604.6507487</v>
      </c>
      <c r="K50" s="11">
        <f t="shared" si="7"/>
        <v>2.2880000000000011E-2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11"/>
      <c r="H51" s="10"/>
      <c r="I51" s="10">
        <f t="shared" si="8"/>
        <v>4444</v>
      </c>
      <c r="J51" s="10">
        <f t="shared" si="6"/>
        <v>1654405799.9479399</v>
      </c>
      <c r="K51" s="11">
        <f t="shared" si="7"/>
        <v>3.0250000000000332E-2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11"/>
      <c r="H52" s="10"/>
      <c r="I52" s="10">
        <f t="shared" si="8"/>
        <v>4444</v>
      </c>
      <c r="J52" s="10">
        <f t="shared" si="6"/>
        <v>1605829458.8186746</v>
      </c>
      <c r="K52" s="11">
        <f t="shared" si="7"/>
        <v>3.171999999999997E-2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11"/>
      <c r="H53" s="10"/>
      <c r="I53" s="10">
        <f t="shared" si="8"/>
        <v>4444</v>
      </c>
      <c r="J53" s="10">
        <f t="shared" si="6"/>
        <v>1556458592.2718127</v>
      </c>
      <c r="K53" s="11">
        <f t="shared" si="7"/>
        <v>3.3050000000000024E-2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11"/>
      <c r="H54" s="10"/>
      <c r="I54" s="10">
        <f t="shared" si="8"/>
        <v>4444</v>
      </c>
      <c r="J54" s="10">
        <f t="shared" si="6"/>
        <v>1506663367.9607112</v>
      </c>
      <c r="K54" s="11">
        <f t="shared" si="7"/>
        <v>3.4350000000000325E-2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11"/>
      <c r="H55" s="10"/>
      <c r="I55" s="10">
        <f t="shared" si="8"/>
        <v>4444</v>
      </c>
      <c r="J55" s="10">
        <f t="shared" si="6"/>
        <v>1456628189.6463585</v>
      </c>
      <c r="K55" s="11">
        <f t="shared" si="7"/>
        <v>3.5069999999999713E-2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11"/>
      <c r="H56" s="10"/>
      <c r="I56" s="10">
        <f t="shared" si="8"/>
        <v>4444</v>
      </c>
      <c r="J56" s="10">
        <f t="shared" si="6"/>
        <v>1407275053.5194323</v>
      </c>
      <c r="K56" s="11">
        <f t="shared" si="7"/>
        <v>3.5819999999999963E-2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11"/>
      <c r="H57" s="10"/>
      <c r="I57" s="10">
        <f t="shared" si="8"/>
        <v>4444</v>
      </c>
      <c r="J57" s="10">
        <f t="shared" si="6"/>
        <v>1358609655.6539092</v>
      </c>
      <c r="K57" s="11">
        <f t="shared" si="7"/>
        <v>3.6599999999999966E-2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11"/>
      <c r="H58" s="10"/>
      <c r="I58" s="10">
        <f t="shared" si="8"/>
        <v>4444</v>
      </c>
      <c r="J58" s="10">
        <f t="shared" si="6"/>
        <v>1310640223.4747341</v>
      </c>
      <c r="K58" s="11">
        <f t="shared" si="7"/>
        <v>3.7569999999999881E-2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11"/>
      <c r="H59" s="10"/>
      <c r="I59" s="10">
        <f t="shared" si="8"/>
        <v>4444</v>
      </c>
      <c r="J59" s="10">
        <f t="shared" si="6"/>
        <v>1263182458.5085673</v>
      </c>
      <c r="K59" s="11">
        <f t="shared" si="7"/>
        <v>3.8670000000000204E-2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11"/>
      <c r="H60" s="10"/>
      <c r="I60" s="10">
        <f t="shared" si="8"/>
        <v>4444</v>
      </c>
      <c r="J60" s="10">
        <f t="shared" si="6"/>
        <v>1216153791.3953104</v>
      </c>
      <c r="K60" s="11">
        <f t="shared" si="7"/>
        <v>4.0119999999999933E-2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11"/>
      <c r="H61" s="10"/>
      <c r="I61" s="10">
        <f t="shared" si="8"/>
        <v>4444</v>
      </c>
      <c r="J61" s="10">
        <f t="shared" si="6"/>
        <v>1169243732.8340099</v>
      </c>
      <c r="K61" s="11">
        <f t="shared" si="7"/>
        <v>3.9570000000000105E-2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11"/>
      <c r="H62" s="10"/>
      <c r="I62" s="10">
        <f t="shared" si="8"/>
        <v>4444</v>
      </c>
      <c r="J62" s="10">
        <f t="shared" si="6"/>
        <v>1124737855.8769586</v>
      </c>
      <c r="K62" s="11">
        <f t="shared" si="7"/>
        <v>3.8300000000000001E-2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11"/>
      <c r="H63" s="10"/>
      <c r="I63" s="10">
        <f t="shared" si="8"/>
        <v>4444</v>
      </c>
      <c r="J63" s="10">
        <f t="shared" si="6"/>
        <v>1083249403.7146862</v>
      </c>
      <c r="K63" s="11">
        <f t="shared" si="7"/>
        <v>3.6969999999999947E-2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11"/>
      <c r="H64" s="10"/>
      <c r="I64" s="10">
        <f t="shared" si="8"/>
        <v>4444</v>
      </c>
      <c r="J64" s="10">
        <f t="shared" si="6"/>
        <v>1044629452.8430775</v>
      </c>
      <c r="K64" s="11">
        <f t="shared" si="7"/>
        <v>3.6529999999999951E-2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11"/>
      <c r="H65" s="10"/>
      <c r="I65" s="10">
        <f t="shared" si="8"/>
        <v>4444</v>
      </c>
      <c r="J65" s="10">
        <f t="shared" si="6"/>
        <v>1007814007.1614691</v>
      </c>
      <c r="K65" s="11">
        <f t="shared" si="7"/>
        <v>3.6329999999999973E-2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4">
        <f>SUM(F2)</f>
        <v>635532</v>
      </c>
      <c r="G66" s="11"/>
      <c r="H66" s="10"/>
      <c r="I66" s="10">
        <f t="shared" si="8"/>
        <v>4444</v>
      </c>
      <c r="J66" s="10">
        <f t="shared" ref="J66:J67" si="9">IF(I66="","",I66*C66)</f>
        <v>972483675.24000001</v>
      </c>
      <c r="K66" s="11">
        <f t="shared" ref="K66" si="10">IFERROR(J66/J67-1,"")</f>
        <v>3.5150000000000015E-2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11"/>
      <c r="H67" s="10"/>
      <c r="I67" s="10">
        <f t="shared" ref="I67" si="11">IF(H67&lt;&gt;"",H67,I66/(1+IF(G66="",0,G66)))</f>
        <v>4444</v>
      </c>
      <c r="J67" s="10">
        <f t="shared" si="9"/>
        <v>939461600</v>
      </c>
      <c r="K67" s="11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5">
        <v>6231859</v>
      </c>
      <c r="G2" s="11"/>
      <c r="H2" s="10"/>
      <c r="I2" s="10">
        <f>IF(H2&lt;&gt;"",H2,310)</f>
        <v>310</v>
      </c>
      <c r="J2" s="10">
        <f t="shared" ref="J2:J33" si="3">IF(I2="","",I2*C2)</f>
        <v>1931703297.1474814</v>
      </c>
      <c r="K2" s="11">
        <f t="shared" ref="K2:K33" si="4">IFERROR(J2/J3-1,"")</f>
        <v>-1.9990000000000063E-2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11"/>
      <c r="H3" s="10"/>
      <c r="I3" s="10">
        <f t="shared" ref="I3:I34" si="5">IF(H3&lt;&gt;"",H3,I2/(1+IF(G2="",0,G2)))</f>
        <v>310</v>
      </c>
      <c r="J3" s="10">
        <f t="shared" si="3"/>
        <v>1971105700.0923271</v>
      </c>
      <c r="K3" s="11">
        <f t="shared" si="4"/>
        <v>-2.0689999999999986E-2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11"/>
      <c r="H4" s="10"/>
      <c r="I4" s="10">
        <f t="shared" si="5"/>
        <v>310</v>
      </c>
      <c r="J4" s="10">
        <f t="shared" si="3"/>
        <v>2012749486.9778998</v>
      </c>
      <c r="K4" s="11">
        <f t="shared" si="4"/>
        <v>-5.8620000000000005E-2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11"/>
      <c r="H5" s="10"/>
      <c r="I5" s="10">
        <f t="shared" si="5"/>
        <v>310</v>
      </c>
      <c r="J5" s="10">
        <f t="shared" si="3"/>
        <v>2138083969.255667</v>
      </c>
      <c r="K5" s="11">
        <f t="shared" si="4"/>
        <v>2.2809999999999997E-2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11"/>
      <c r="H6" s="10"/>
      <c r="I6" s="10">
        <f t="shared" si="5"/>
        <v>310</v>
      </c>
      <c r="J6" s="10">
        <f t="shared" si="3"/>
        <v>2090401901.8739228</v>
      </c>
      <c r="K6" s="11">
        <f t="shared" si="4"/>
        <v>5.4600000000000204E-3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11"/>
      <c r="H7" s="10"/>
      <c r="I7" s="10">
        <f t="shared" si="5"/>
        <v>310</v>
      </c>
      <c r="J7" s="10">
        <f t="shared" si="3"/>
        <v>2079050287.3052361</v>
      </c>
      <c r="K7" s="11">
        <f t="shared" si="4"/>
        <v>2.4764999999999926E-2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11"/>
      <c r="H8" s="10"/>
      <c r="I8" s="10">
        <f t="shared" si="5"/>
        <v>310</v>
      </c>
      <c r="J8" s="10">
        <f t="shared" si="3"/>
        <v>2028806884.8030877</v>
      </c>
      <c r="K8" s="11">
        <f t="shared" si="4"/>
        <v>2.3279999999999967E-2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11"/>
      <c r="H9" s="10"/>
      <c r="I9" s="10">
        <f t="shared" si="5"/>
        <v>310</v>
      </c>
      <c r="J9" s="10">
        <f t="shared" si="3"/>
        <v>1982650774.7665231</v>
      </c>
      <c r="K9" s="11">
        <f t="shared" si="4"/>
        <v>2.9795000000000016E-2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11"/>
      <c r="H10" s="10"/>
      <c r="I10" s="10">
        <f t="shared" si="5"/>
        <v>310</v>
      </c>
      <c r="J10" s="10">
        <f t="shared" si="3"/>
        <v>1925286852.9819267</v>
      </c>
      <c r="K10" s="11">
        <f t="shared" si="4"/>
        <v>3.2310000000000283E-2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11"/>
      <c r="H11" s="10"/>
      <c r="I11" s="10">
        <f t="shared" si="5"/>
        <v>310</v>
      </c>
      <c r="J11" s="10">
        <f t="shared" si="3"/>
        <v>1865027804.6148214</v>
      </c>
      <c r="K11" s="11">
        <f t="shared" si="4"/>
        <v>3.4825000000000106E-2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11"/>
      <c r="H12" s="10"/>
      <c r="I12" s="10">
        <f t="shared" si="5"/>
        <v>310</v>
      </c>
      <c r="J12" s="10">
        <f t="shared" si="3"/>
        <v>1802263962.1335213</v>
      </c>
      <c r="K12" s="11">
        <f t="shared" si="4"/>
        <v>3.7339999999999707E-2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11"/>
      <c r="H13" s="10"/>
      <c r="I13" s="10">
        <f t="shared" si="5"/>
        <v>310</v>
      </c>
      <c r="J13" s="10">
        <f t="shared" si="3"/>
        <v>1737389826.0295773</v>
      </c>
      <c r="K13" s="11">
        <f t="shared" si="4"/>
        <v>3.9855000000000196E-2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11"/>
      <c r="H14" s="10"/>
      <c r="I14" s="10">
        <f t="shared" si="5"/>
        <v>310</v>
      </c>
      <c r="J14" s="10">
        <f t="shared" si="3"/>
        <v>1670800088.5023172</v>
      </c>
      <c r="K14" s="11">
        <f t="shared" si="4"/>
        <v>4.2370000000000019E-2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11"/>
      <c r="H15" s="10"/>
      <c r="I15" s="10">
        <f t="shared" si="5"/>
        <v>310</v>
      </c>
      <c r="J15" s="10">
        <f t="shared" si="3"/>
        <v>1602885816.4589515</v>
      </c>
      <c r="K15" s="11">
        <f t="shared" si="4"/>
        <v>4.0799999999999725E-2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11"/>
      <c r="H16" s="10"/>
      <c r="I16" s="10">
        <f t="shared" si="5"/>
        <v>310</v>
      </c>
      <c r="J16" s="10">
        <f t="shared" si="3"/>
        <v>1540051706.8206685</v>
      </c>
      <c r="K16" s="11">
        <f t="shared" si="4"/>
        <v>4.8370000000000024E-2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11"/>
      <c r="H17" s="10"/>
      <c r="I17" s="10">
        <f t="shared" si="5"/>
        <v>310</v>
      </c>
      <c r="J17" s="10">
        <f t="shared" si="3"/>
        <v>1468996353.2156284</v>
      </c>
      <c r="K17" s="11">
        <f t="shared" si="4"/>
        <v>6.0230000000000006E-2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11"/>
      <c r="H18" s="10"/>
      <c r="I18" s="10">
        <f t="shared" si="5"/>
        <v>310</v>
      </c>
      <c r="J18" s="10">
        <f t="shared" si="3"/>
        <v>1385544979.1230471</v>
      </c>
      <c r="K18" s="11">
        <f t="shared" si="4"/>
        <v>4.5230000000000103E-2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11"/>
      <c r="H19" s="10"/>
      <c r="I19" s="10">
        <f t="shared" si="5"/>
        <v>310</v>
      </c>
      <c r="J19" s="10">
        <f t="shared" si="3"/>
        <v>1325588606.4531701</v>
      </c>
      <c r="K19" s="11">
        <f t="shared" si="4"/>
        <v>4.9209999999999976E-2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11"/>
      <c r="H20" s="10"/>
      <c r="I20" s="10">
        <f t="shared" si="5"/>
        <v>310</v>
      </c>
      <c r="J20" s="10">
        <f t="shared" si="3"/>
        <v>1263415909.544486</v>
      </c>
      <c r="K20" s="11">
        <f t="shared" si="4"/>
        <v>6.0539999999999816E-2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11"/>
      <c r="H21" s="10"/>
      <c r="I21" s="10">
        <f t="shared" si="5"/>
        <v>310</v>
      </c>
      <c r="J21" s="10">
        <f t="shared" si="3"/>
        <v>1191294915.3681014</v>
      </c>
      <c r="K21" s="11">
        <f t="shared" si="4"/>
        <v>8.0240000000000311E-2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11"/>
      <c r="H22" s="10"/>
      <c r="I22" s="10">
        <f t="shared" si="5"/>
        <v>310</v>
      </c>
      <c r="J22" s="10">
        <f t="shared" si="3"/>
        <v>1102805779.6120317</v>
      </c>
      <c r="K22" s="11">
        <f t="shared" si="4"/>
        <v>0.14904000000000006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11"/>
      <c r="H23" s="10"/>
      <c r="I23" s="10">
        <f t="shared" si="5"/>
        <v>310</v>
      </c>
      <c r="J23" s="10">
        <f t="shared" si="3"/>
        <v>959762740.73316133</v>
      </c>
      <c r="K23" s="11">
        <f t="shared" si="4"/>
        <v>8.7299999999999933E-2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11"/>
      <c r="H24" s="10"/>
      <c r="I24" s="10">
        <f t="shared" si="5"/>
        <v>310</v>
      </c>
      <c r="J24" s="10">
        <f t="shared" si="3"/>
        <v>882702787.39369202</v>
      </c>
      <c r="K24" s="11">
        <f t="shared" si="4"/>
        <v>2.6039999999999841E-2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11"/>
      <c r="H25" s="10"/>
      <c r="I25" s="10">
        <f t="shared" si="5"/>
        <v>310</v>
      </c>
      <c r="J25" s="10">
        <f t="shared" si="3"/>
        <v>860300560.79070222</v>
      </c>
      <c r="K25" s="11">
        <f t="shared" si="4"/>
        <v>-4.4709999999999916E-2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11"/>
      <c r="H26" s="10"/>
      <c r="I26" s="10">
        <f t="shared" si="5"/>
        <v>310</v>
      </c>
      <c r="J26" s="10">
        <f t="shared" si="3"/>
        <v>900564813.6070745</v>
      </c>
      <c r="K26" s="11">
        <f t="shared" si="4"/>
        <v>-3.4699999999999842E-2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11"/>
      <c r="H27" s="10"/>
      <c r="I27" s="10">
        <f t="shared" si="5"/>
        <v>310</v>
      </c>
      <c r="J27" s="10">
        <f t="shared" si="3"/>
        <v>932937753.65904319</v>
      </c>
      <c r="K27" s="11">
        <f t="shared" si="4"/>
        <v>4.4810000000000016E-2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11"/>
      <c r="H28" s="10"/>
      <c r="I28" s="10">
        <f t="shared" si="5"/>
        <v>310</v>
      </c>
      <c r="J28" s="10">
        <f t="shared" si="3"/>
        <v>892925750.7671665</v>
      </c>
      <c r="K28" s="11">
        <f t="shared" si="4"/>
        <v>4.3490000000000029E-2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11"/>
      <c r="H29" s="10"/>
      <c r="I29" s="10">
        <f t="shared" si="5"/>
        <v>310</v>
      </c>
      <c r="J29" s="10">
        <f t="shared" si="3"/>
        <v>855710884.40441835</v>
      </c>
      <c r="K29" s="11">
        <f t="shared" si="4"/>
        <v>3.927999999999976E-2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11"/>
      <c r="H30" s="10"/>
      <c r="I30" s="10">
        <f t="shared" si="5"/>
        <v>310</v>
      </c>
      <c r="J30" s="10">
        <f t="shared" si="3"/>
        <v>823368951.97099769</v>
      </c>
      <c r="K30" s="11">
        <f t="shared" si="4"/>
        <v>3.0810000000000004E-2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11"/>
      <c r="H31" s="10"/>
      <c r="I31" s="10">
        <f t="shared" si="5"/>
        <v>310</v>
      </c>
      <c r="J31" s="10">
        <f t="shared" si="3"/>
        <v>798759181.58632302</v>
      </c>
      <c r="K31" s="11">
        <f t="shared" si="4"/>
        <v>3.5140000000000171E-2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11"/>
      <c r="H32" s="10"/>
      <c r="I32" s="10">
        <f t="shared" si="5"/>
        <v>310</v>
      </c>
      <c r="J32" s="10">
        <f t="shared" si="3"/>
        <v>771643624.61727202</v>
      </c>
      <c r="K32" s="11">
        <f t="shared" si="4"/>
        <v>3.4399999999999986E-2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11"/>
      <c r="H33" s="10"/>
      <c r="I33" s="10">
        <f t="shared" si="5"/>
        <v>310</v>
      </c>
      <c r="J33" s="10">
        <f t="shared" si="3"/>
        <v>745981849.01128387</v>
      </c>
      <c r="K33" s="11">
        <f t="shared" si="4"/>
        <v>3.5860000000000003E-2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11"/>
      <c r="H34" s="10"/>
      <c r="I34" s="10">
        <f t="shared" si="5"/>
        <v>310</v>
      </c>
      <c r="J34" s="10">
        <f t="shared" ref="J34:J65" si="6">IF(I34="","",I34*C34)</f>
        <v>720157018.33383262</v>
      </c>
      <c r="K34" s="11">
        <f t="shared" ref="K34:K65" si="7">IFERROR(J34/J35-1,"")</f>
        <v>3.9123000000000241E-2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11"/>
      <c r="H35" s="10"/>
      <c r="I35" s="10">
        <f t="shared" ref="I35:I66" si="8">IF(H35&lt;&gt;"",H35,I34/(1+IF(G34="",0,G34)))</f>
        <v>310</v>
      </c>
      <c r="J35" s="10">
        <f t="shared" si="6"/>
        <v>693043093.39109278</v>
      </c>
      <c r="K35" s="11">
        <f t="shared" si="7"/>
        <v>4.3797999999999782E-2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11"/>
      <c r="H36" s="10"/>
      <c r="I36" s="10">
        <f t="shared" si="8"/>
        <v>310</v>
      </c>
      <c r="J36" s="10">
        <f t="shared" si="6"/>
        <v>663962848.55028737</v>
      </c>
      <c r="K36" s="11">
        <f t="shared" si="7"/>
        <v>2.8473000000000193E-2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11"/>
      <c r="H37" s="10"/>
      <c r="I37" s="10">
        <f t="shared" si="8"/>
        <v>310</v>
      </c>
      <c r="J37" s="10">
        <f t="shared" si="6"/>
        <v>645581214.62623453</v>
      </c>
      <c r="K37" s="11">
        <f t="shared" si="7"/>
        <v>9.8000000000000309E-3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11"/>
      <c r="H38" s="10"/>
      <c r="I38" s="10">
        <f t="shared" si="8"/>
        <v>310</v>
      </c>
      <c r="J38" s="10">
        <f t="shared" si="6"/>
        <v>639315918.62372208</v>
      </c>
      <c r="K38" s="11">
        <f t="shared" si="7"/>
        <v>8.9500000000000135E-3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11"/>
      <c r="H39" s="10"/>
      <c r="I39" s="10">
        <f t="shared" si="8"/>
        <v>310</v>
      </c>
      <c r="J39" s="10">
        <f t="shared" si="6"/>
        <v>633644797.68444633</v>
      </c>
      <c r="K39" s="11">
        <f t="shared" si="7"/>
        <v>-4.5910000000000006E-2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11"/>
      <c r="H40" s="10"/>
      <c r="I40" s="10">
        <f t="shared" si="8"/>
        <v>310</v>
      </c>
      <c r="J40" s="10">
        <f t="shared" si="6"/>
        <v>664135246.8681637</v>
      </c>
      <c r="K40" s="11">
        <f t="shared" si="7"/>
        <v>-9.9899999999999434E-3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11"/>
      <c r="H41" s="10"/>
      <c r="I41" s="10">
        <f t="shared" si="8"/>
        <v>310</v>
      </c>
      <c r="J41" s="10">
        <f t="shared" si="6"/>
        <v>670836907.57483625</v>
      </c>
      <c r="K41" s="11">
        <f t="shared" si="7"/>
        <v>-4.5910000000000006E-2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11"/>
      <c r="H42" s="10"/>
      <c r="I42" s="10">
        <f t="shared" si="8"/>
        <v>310</v>
      </c>
      <c r="J42" s="10">
        <f t="shared" si="6"/>
        <v>703117009.48006606</v>
      </c>
      <c r="K42" s="11">
        <f t="shared" si="7"/>
        <v>-1.2499999999999734E-3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11"/>
      <c r="H43" s="10"/>
      <c r="I43" s="10">
        <f t="shared" si="8"/>
        <v>310</v>
      </c>
      <c r="J43" s="10">
        <f t="shared" si="6"/>
        <v>703997005.73723757</v>
      </c>
      <c r="K43" s="11">
        <f t="shared" si="7"/>
        <v>1.7260000000000275E-2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11"/>
      <c r="H44" s="10"/>
      <c r="I44" s="10">
        <f t="shared" si="8"/>
        <v>310</v>
      </c>
      <c r="J44" s="10">
        <f t="shared" si="6"/>
        <v>692052185.02372789</v>
      </c>
      <c r="K44" s="11">
        <f t="shared" si="7"/>
        <v>2.0620000000000083E-2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11"/>
      <c r="H45" s="10"/>
      <c r="I45" s="10">
        <f t="shared" si="8"/>
        <v>310</v>
      </c>
      <c r="J45" s="10">
        <f t="shared" si="6"/>
        <v>678070373.91362882</v>
      </c>
      <c r="K45" s="11">
        <f t="shared" si="7"/>
        <v>2.4499999999999966E-2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11"/>
      <c r="H46" s="10"/>
      <c r="I46" s="10">
        <f t="shared" si="8"/>
        <v>310</v>
      </c>
      <c r="J46" s="10">
        <f t="shared" si="6"/>
        <v>661854928.17338097</v>
      </c>
      <c r="K46" s="11">
        <f t="shared" si="7"/>
        <v>2.4550000000000072E-2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11"/>
      <c r="H47" s="10"/>
      <c r="I47" s="10">
        <f t="shared" si="8"/>
        <v>310</v>
      </c>
      <c r="J47" s="10">
        <f t="shared" si="6"/>
        <v>645995732.92995059</v>
      </c>
      <c r="K47" s="11">
        <f t="shared" si="7"/>
        <v>2.4730000000000141E-2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11"/>
      <c r="H48" s="10"/>
      <c r="I48" s="10">
        <f t="shared" si="8"/>
        <v>310</v>
      </c>
      <c r="J48" s="10">
        <f t="shared" si="6"/>
        <v>630405797.55638123</v>
      </c>
      <c r="K48" s="11">
        <f t="shared" si="7"/>
        <v>2.493999999999974E-2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11"/>
      <c r="H49" s="10"/>
      <c r="I49" s="10">
        <f t="shared" si="8"/>
        <v>310</v>
      </c>
      <c r="J49" s="10">
        <f t="shared" si="6"/>
        <v>615066050.26282644</v>
      </c>
      <c r="K49" s="11">
        <f t="shared" si="7"/>
        <v>2.5280000000000191E-2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11"/>
      <c r="H50" s="10"/>
      <c r="I50" s="10">
        <f t="shared" si="8"/>
        <v>310</v>
      </c>
      <c r="J50" s="10">
        <f t="shared" si="6"/>
        <v>599900564.00478542</v>
      </c>
      <c r="K50" s="11">
        <f t="shared" si="7"/>
        <v>2.5570000000000093E-2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11"/>
      <c r="H51" s="10"/>
      <c r="I51" s="10">
        <f t="shared" si="8"/>
        <v>310</v>
      </c>
      <c r="J51" s="10">
        <f t="shared" si="6"/>
        <v>584943557.24600506</v>
      </c>
      <c r="K51" s="11">
        <f t="shared" si="7"/>
        <v>2.5840000000000085E-2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11"/>
      <c r="H52" s="10"/>
      <c r="I52" s="10">
        <f t="shared" si="8"/>
        <v>310</v>
      </c>
      <c r="J52" s="10">
        <f t="shared" si="6"/>
        <v>570209347.70140076</v>
      </c>
      <c r="K52" s="11">
        <f t="shared" si="7"/>
        <v>2.6029999999999998E-2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11"/>
      <c r="H53" s="10"/>
      <c r="I53" s="10">
        <f t="shared" si="8"/>
        <v>310</v>
      </c>
      <c r="J53" s="10">
        <f t="shared" si="6"/>
        <v>555743348.3440063</v>
      </c>
      <c r="K53" s="11">
        <f t="shared" si="7"/>
        <v>2.6049999999999907E-2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11"/>
      <c r="H54" s="10"/>
      <c r="I54" s="10">
        <f t="shared" si="8"/>
        <v>310</v>
      </c>
      <c r="J54" s="10">
        <f t="shared" si="6"/>
        <v>541633788.1623764</v>
      </c>
      <c r="K54" s="11">
        <f t="shared" si="7"/>
        <v>2.6129999999999765E-2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11"/>
      <c r="H55" s="10"/>
      <c r="I55" s="10">
        <f t="shared" si="8"/>
        <v>310</v>
      </c>
      <c r="J55" s="10">
        <f t="shared" si="6"/>
        <v>527841295.12086821</v>
      </c>
      <c r="K55" s="11">
        <f t="shared" si="7"/>
        <v>2.1169999999999911E-2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11"/>
      <c r="H56" s="10"/>
      <c r="I56" s="10">
        <f t="shared" si="8"/>
        <v>310</v>
      </c>
      <c r="J56" s="10">
        <f t="shared" si="6"/>
        <v>516898552.75896102</v>
      </c>
      <c r="K56" s="11">
        <f t="shared" si="7"/>
        <v>2.096000000000009E-2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11"/>
      <c r="H57" s="10"/>
      <c r="I57" s="10">
        <f t="shared" si="8"/>
        <v>310</v>
      </c>
      <c r="J57" s="10">
        <f t="shared" si="6"/>
        <v>506286781.81217778</v>
      </c>
      <c r="K57" s="11">
        <f t="shared" si="7"/>
        <v>1.330000000000009E-2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11"/>
      <c r="H58" s="10"/>
      <c r="I58" s="10">
        <f t="shared" si="8"/>
        <v>310</v>
      </c>
      <c r="J58" s="10">
        <f t="shared" si="6"/>
        <v>499641549.20771509</v>
      </c>
      <c r="K58" s="11">
        <f t="shared" si="7"/>
        <v>1.2720000000000065E-2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11"/>
      <c r="H59" s="10"/>
      <c r="I59" s="10">
        <f t="shared" si="8"/>
        <v>310</v>
      </c>
      <c r="J59" s="10">
        <f t="shared" si="6"/>
        <v>493365934.52061284</v>
      </c>
      <c r="K59" s="11">
        <f t="shared" si="7"/>
        <v>1.36099999999999E-2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11"/>
      <c r="H60" s="10"/>
      <c r="I60" s="10">
        <f t="shared" si="8"/>
        <v>310</v>
      </c>
      <c r="J60" s="10">
        <f t="shared" si="6"/>
        <v>486741384.28055453</v>
      </c>
      <c r="K60" s="11">
        <f t="shared" si="7"/>
        <v>1.2979999999999992E-2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11"/>
      <c r="H61" s="10"/>
      <c r="I61" s="10">
        <f t="shared" si="8"/>
        <v>310</v>
      </c>
      <c r="J61" s="10">
        <f t="shared" si="6"/>
        <v>480504436.69228864</v>
      </c>
      <c r="K61" s="11">
        <f t="shared" si="7"/>
        <v>1.2329999999999952E-2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11"/>
      <c r="H62" s="10"/>
      <c r="I62" s="10">
        <f t="shared" si="8"/>
        <v>310</v>
      </c>
      <c r="J62" s="10">
        <f t="shared" si="6"/>
        <v>474651977.8059414</v>
      </c>
      <c r="K62" s="11">
        <f t="shared" si="7"/>
        <v>1.6699999999999937E-2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11"/>
      <c r="H63" s="10"/>
      <c r="I63" s="10">
        <f t="shared" si="8"/>
        <v>310</v>
      </c>
      <c r="J63" s="10">
        <f t="shared" si="6"/>
        <v>466855491.10449636</v>
      </c>
      <c r="K63" s="11">
        <f t="shared" si="7"/>
        <v>2.12699999999999E-2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11"/>
      <c r="H64" s="10"/>
      <c r="I64" s="10">
        <f t="shared" si="8"/>
        <v>310</v>
      </c>
      <c r="J64" s="10">
        <f t="shared" si="6"/>
        <v>457132287.35250854</v>
      </c>
      <c r="K64" s="11">
        <f t="shared" si="7"/>
        <v>1.5600000000000058E-2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11"/>
      <c r="H65" s="10"/>
      <c r="I65" s="10">
        <f t="shared" si="8"/>
        <v>310</v>
      </c>
      <c r="J65" s="10">
        <f t="shared" si="6"/>
        <v>450110562.57631797</v>
      </c>
      <c r="K65" s="11">
        <f t="shared" si="7"/>
        <v>1.6129999999999978E-2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4">
        <f>SUM(F2)</f>
        <v>6231859</v>
      </c>
      <c r="G66" s="11"/>
      <c r="H66" s="10"/>
      <c r="I66" s="10">
        <f t="shared" si="8"/>
        <v>310</v>
      </c>
      <c r="J66" s="10">
        <f t="shared" ref="J66:J67" si="9">IF(I66="","",I66*C66)</f>
        <v>442965528.59999996</v>
      </c>
      <c r="K66" s="11">
        <f t="shared" ref="K66" si="10">IFERROR(J66/J67-1,"")</f>
        <v>1.5579999999999927E-2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11"/>
      <c r="H67" s="10"/>
      <c r="I67" s="10">
        <f t="shared" ref="I67" si="11">IF(H67&lt;&gt;"",H67,I66/(1+IF(G66="",0,G66)))</f>
        <v>310</v>
      </c>
      <c r="J67" s="10">
        <f t="shared" si="9"/>
        <v>436170000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5">
        <v>42672208</v>
      </c>
      <c r="G2" s="11"/>
      <c r="H2" s="10"/>
      <c r="I2" s="10">
        <f>IF(H2&lt;&gt;"",H2,7341)</f>
        <v>7341</v>
      </c>
      <c r="J2" s="10">
        <f t="shared" ref="J2:J33" si="3">IF(I2="","",I2*C2)</f>
        <v>313266426927.54974</v>
      </c>
      <c r="K2" s="11">
        <f t="shared" ref="K2:K33" si="4">IFERROR(J2/J3-1,"")</f>
        <v>5.7799999999998963E-3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11"/>
      <c r="H3" s="10"/>
      <c r="I3" s="10">
        <f t="shared" ref="I3:I34" si="5">IF(H3&lt;&gt;"",H3,I2/(1+IF(G2="",0,G2)))</f>
        <v>7341</v>
      </c>
      <c r="J3" s="10">
        <f t="shared" si="3"/>
        <v>311466152565.71991</v>
      </c>
      <c r="K3" s="11">
        <f t="shared" si="4"/>
        <v>6.9999999999998952E-3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11"/>
      <c r="H4" s="10"/>
      <c r="I4" s="10">
        <f t="shared" si="5"/>
        <v>7341</v>
      </c>
      <c r="J4" s="10">
        <f t="shared" si="3"/>
        <v>309301045248.97711</v>
      </c>
      <c r="K4" s="11">
        <f t="shared" si="4"/>
        <v>8.1400000000000361E-3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11"/>
      <c r="H5" s="10"/>
      <c r="I5" s="10">
        <f t="shared" si="5"/>
        <v>7341</v>
      </c>
      <c r="J5" s="10">
        <f t="shared" si="3"/>
        <v>306803663428.66772</v>
      </c>
      <c r="K5" s="11">
        <f t="shared" si="4"/>
        <v>9.3700000000001005E-3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11"/>
      <c r="H6" s="10"/>
      <c r="I6" s="10">
        <f t="shared" si="5"/>
        <v>7341</v>
      </c>
      <c r="J6" s="10">
        <f t="shared" si="3"/>
        <v>303955599461.71143</v>
      </c>
      <c r="K6" s="11">
        <f t="shared" si="4"/>
        <v>6.8200000000000482E-3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11"/>
      <c r="H7" s="10"/>
      <c r="I7" s="10">
        <f t="shared" si="5"/>
        <v>7341</v>
      </c>
      <c r="J7" s="10">
        <f t="shared" si="3"/>
        <v>301896664211.78705</v>
      </c>
      <c r="K7" s="11">
        <f t="shared" si="4"/>
        <v>4.7800000000000065E-3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11"/>
      <c r="H8" s="10"/>
      <c r="I8" s="10">
        <f t="shared" si="5"/>
        <v>7341</v>
      </c>
      <c r="J8" s="10">
        <f t="shared" si="3"/>
        <v>300460463197.70203</v>
      </c>
      <c r="K8" s="11">
        <f t="shared" si="4"/>
        <v>5.7100000000001039E-3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11"/>
      <c r="H9" s="10"/>
      <c r="I9" s="10">
        <f t="shared" si="5"/>
        <v>7341</v>
      </c>
      <c r="J9" s="10">
        <f t="shared" si="3"/>
        <v>298754574576.8681</v>
      </c>
      <c r="K9" s="11">
        <f t="shared" si="4"/>
        <v>6.7300000000001248E-3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11"/>
      <c r="H10" s="10"/>
      <c r="I10" s="10">
        <f t="shared" si="5"/>
        <v>7341</v>
      </c>
      <c r="J10" s="10">
        <f t="shared" si="3"/>
        <v>296757397293.08563</v>
      </c>
      <c r="K10" s="11">
        <f t="shared" si="4"/>
        <v>7.3799999999999422E-3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11"/>
      <c r="H11" s="10"/>
      <c r="I11" s="10">
        <f t="shared" si="5"/>
        <v>7341</v>
      </c>
      <c r="J11" s="10">
        <f t="shared" si="3"/>
        <v>294583372007.66907</v>
      </c>
      <c r="K11" s="11">
        <f t="shared" si="4"/>
        <v>4.189999999999916E-3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11"/>
      <c r="H12" s="10"/>
      <c r="I12" s="10">
        <f t="shared" si="5"/>
        <v>7341</v>
      </c>
      <c r="J12" s="10">
        <f t="shared" si="3"/>
        <v>293354217834.94067</v>
      </c>
      <c r="K12" s="11">
        <f t="shared" si="4"/>
        <v>2.3400000000002308E-3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11"/>
      <c r="H13" s="10"/>
      <c r="I13" s="10">
        <f t="shared" si="5"/>
        <v>7341</v>
      </c>
      <c r="J13" s="10">
        <f t="shared" si="3"/>
        <v>292669371505.61749</v>
      </c>
      <c r="K13" s="11">
        <f t="shared" si="4"/>
        <v>3.5499999999999421E-3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11"/>
      <c r="H14" s="10"/>
      <c r="I14" s="10">
        <f t="shared" si="5"/>
        <v>7341</v>
      </c>
      <c r="J14" s="10">
        <f t="shared" si="3"/>
        <v>291634070555.14673</v>
      </c>
      <c r="K14" s="11">
        <f t="shared" si="4"/>
        <v>4.9600000000000755E-3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11"/>
      <c r="H15" s="10"/>
      <c r="I15" s="10">
        <f t="shared" si="5"/>
        <v>7341</v>
      </c>
      <c r="J15" s="10">
        <f t="shared" si="3"/>
        <v>290194704819.24329</v>
      </c>
      <c r="K15" s="11">
        <f t="shared" si="4"/>
        <v>6.0100000000000708E-3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11"/>
      <c r="H16" s="10"/>
      <c r="I16" s="10">
        <f t="shared" si="5"/>
        <v>7341</v>
      </c>
      <c r="J16" s="10">
        <f t="shared" si="3"/>
        <v>288461053885.39209</v>
      </c>
      <c r="K16" s="11">
        <f t="shared" si="4"/>
        <v>7.8800000000001091E-3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11"/>
      <c r="H17" s="10"/>
      <c r="I17" s="10">
        <f t="shared" si="5"/>
        <v>7341</v>
      </c>
      <c r="J17" s="10">
        <f t="shared" si="3"/>
        <v>286205752555.25665</v>
      </c>
      <c r="K17" s="11">
        <f t="shared" si="4"/>
        <v>1.2790000000000079E-2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11"/>
      <c r="H18" s="10"/>
      <c r="I18" s="10">
        <f t="shared" si="5"/>
        <v>7341</v>
      </c>
      <c r="J18" s="10">
        <f t="shared" si="3"/>
        <v>282591408441.29248</v>
      </c>
      <c r="K18" s="11">
        <f t="shared" si="4"/>
        <v>1.3679999999999914E-2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11"/>
      <c r="H19" s="10"/>
      <c r="I19" s="10">
        <f t="shared" si="5"/>
        <v>7341</v>
      </c>
      <c r="J19" s="10">
        <f t="shared" si="3"/>
        <v>278777729107.1073</v>
      </c>
      <c r="K19" s="11">
        <f t="shared" si="4"/>
        <v>1.532E-2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11"/>
      <c r="H20" s="10"/>
      <c r="I20" s="10">
        <f t="shared" si="5"/>
        <v>7341</v>
      </c>
      <c r="J20" s="10">
        <f t="shared" si="3"/>
        <v>274571296839.52576</v>
      </c>
      <c r="K20" s="11">
        <f t="shared" si="4"/>
        <v>1.7060000000000297E-2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11"/>
      <c r="H21" s="10"/>
      <c r="I21" s="10">
        <f t="shared" si="5"/>
        <v>7341</v>
      </c>
      <c r="J21" s="10">
        <f t="shared" si="3"/>
        <v>269965682299.49628</v>
      </c>
      <c r="K21" s="11">
        <f t="shared" si="4"/>
        <v>1.8880000000000008E-2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11"/>
      <c r="H22" s="10"/>
      <c r="I22" s="10">
        <f t="shared" si="5"/>
        <v>7341</v>
      </c>
      <c r="J22" s="10">
        <f t="shared" si="3"/>
        <v>264963177508.14255</v>
      </c>
      <c r="K22" s="11">
        <f t="shared" si="4"/>
        <v>2.1330000000000071E-2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11"/>
      <c r="H23" s="10"/>
      <c r="I23" s="10">
        <f t="shared" si="5"/>
        <v>7341</v>
      </c>
      <c r="J23" s="10">
        <f t="shared" si="3"/>
        <v>259429545306.74957</v>
      </c>
      <c r="K23" s="11">
        <f t="shared" si="4"/>
        <v>2.2829999999999906E-2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11"/>
      <c r="H24" s="10"/>
      <c r="I24" s="10">
        <f t="shared" si="5"/>
        <v>7341</v>
      </c>
      <c r="J24" s="10">
        <f t="shared" si="3"/>
        <v>253638967674.73541</v>
      </c>
      <c r="K24" s="11">
        <f t="shared" si="4"/>
        <v>2.3980000000000112E-2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11"/>
      <c r="H25" s="10"/>
      <c r="I25" s="10">
        <f t="shared" si="5"/>
        <v>7341</v>
      </c>
      <c r="J25" s="10">
        <f t="shared" si="3"/>
        <v>247699142243.73074</v>
      </c>
      <c r="K25" s="11">
        <f t="shared" si="4"/>
        <v>2.5060000000000082E-2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11"/>
      <c r="H26" s="10"/>
      <c r="I26" s="10">
        <f t="shared" si="5"/>
        <v>7341</v>
      </c>
      <c r="J26" s="10">
        <f t="shared" si="3"/>
        <v>241643554761.40979</v>
      </c>
      <c r="K26" s="11">
        <f t="shared" si="4"/>
        <v>2.1069999999999922E-2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11"/>
      <c r="H27" s="10"/>
      <c r="I27" s="10">
        <f t="shared" si="5"/>
        <v>7341</v>
      </c>
      <c r="J27" s="10">
        <f t="shared" si="3"/>
        <v>236657187814.16534</v>
      </c>
      <c r="K27" s="11">
        <f t="shared" si="4"/>
        <v>2.9500000000000082E-3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11"/>
      <c r="H28" s="10"/>
      <c r="I28" s="10">
        <f t="shared" si="5"/>
        <v>7341</v>
      </c>
      <c r="J28" s="10">
        <f t="shared" si="3"/>
        <v>235961102561.60861</v>
      </c>
      <c r="K28" s="11">
        <f t="shared" si="4"/>
        <v>4.2599999999999305E-3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11"/>
      <c r="H29" s="10"/>
      <c r="I29" s="10">
        <f t="shared" si="5"/>
        <v>7341</v>
      </c>
      <c r="J29" s="10">
        <f t="shared" si="3"/>
        <v>234960172227.91769</v>
      </c>
      <c r="K29" s="11">
        <f t="shared" si="4"/>
        <v>5.03000000000009E-3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11"/>
      <c r="H30" s="10"/>
      <c r="I30" s="10">
        <f t="shared" si="5"/>
        <v>7341</v>
      </c>
      <c r="J30" s="10">
        <f t="shared" si="3"/>
        <v>233784237513.22617</v>
      </c>
      <c r="K30" s="11">
        <f t="shared" si="4"/>
        <v>5.3499999999999659E-3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11"/>
      <c r="H31" s="10"/>
      <c r="I31" s="10">
        <f t="shared" si="5"/>
        <v>7341</v>
      </c>
      <c r="J31" s="10">
        <f t="shared" si="3"/>
        <v>232540147722.9086</v>
      </c>
      <c r="K31" s="11">
        <f t="shared" si="4"/>
        <v>7.4399999999998911E-3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11"/>
      <c r="H32" s="10"/>
      <c r="I32" s="10">
        <f t="shared" si="5"/>
        <v>7341</v>
      </c>
      <c r="J32" s="10">
        <f t="shared" si="3"/>
        <v>230822825898.22583</v>
      </c>
      <c r="K32" s="11">
        <f t="shared" si="4"/>
        <v>1.4110000000000067E-2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11"/>
      <c r="H33" s="10"/>
      <c r="I33" s="10">
        <f t="shared" si="5"/>
        <v>7341</v>
      </c>
      <c r="J33" s="10">
        <f t="shared" si="3"/>
        <v>227611231422.8494</v>
      </c>
      <c r="K33" s="11">
        <f t="shared" si="4"/>
        <v>1.4710000000000001E-2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11"/>
      <c r="H34" s="10"/>
      <c r="I34" s="10">
        <f t="shared" si="5"/>
        <v>7341</v>
      </c>
      <c r="J34" s="10">
        <f t="shared" ref="J34:J65" si="6">IF(I34="","",I34*C34)</f>
        <v>224311607673.96536</v>
      </c>
      <c r="K34" s="11">
        <f t="shared" ref="K34:K65" si="7">IFERROR(J34/J35-1,"")</f>
        <v>1.5959999999999974E-2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11"/>
      <c r="H35" s="10"/>
      <c r="I35" s="10">
        <f t="shared" ref="I35:I66" si="8">IF(H35&lt;&gt;"",H35,I34/(1+IF(G34="",0,G34)))</f>
        <v>7341</v>
      </c>
      <c r="J35" s="10">
        <f t="shared" si="6"/>
        <v>220787833845.78662</v>
      </c>
      <c r="K35" s="11">
        <f t="shared" si="7"/>
        <v>1.6790000000000083E-2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11"/>
      <c r="H36" s="10"/>
      <c r="I36" s="10">
        <f t="shared" si="8"/>
        <v>7341</v>
      </c>
      <c r="J36" s="10">
        <f t="shared" si="6"/>
        <v>217142019341.05035</v>
      </c>
      <c r="K36" s="11">
        <f t="shared" si="7"/>
        <v>1.8140000000000045E-2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11"/>
      <c r="H37" s="10"/>
      <c r="I37" s="10">
        <f t="shared" si="8"/>
        <v>7341</v>
      </c>
      <c r="J37" s="10">
        <f t="shared" si="6"/>
        <v>213273242718.14325</v>
      </c>
      <c r="K37" s="11">
        <f t="shared" si="7"/>
        <v>2.1190000000000264E-2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11"/>
      <c r="H38" s="10"/>
      <c r="I38" s="10">
        <f t="shared" si="8"/>
        <v>7341</v>
      </c>
      <c r="J38" s="10">
        <f t="shared" si="6"/>
        <v>208847758711.05594</v>
      </c>
      <c r="K38" s="11">
        <f t="shared" si="7"/>
        <v>2.1509999999999918E-2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11"/>
      <c r="H39" s="10"/>
      <c r="I39" s="10">
        <f t="shared" si="8"/>
        <v>7341</v>
      </c>
      <c r="J39" s="10">
        <f t="shared" si="6"/>
        <v>204450038385.38629</v>
      </c>
      <c r="K39" s="11">
        <f t="shared" si="7"/>
        <v>2.1609999999999907E-2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11"/>
      <c r="H40" s="10"/>
      <c r="I40" s="10">
        <f t="shared" si="8"/>
        <v>7341</v>
      </c>
      <c r="J40" s="10">
        <f t="shared" si="6"/>
        <v>200125330003.99988</v>
      </c>
      <c r="K40" s="11">
        <f t="shared" si="7"/>
        <v>2.2459999999999924E-2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11"/>
      <c r="H41" s="10"/>
      <c r="I41" s="10">
        <f t="shared" si="8"/>
        <v>7341</v>
      </c>
      <c r="J41" s="10">
        <f t="shared" si="6"/>
        <v>195729251025.95691</v>
      </c>
      <c r="K41" s="11">
        <f t="shared" si="7"/>
        <v>2.3390000000000244E-2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11"/>
      <c r="H42" s="10"/>
      <c r="I42" s="10">
        <f t="shared" si="8"/>
        <v>7341</v>
      </c>
      <c r="J42" s="10">
        <f t="shared" si="6"/>
        <v>191255778369.88525</v>
      </c>
      <c r="K42" s="11">
        <f t="shared" si="7"/>
        <v>2.4159999999999959E-2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11"/>
      <c r="H43" s="10"/>
      <c r="I43" s="10">
        <f t="shared" si="8"/>
        <v>7341</v>
      </c>
      <c r="J43" s="10">
        <f t="shared" si="6"/>
        <v>186744042307.7305</v>
      </c>
      <c r="K43" s="11">
        <f t="shared" si="7"/>
        <v>2.4960000000000093E-2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11"/>
      <c r="H44" s="10"/>
      <c r="I44" s="10">
        <f t="shared" si="8"/>
        <v>7341</v>
      </c>
      <c r="J44" s="10">
        <f t="shared" si="6"/>
        <v>182196419672.69989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11"/>
      <c r="H45" s="10"/>
      <c r="I45" s="10">
        <f t="shared" si="8"/>
        <v>7341</v>
      </c>
      <c r="J45" s="10">
        <f t="shared" si="6"/>
        <v>177700594628.59641</v>
      </c>
      <c r="K45" s="11">
        <f t="shared" si="7"/>
        <v>2.5600000000000289E-2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11"/>
      <c r="H46" s="10"/>
      <c r="I46" s="10">
        <f t="shared" si="8"/>
        <v>7341</v>
      </c>
      <c r="J46" s="10">
        <f t="shared" si="6"/>
        <v>173265010363.29599</v>
      </c>
      <c r="K46" s="11">
        <f t="shared" si="7"/>
        <v>3.7700000000000067E-2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11"/>
      <c r="H47" s="10"/>
      <c r="I47" s="10">
        <f t="shared" si="8"/>
        <v>7341</v>
      </c>
      <c r="J47" s="10">
        <f t="shared" si="6"/>
        <v>166970232594.48395</v>
      </c>
      <c r="K47" s="11">
        <f t="shared" si="7"/>
        <v>3.3190000000000053E-2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11"/>
      <c r="H48" s="10"/>
      <c r="I48" s="10">
        <f t="shared" si="8"/>
        <v>7341</v>
      </c>
      <c r="J48" s="10">
        <f t="shared" si="6"/>
        <v>161606512446.38831</v>
      </c>
      <c r="K48" s="11">
        <f t="shared" si="7"/>
        <v>3.0370000000000008E-2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11"/>
      <c r="H49" s="10"/>
      <c r="I49" s="10">
        <f t="shared" si="8"/>
        <v>7341</v>
      </c>
      <c r="J49" s="10">
        <f t="shared" si="6"/>
        <v>156843184920.35706</v>
      </c>
      <c r="K49" s="11">
        <f t="shared" si="7"/>
        <v>3.4440000000000026E-2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11"/>
      <c r="H50" s="10"/>
      <c r="I50" s="10">
        <f t="shared" si="8"/>
        <v>7341</v>
      </c>
      <c r="J50" s="10">
        <f t="shared" si="6"/>
        <v>151621345771.9704</v>
      </c>
      <c r="K50" s="11">
        <f t="shared" si="7"/>
        <v>2.0380000000000065E-2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11"/>
      <c r="H51" s="10"/>
      <c r="I51" s="10">
        <f t="shared" si="8"/>
        <v>7341</v>
      </c>
      <c r="J51" s="10">
        <f t="shared" si="6"/>
        <v>148593020023.88364</v>
      </c>
      <c r="K51" s="11">
        <f t="shared" si="7"/>
        <v>3.3729999999999816E-2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11"/>
      <c r="H52" s="10"/>
      <c r="I52" s="10">
        <f t="shared" si="8"/>
        <v>7341</v>
      </c>
      <c r="J52" s="10">
        <f t="shared" si="6"/>
        <v>143744517450.28552</v>
      </c>
      <c r="K52" s="11">
        <f t="shared" si="7"/>
        <v>3.8669999999999982E-2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11"/>
      <c r="H53" s="10"/>
      <c r="I53" s="10">
        <f t="shared" si="8"/>
        <v>7341</v>
      </c>
      <c r="J53" s="10">
        <f t="shared" si="6"/>
        <v>138392865347.30524</v>
      </c>
      <c r="K53" s="11">
        <f t="shared" si="7"/>
        <v>3.8870000000000182E-2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11"/>
      <c r="H54" s="10"/>
      <c r="I54" s="10">
        <f t="shared" si="8"/>
        <v>7341</v>
      </c>
      <c r="J54" s="10">
        <f t="shared" si="6"/>
        <v>133214805844.14337</v>
      </c>
      <c r="K54" s="11">
        <f t="shared" si="7"/>
        <v>3.5409999999999942E-2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11"/>
      <c r="H55" s="10"/>
      <c r="I55" s="10">
        <f t="shared" si="8"/>
        <v>7341</v>
      </c>
      <c r="J55" s="10">
        <f t="shared" si="6"/>
        <v>128658990973.76245</v>
      </c>
      <c r="K55" s="11">
        <f t="shared" si="7"/>
        <v>3.8159999999999972E-2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11"/>
      <c r="H56" s="10"/>
      <c r="I56" s="10">
        <f t="shared" si="8"/>
        <v>7341</v>
      </c>
      <c r="J56" s="10">
        <f t="shared" si="6"/>
        <v>123929828710.18192</v>
      </c>
      <c r="K56" s="11">
        <f t="shared" si="7"/>
        <v>3.8590000000000124E-2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11"/>
      <c r="H57" s="10"/>
      <c r="I57" s="10">
        <f t="shared" si="8"/>
        <v>7341</v>
      </c>
      <c r="J57" s="10">
        <f t="shared" si="6"/>
        <v>119325074100.63828</v>
      </c>
      <c r="K57" s="11">
        <f t="shared" si="7"/>
        <v>3.6550000000000082E-2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11"/>
      <c r="H58" s="10"/>
      <c r="I58" s="10">
        <f t="shared" si="8"/>
        <v>7341</v>
      </c>
      <c r="J58" s="10">
        <f t="shared" si="6"/>
        <v>115117528436.29181</v>
      </c>
      <c r="K58" s="11">
        <f t="shared" si="7"/>
        <v>4.2869999999999964E-2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11"/>
      <c r="H59" s="10"/>
      <c r="I59" s="10">
        <f t="shared" si="8"/>
        <v>7341</v>
      </c>
      <c r="J59" s="10">
        <f t="shared" si="6"/>
        <v>110385310188.51038</v>
      </c>
      <c r="K59" s="11">
        <f t="shared" si="7"/>
        <v>4.5900000000000052E-2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11"/>
      <c r="H60" s="10"/>
      <c r="I60" s="10">
        <f t="shared" si="8"/>
        <v>7341</v>
      </c>
      <c r="J60" s="10">
        <f t="shared" si="6"/>
        <v>105540979241.33318</v>
      </c>
      <c r="K60" s="11">
        <f t="shared" si="7"/>
        <v>4.6400000000000219E-2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11"/>
      <c r="H61" s="10"/>
      <c r="I61" s="10">
        <f t="shared" si="8"/>
        <v>7341</v>
      </c>
      <c r="J61" s="10">
        <f t="shared" si="6"/>
        <v>100861027562.43613</v>
      </c>
      <c r="K61" s="11">
        <f t="shared" si="7"/>
        <v>4.6189999999999953E-2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11"/>
      <c r="H62" s="10"/>
      <c r="I62" s="10">
        <f t="shared" si="8"/>
        <v>7341</v>
      </c>
      <c r="J62" s="10">
        <f t="shared" si="6"/>
        <v>96407944601.302002</v>
      </c>
      <c r="K62" s="11">
        <f t="shared" si="7"/>
        <v>4.5330000000000092E-2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11"/>
      <c r="H63" s="10"/>
      <c r="I63" s="10">
        <f t="shared" si="8"/>
        <v>7341</v>
      </c>
      <c r="J63" s="10">
        <f t="shared" si="6"/>
        <v>92227281912.221024</v>
      </c>
      <c r="K63" s="11">
        <f t="shared" si="7"/>
        <v>4.5120000000000049E-2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11"/>
      <c r="H64" s="10"/>
      <c r="I64" s="10">
        <f t="shared" si="8"/>
        <v>7341</v>
      </c>
      <c r="J64" s="10">
        <f t="shared" si="6"/>
        <v>88245638694.332718</v>
      </c>
      <c r="K64" s="11">
        <f t="shared" si="7"/>
        <v>4.4929999999999914E-2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11"/>
      <c r="H65" s="10"/>
      <c r="I65" s="10">
        <f t="shared" si="8"/>
        <v>7341</v>
      </c>
      <c r="J65" s="10">
        <f t="shared" si="6"/>
        <v>84451244288.45256</v>
      </c>
      <c r="K65" s="11">
        <f t="shared" si="7"/>
        <v>4.4970000000000176E-2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4">
        <f>SUM(F2)</f>
        <v>42672208</v>
      </c>
      <c r="G66" s="11"/>
      <c r="H66" s="10"/>
      <c r="I66" s="10">
        <f t="shared" si="8"/>
        <v>7341</v>
      </c>
      <c r="J66" s="10">
        <f t="shared" ref="J66:J67" si="9">IF(I66="","",I66*C66)</f>
        <v>80816907938.460007</v>
      </c>
      <c r="K66" s="11">
        <f t="shared" ref="K66" si="10">IFERROR(J66/J67-1,"")</f>
        <v>4.5090000000000074E-2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11"/>
      <c r="H67" s="10"/>
      <c r="I67" s="10">
        <f t="shared" ref="I67" si="11">IF(H67&lt;&gt;"",H67,I66/(1+IF(G66="",0,G66)))</f>
        <v>7341</v>
      </c>
      <c r="J67" s="10">
        <f t="shared" si="9"/>
        <v>77330094000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5">
        <v>133065</v>
      </c>
      <c r="G2" s="11"/>
      <c r="H2" s="10"/>
      <c r="I2" s="10">
        <f>IF(H2&lt;&gt;"",H2,40873)</f>
        <v>40873</v>
      </c>
      <c r="J2" s="10">
        <f t="shared" ref="J2:J33" si="3">IF(I2="","",I2*C2)</f>
        <v>5438541647.1709385</v>
      </c>
      <c r="K2" s="11">
        <f t="shared" ref="K2:K33" si="4">IFERROR(J2/J3-1,"")</f>
        <v>1.0389999999999899E-2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11"/>
      <c r="H3" s="10"/>
      <c r="I3" s="10">
        <f t="shared" ref="I3:I34" si="5">IF(H3&lt;&gt;"",H3,I2/(1+IF(G2="",0,G2)))</f>
        <v>40873</v>
      </c>
      <c r="J3" s="10">
        <f t="shared" si="3"/>
        <v>5382616264.1860466</v>
      </c>
      <c r="K3" s="11">
        <f t="shared" si="4"/>
        <v>1.0510000000000019E-2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11"/>
      <c r="H4" s="10"/>
      <c r="I4" s="10">
        <f t="shared" si="5"/>
        <v>40873</v>
      </c>
      <c r="J4" s="10">
        <f t="shared" si="3"/>
        <v>5326633347.7017021</v>
      </c>
      <c r="K4" s="11">
        <f t="shared" si="4"/>
        <v>1.177000000000028E-2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11"/>
      <c r="H5" s="10"/>
      <c r="I5" s="10">
        <f t="shared" si="5"/>
        <v>40873</v>
      </c>
      <c r="J5" s="10">
        <f t="shared" si="3"/>
        <v>5264668202.9529448</v>
      </c>
      <c r="K5" s="11">
        <f t="shared" si="4"/>
        <v>7.1000000000001062E-3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11"/>
      <c r="H6" s="10"/>
      <c r="I6" s="10">
        <f t="shared" si="5"/>
        <v>40873</v>
      </c>
      <c r="J6" s="10">
        <f t="shared" si="3"/>
        <v>5227552579.6375179</v>
      </c>
      <c r="K6" s="11">
        <f t="shared" si="4"/>
        <v>3.5399999999998766E-3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11"/>
      <c r="H7" s="10"/>
      <c r="I7" s="10">
        <f t="shared" si="5"/>
        <v>40873</v>
      </c>
      <c r="J7" s="10">
        <f t="shared" si="3"/>
        <v>5209112322.0175762</v>
      </c>
      <c r="K7" s="11">
        <f t="shared" si="4"/>
        <v>2.5999999999999357E-3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11"/>
      <c r="H8" s="10"/>
      <c r="I8" s="10">
        <f t="shared" si="5"/>
        <v>40873</v>
      </c>
      <c r="J8" s="10">
        <f t="shared" si="3"/>
        <v>5195603752.2616959</v>
      </c>
      <c r="K8" s="11">
        <f t="shared" si="4"/>
        <v>-5.4499999999998439E-3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11"/>
      <c r="H9" s="10"/>
      <c r="I9" s="10">
        <f t="shared" si="5"/>
        <v>40873</v>
      </c>
      <c r="J9" s="10">
        <f t="shared" si="3"/>
        <v>5224074960.7980442</v>
      </c>
      <c r="K9" s="11">
        <f t="shared" si="4"/>
        <v>1.2380000000000058E-2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11"/>
      <c r="H10" s="10"/>
      <c r="I10" s="10">
        <f t="shared" si="5"/>
        <v>40873</v>
      </c>
      <c r="J10" s="10">
        <f t="shared" si="3"/>
        <v>5160191786.4814043</v>
      </c>
      <c r="K10" s="11">
        <f t="shared" si="4"/>
        <v>2.5020000000000042E-2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11"/>
      <c r="H11" s="10"/>
      <c r="I11" s="10">
        <f t="shared" si="5"/>
        <v>40873</v>
      </c>
      <c r="J11" s="10">
        <f t="shared" si="3"/>
        <v>5034235221.2458334</v>
      </c>
      <c r="K11" s="11">
        <f t="shared" si="4"/>
        <v>2.5530000000000053E-2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11"/>
      <c r="H12" s="10"/>
      <c r="I12" s="10">
        <f t="shared" si="5"/>
        <v>40873</v>
      </c>
      <c r="J12" s="10">
        <f t="shared" si="3"/>
        <v>4908910730.3012428</v>
      </c>
      <c r="K12" s="11">
        <f t="shared" si="4"/>
        <v>2.1300000000000319E-2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11"/>
      <c r="H13" s="10"/>
      <c r="I13" s="10">
        <f t="shared" si="5"/>
        <v>40873</v>
      </c>
      <c r="J13" s="10">
        <f t="shared" si="3"/>
        <v>4806531607.0706367</v>
      </c>
      <c r="K13" s="11">
        <f t="shared" si="4"/>
        <v>7.3099999999997056E-3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11"/>
      <c r="H14" s="10"/>
      <c r="I14" s="10">
        <f t="shared" si="5"/>
        <v>40873</v>
      </c>
      <c r="J14" s="10">
        <f t="shared" si="3"/>
        <v>4771650839.4343729</v>
      </c>
      <c r="K14" s="11">
        <f t="shared" si="4"/>
        <v>6.5299999999999248E-3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11"/>
      <c r="H15" s="10"/>
      <c r="I15" s="10">
        <f t="shared" si="5"/>
        <v>40873</v>
      </c>
      <c r="J15" s="10">
        <f t="shared" si="3"/>
        <v>4740694106.9162102</v>
      </c>
      <c r="K15" s="11">
        <f t="shared" si="4"/>
        <v>1.1330000000000062E-2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11"/>
      <c r="H16" s="10"/>
      <c r="I16" s="10">
        <f t="shared" si="5"/>
        <v>40873</v>
      </c>
      <c r="J16" s="10">
        <f t="shared" si="3"/>
        <v>4687583782.6586866</v>
      </c>
      <c r="K16" s="11">
        <f t="shared" si="4"/>
        <v>1.5339999999999909E-2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11"/>
      <c r="H17" s="10"/>
      <c r="I17" s="10">
        <f t="shared" si="5"/>
        <v>40873</v>
      </c>
      <c r="J17" s="10">
        <f t="shared" si="3"/>
        <v>4616762643.7042637</v>
      </c>
      <c r="K17" s="11">
        <f t="shared" si="4"/>
        <v>1.2070000000000247E-2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11"/>
      <c r="H18" s="10"/>
      <c r="I18" s="10">
        <f t="shared" si="5"/>
        <v>40873</v>
      </c>
      <c r="J18" s="10">
        <f t="shared" si="3"/>
        <v>4561702889.8240862</v>
      </c>
      <c r="K18" s="11">
        <f t="shared" si="4"/>
        <v>1.2119999999999909E-2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11"/>
      <c r="H19" s="10"/>
      <c r="I19" s="10">
        <f t="shared" si="5"/>
        <v>40873</v>
      </c>
      <c r="J19" s="10">
        <f t="shared" si="3"/>
        <v>4507077115.1880083</v>
      </c>
      <c r="K19" s="11">
        <f t="shared" si="4"/>
        <v>9.3300000000000605E-3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11"/>
      <c r="H20" s="10"/>
      <c r="I20" s="10">
        <f t="shared" si="5"/>
        <v>40873</v>
      </c>
      <c r="J20" s="10">
        <f t="shared" si="3"/>
        <v>4465414795.1492653</v>
      </c>
      <c r="K20" s="11">
        <f t="shared" si="4"/>
        <v>7.1300000000000807E-3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11"/>
      <c r="H21" s="10"/>
      <c r="I21" s="10">
        <f t="shared" si="5"/>
        <v>40873</v>
      </c>
      <c r="J21" s="10">
        <f t="shared" si="3"/>
        <v>4433801788.3979874</v>
      </c>
      <c r="K21" s="11">
        <f t="shared" si="4"/>
        <v>3.6699999999998401E-3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11"/>
      <c r="H22" s="10"/>
      <c r="I22" s="10">
        <f t="shared" si="5"/>
        <v>40873</v>
      </c>
      <c r="J22" s="10">
        <f t="shared" si="3"/>
        <v>4417589235.9022264</v>
      </c>
      <c r="K22" s="11">
        <f t="shared" si="4"/>
        <v>7.2600000000002662E-3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11"/>
      <c r="H23" s="10"/>
      <c r="I23" s="10">
        <f t="shared" si="5"/>
        <v>40873</v>
      </c>
      <c r="J23" s="10">
        <f t="shared" si="3"/>
        <v>4385748700.3377733</v>
      </c>
      <c r="K23" s="11">
        <f t="shared" si="4"/>
        <v>1.0119999999999907E-2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11"/>
      <c r="H24" s="10"/>
      <c r="I24" s="10">
        <f t="shared" si="5"/>
        <v>40873</v>
      </c>
      <c r="J24" s="10">
        <f t="shared" si="3"/>
        <v>4341809587.3141546</v>
      </c>
      <c r="K24" s="11">
        <f t="shared" si="4"/>
        <v>1.0229999999999739E-2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11"/>
      <c r="H25" s="10"/>
      <c r="I25" s="10">
        <f t="shared" si="5"/>
        <v>40873</v>
      </c>
      <c r="J25" s="10">
        <f t="shared" si="3"/>
        <v>4297842656.9337234</v>
      </c>
      <c r="K25" s="11">
        <f t="shared" si="4"/>
        <v>1.5030000000000099E-2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11"/>
      <c r="H26" s="10"/>
      <c r="I26" s="10">
        <f t="shared" si="5"/>
        <v>40873</v>
      </c>
      <c r="J26" s="10">
        <f t="shared" si="3"/>
        <v>4234202591.9763188</v>
      </c>
      <c r="K26" s="11">
        <f t="shared" si="4"/>
        <v>8.1699999999997885E-3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11"/>
      <c r="H27" s="10"/>
      <c r="I27" s="10">
        <f t="shared" si="5"/>
        <v>40873</v>
      </c>
      <c r="J27" s="10">
        <f t="shared" si="3"/>
        <v>4199889494.8037724</v>
      </c>
      <c r="K27" s="11">
        <f t="shared" si="4"/>
        <v>7.4600000000000222E-3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11"/>
      <c r="H28" s="10"/>
      <c r="I28" s="10">
        <f t="shared" si="5"/>
        <v>40873</v>
      </c>
      <c r="J28" s="10">
        <f t="shared" si="3"/>
        <v>4168790319.0238547</v>
      </c>
      <c r="K28" s="11">
        <f t="shared" si="4"/>
        <v>1.7470000000000097E-2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11"/>
      <c r="H29" s="10"/>
      <c r="I29" s="10">
        <f t="shared" si="5"/>
        <v>40873</v>
      </c>
      <c r="J29" s="10">
        <f t="shared" si="3"/>
        <v>4097212024.9480124</v>
      </c>
      <c r="K29" s="11">
        <f t="shared" si="4"/>
        <v>1.3749999999999929E-2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11"/>
      <c r="H30" s="10"/>
      <c r="I30" s="10">
        <f t="shared" si="5"/>
        <v>40873</v>
      </c>
      <c r="J30" s="10">
        <f t="shared" si="3"/>
        <v>4041639482.0695562</v>
      </c>
      <c r="K30" s="11">
        <f t="shared" si="4"/>
        <v>8.0599999999999561E-3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11"/>
      <c r="H31" s="10"/>
      <c r="I31" s="10">
        <f t="shared" si="5"/>
        <v>40873</v>
      </c>
      <c r="J31" s="10">
        <f t="shared" si="3"/>
        <v>4009324327.9859896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11"/>
      <c r="H32" s="10"/>
      <c r="I32" s="10">
        <f t="shared" si="5"/>
        <v>40873</v>
      </c>
      <c r="J32" s="10">
        <f t="shared" si="3"/>
        <v>3982878017.9468226</v>
      </c>
      <c r="K32" s="11">
        <f t="shared" si="4"/>
        <v>9.1699999999999005E-3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11"/>
      <c r="H33" s="10"/>
      <c r="I33" s="10">
        <f t="shared" si="5"/>
        <v>40873</v>
      </c>
      <c r="J33" s="10">
        <f t="shared" si="3"/>
        <v>3946686899.0822392</v>
      </c>
      <c r="K33" s="11">
        <f t="shared" si="4"/>
        <v>1.2150000000000105E-2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11"/>
      <c r="H34" s="10"/>
      <c r="I34" s="10">
        <f t="shared" si="5"/>
        <v>40873</v>
      </c>
      <c r="J34" s="10">
        <f t="shared" ref="J34:J65" si="6">IF(I34="","",I34*C34)</f>
        <v>3899310279.1900792</v>
      </c>
      <c r="K34" s="11">
        <f t="shared" ref="K34:K65" si="7">IFERROR(J34/J35-1,"")</f>
        <v>1.4359999999999928E-2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11"/>
      <c r="H35" s="10"/>
      <c r="I35" s="10">
        <f t="shared" ref="I35:I66" si="8">IF(H35&lt;&gt;"",H35,I34/(1+IF(G34="",0,G34)))</f>
        <v>40873</v>
      </c>
      <c r="J35" s="10">
        <f t="shared" si="6"/>
        <v>3844108875.7345314</v>
      </c>
      <c r="K35" s="11">
        <f t="shared" si="7"/>
        <v>1.2299999999999978E-2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11"/>
      <c r="H36" s="10"/>
      <c r="I36" s="10">
        <f t="shared" si="8"/>
        <v>40873</v>
      </c>
      <c r="J36" s="10">
        <f t="shared" si="6"/>
        <v>3797400845.3368874</v>
      </c>
      <c r="K36" s="11">
        <f t="shared" si="7"/>
        <v>1.0380000000000056E-2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11"/>
      <c r="H37" s="10"/>
      <c r="I37" s="10">
        <f t="shared" si="8"/>
        <v>40873</v>
      </c>
      <c r="J37" s="10">
        <f t="shared" si="6"/>
        <v>3758388769.9052706</v>
      </c>
      <c r="K37" s="11">
        <f t="shared" si="7"/>
        <v>1.0680000000000023E-2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11"/>
      <c r="H38" s="10"/>
      <c r="I38" s="10">
        <f t="shared" si="8"/>
        <v>40873</v>
      </c>
      <c r="J38" s="10">
        <f t="shared" si="6"/>
        <v>3718673338.6485047</v>
      </c>
      <c r="K38" s="11">
        <f t="shared" si="7"/>
        <v>8.760000000000101E-3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11"/>
      <c r="H39" s="10"/>
      <c r="I39" s="10">
        <f t="shared" si="8"/>
        <v>40873</v>
      </c>
      <c r="J39" s="10">
        <f t="shared" si="6"/>
        <v>3686380644.205266</v>
      </c>
      <c r="K39" s="11">
        <f t="shared" si="7"/>
        <v>6.8399999999999572E-3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11"/>
      <c r="H40" s="10"/>
      <c r="I40" s="10">
        <f t="shared" si="8"/>
        <v>40873</v>
      </c>
      <c r="J40" s="10">
        <f t="shared" si="6"/>
        <v>3661337098.4518552</v>
      </c>
      <c r="K40" s="11">
        <f t="shared" si="7"/>
        <v>8.0399999999998251E-3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11"/>
      <c r="H41" s="10"/>
      <c r="I41" s="10">
        <f t="shared" si="8"/>
        <v>40873</v>
      </c>
      <c r="J41" s="10">
        <f t="shared" si="6"/>
        <v>3632134735.1810002</v>
      </c>
      <c r="K41" s="11">
        <f t="shared" si="7"/>
        <v>1.1710000000000109E-2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11"/>
      <c r="H42" s="10"/>
      <c r="I42" s="10">
        <f t="shared" si="8"/>
        <v>40873</v>
      </c>
      <c r="J42" s="10">
        <f t="shared" si="6"/>
        <v>3590094725.9402394</v>
      </c>
      <c r="K42" s="11">
        <f t="shared" si="7"/>
        <v>1.3800000000000034E-2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11"/>
      <c r="H43" s="10"/>
      <c r="I43" s="10">
        <f t="shared" si="8"/>
        <v>40873</v>
      </c>
      <c r="J43" s="10">
        <f t="shared" si="6"/>
        <v>3541225809.7654757</v>
      </c>
      <c r="K43" s="11">
        <f t="shared" si="7"/>
        <v>1.3180000000000192E-2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11"/>
      <c r="H44" s="10"/>
      <c r="I44" s="10">
        <f t="shared" si="8"/>
        <v>40873</v>
      </c>
      <c r="J44" s="10">
        <f t="shared" si="6"/>
        <v>3495159606.1563349</v>
      </c>
      <c r="K44" s="11">
        <f t="shared" si="7"/>
        <v>1.6990000000000061E-2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11"/>
      <c r="H45" s="10"/>
      <c r="I45" s="10">
        <f t="shared" si="8"/>
        <v>40873</v>
      </c>
      <c r="J45" s="10">
        <f t="shared" si="6"/>
        <v>3436768902.5028119</v>
      </c>
      <c r="K45" s="11">
        <f t="shared" si="7"/>
        <v>1.2280000000000069E-2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11"/>
      <c r="H46" s="10"/>
      <c r="I46" s="10">
        <f t="shared" si="8"/>
        <v>40873</v>
      </c>
      <c r="J46" s="10">
        <f t="shared" si="6"/>
        <v>3395077352.6127276</v>
      </c>
      <c r="K46" s="11">
        <f t="shared" si="7"/>
        <v>4.070000000000018E-3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11"/>
      <c r="H47" s="10"/>
      <c r="I47" s="10">
        <f t="shared" si="8"/>
        <v>40873</v>
      </c>
      <c r="J47" s="10">
        <f t="shared" si="6"/>
        <v>3381315398.9390459</v>
      </c>
      <c r="K47" s="11">
        <f t="shared" si="7"/>
        <v>6.7399999999999682E-3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11"/>
      <c r="H48" s="10"/>
      <c r="I48" s="10">
        <f t="shared" si="8"/>
        <v>40873</v>
      </c>
      <c r="J48" s="10">
        <f t="shared" si="6"/>
        <v>3358677909.8268132</v>
      </c>
      <c r="K48" s="11">
        <f t="shared" si="7"/>
        <v>1.1789999999999967E-2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11"/>
      <c r="H49" s="10"/>
      <c r="I49" s="10">
        <f t="shared" si="8"/>
        <v>40873</v>
      </c>
      <c r="J49" s="10">
        <f t="shared" si="6"/>
        <v>3319540527.0133262</v>
      </c>
      <c r="K49" s="11">
        <f t="shared" si="7"/>
        <v>1.5420000000000211E-2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11"/>
      <c r="H50" s="10"/>
      <c r="I50" s="10">
        <f t="shared" si="8"/>
        <v>40873</v>
      </c>
      <c r="J50" s="10">
        <f t="shared" si="6"/>
        <v>3269130534.1763268</v>
      </c>
      <c r="K50" s="11">
        <f t="shared" si="7"/>
        <v>1.6909999999999759E-2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11"/>
      <c r="H51" s="10"/>
      <c r="I51" s="10">
        <f t="shared" si="8"/>
        <v>40873</v>
      </c>
      <c r="J51" s="10">
        <f t="shared" si="6"/>
        <v>3214768793.8719525</v>
      </c>
      <c r="K51" s="11">
        <f t="shared" si="7"/>
        <v>1.6730000000000134E-2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11"/>
      <c r="H52" s="10"/>
      <c r="I52" s="10">
        <f t="shared" si="8"/>
        <v>40873</v>
      </c>
      <c r="J52" s="10">
        <f t="shared" si="6"/>
        <v>3161870697.1093135</v>
      </c>
      <c r="K52" s="11">
        <f t="shared" si="7"/>
        <v>1.7969999999999819E-2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11"/>
      <c r="H53" s="10"/>
      <c r="I53" s="10">
        <f t="shared" si="8"/>
        <v>40873</v>
      </c>
      <c r="J53" s="10">
        <f t="shared" si="6"/>
        <v>3106054890.723021</v>
      </c>
      <c r="K53" s="11">
        <f t="shared" si="7"/>
        <v>1.8149999999999888E-2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11"/>
      <c r="H54" s="10"/>
      <c r="I54" s="10">
        <f t="shared" si="8"/>
        <v>40873</v>
      </c>
      <c r="J54" s="10">
        <f t="shared" si="6"/>
        <v>3050684958.7222133</v>
      </c>
      <c r="K54" s="11">
        <f t="shared" si="7"/>
        <v>1.7740000000000089E-2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11"/>
      <c r="H55" s="10"/>
      <c r="I55" s="10">
        <f t="shared" si="8"/>
        <v>40873</v>
      </c>
      <c r="J55" s="10">
        <f t="shared" si="6"/>
        <v>2997509146.4639425</v>
      </c>
      <c r="K55" s="11">
        <f t="shared" si="7"/>
        <v>1.9290000000000251E-2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11"/>
      <c r="H56" s="10"/>
      <c r="I56" s="10">
        <f t="shared" si="8"/>
        <v>40873</v>
      </c>
      <c r="J56" s="10">
        <f t="shared" si="6"/>
        <v>2940781471.8715401</v>
      </c>
      <c r="K56" s="11">
        <f t="shared" si="7"/>
        <v>1.9490000000000007E-2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11"/>
      <c r="H57" s="10"/>
      <c r="I57" s="10">
        <f t="shared" si="8"/>
        <v>40873</v>
      </c>
      <c r="J57" s="10">
        <f t="shared" si="6"/>
        <v>2884561370.7555151</v>
      </c>
      <c r="K57" s="11">
        <f t="shared" si="7"/>
        <v>2.1579999999999933E-2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11"/>
      <c r="H58" s="10"/>
      <c r="I58" s="10">
        <f t="shared" si="8"/>
        <v>40873</v>
      </c>
      <c r="J58" s="10">
        <f t="shared" si="6"/>
        <v>2823627489.5314274</v>
      </c>
      <c r="K58" s="11">
        <f t="shared" si="7"/>
        <v>1.9709999999999894E-2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11"/>
      <c r="H59" s="10"/>
      <c r="I59" s="10">
        <f t="shared" si="8"/>
        <v>40873</v>
      </c>
      <c r="J59" s="10">
        <f t="shared" si="6"/>
        <v>2769049523.4247265</v>
      </c>
      <c r="K59" s="11">
        <f t="shared" si="7"/>
        <v>2.5039999999999729E-2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11"/>
      <c r="H60" s="10"/>
      <c r="I60" s="10">
        <f t="shared" si="8"/>
        <v>40873</v>
      </c>
      <c r="J60" s="10">
        <f t="shared" si="6"/>
        <v>2701406309.4364386</v>
      </c>
      <c r="K60" s="11">
        <f t="shared" si="7"/>
        <v>2.0019999999999927E-2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11"/>
      <c r="H61" s="10"/>
      <c r="I61" s="10">
        <f t="shared" si="8"/>
        <v>40873</v>
      </c>
      <c r="J61" s="10">
        <f t="shared" si="6"/>
        <v>2648385629.1410351</v>
      </c>
      <c r="K61" s="11">
        <f t="shared" si="7"/>
        <v>2.1810000000000107E-2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11"/>
      <c r="H62" s="10"/>
      <c r="I62" s="10">
        <f t="shared" si="8"/>
        <v>40873</v>
      </c>
      <c r="J62" s="10">
        <f t="shared" si="6"/>
        <v>2591857223.1051121</v>
      </c>
      <c r="K62" s="11">
        <f t="shared" si="7"/>
        <v>2.2860000000000102E-2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11"/>
      <c r="H63" s="10"/>
      <c r="I63" s="10">
        <f t="shared" si="8"/>
        <v>40873</v>
      </c>
      <c r="J63" s="10">
        <f t="shared" si="6"/>
        <v>2533931547.9196682</v>
      </c>
      <c r="K63" s="11">
        <f t="shared" si="7"/>
        <v>2.3330000000000073E-2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11"/>
      <c r="H64" s="10"/>
      <c r="I64" s="10">
        <f t="shared" si="8"/>
        <v>40873</v>
      </c>
      <c r="J64" s="10">
        <f t="shared" si="6"/>
        <v>2476162672.764082</v>
      </c>
      <c r="K64" s="11">
        <f t="shared" si="7"/>
        <v>1.652000000000009E-2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11"/>
      <c r="H65" s="10"/>
      <c r="I65" s="10">
        <f t="shared" si="8"/>
        <v>40873</v>
      </c>
      <c r="J65" s="10">
        <f t="shared" si="6"/>
        <v>2435921253.6537223</v>
      </c>
      <c r="K65" s="11">
        <f t="shared" si="7"/>
        <v>1.5430000000000055E-2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4">
        <f>SUM(F2)</f>
        <v>133065</v>
      </c>
      <c r="G66" s="11"/>
      <c r="H66" s="10"/>
      <c r="I66" s="10">
        <f t="shared" si="8"/>
        <v>40873</v>
      </c>
      <c r="J66" s="10">
        <f t="shared" ref="J66:J67" si="9">IF(I66="","",I66*C66)</f>
        <v>2398906132.0364003</v>
      </c>
      <c r="K66" s="11">
        <f t="shared" ref="K66" si="10">IFERROR(J66/J67-1,"")</f>
        <v>2.2860000000000102E-2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11"/>
      <c r="H67" s="10"/>
      <c r="I67" s="10">
        <f t="shared" ref="I67" si="11">IF(H67&lt;&gt;"",H67,I66/(1+IF(G66="",0,G66)))</f>
        <v>40873</v>
      </c>
      <c r="J67" s="10">
        <f t="shared" si="9"/>
        <v>2345292740</v>
      </c>
      <c r="K67" s="11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5">
        <v>53637198</v>
      </c>
      <c r="G2" s="11"/>
      <c r="H2" s="10"/>
      <c r="I2" s="10">
        <f>IF(H2&lt;&gt;"",H2,15556)</f>
        <v>15556</v>
      </c>
      <c r="J2" s="10">
        <f t="shared" ref="J2:J33" si="3">IF(I2="","",I2*C2)</f>
        <v>834378684792.30334</v>
      </c>
      <c r="K2" s="11">
        <f t="shared" ref="K2:K33" si="4">IFERROR(J2/J3-1,"")</f>
        <v>4.9999999999998934E-3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11"/>
      <c r="H3" s="10"/>
      <c r="I3" s="10">
        <f t="shared" ref="I3:I34" si="5">IF(H3&lt;&gt;"",H3,I2/(1+IF(G2="",0,G2)))</f>
        <v>15556</v>
      </c>
      <c r="J3" s="10">
        <f t="shared" si="3"/>
        <v>830227547057.01831</v>
      </c>
      <c r="K3" s="11">
        <f t="shared" si="4"/>
        <v>4.9999999999998934E-3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11"/>
      <c r="H4" s="10"/>
      <c r="I4" s="10">
        <f t="shared" si="5"/>
        <v>15556</v>
      </c>
      <c r="J4" s="10">
        <f t="shared" si="3"/>
        <v>826097061748.27698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11"/>
      <c r="H5" s="10"/>
      <c r="I5" s="10">
        <f t="shared" si="5"/>
        <v>15556</v>
      </c>
      <c r="J5" s="10">
        <f t="shared" si="3"/>
        <v>822641965493.20544</v>
      </c>
      <c r="K5" s="11">
        <f t="shared" si="4"/>
        <v>5.7000000000000384E-3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11"/>
      <c r="H6" s="10"/>
      <c r="I6" s="10">
        <f t="shared" si="5"/>
        <v>15556</v>
      </c>
      <c r="J6" s="10">
        <f t="shared" si="3"/>
        <v>817979482443.27881</v>
      </c>
      <c r="K6" s="11">
        <f t="shared" si="4"/>
        <v>6.8999999999999062E-3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11"/>
      <c r="H7" s="10"/>
      <c r="I7" s="10">
        <f t="shared" si="5"/>
        <v>15556</v>
      </c>
      <c r="J7" s="10">
        <f t="shared" si="3"/>
        <v>812374101145.37573</v>
      </c>
      <c r="K7" s="11">
        <f t="shared" si="4"/>
        <v>6.9999999999998952E-3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11"/>
      <c r="H8" s="10"/>
      <c r="I8" s="10">
        <f t="shared" si="5"/>
        <v>15556</v>
      </c>
      <c r="J8" s="10">
        <f t="shared" si="3"/>
        <v>806727012060.94922</v>
      </c>
      <c r="K8" s="11">
        <f t="shared" si="4"/>
        <v>6.9999999999998952E-3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11"/>
      <c r="H9" s="10"/>
      <c r="I9" s="10">
        <f t="shared" si="5"/>
        <v>15556</v>
      </c>
      <c r="J9" s="10">
        <f t="shared" si="3"/>
        <v>801119177816.2356</v>
      </c>
      <c r="K9" s="11">
        <f t="shared" si="4"/>
        <v>7.1000000000001062E-3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11"/>
      <c r="H10" s="10"/>
      <c r="I10" s="10">
        <f t="shared" si="5"/>
        <v>15556</v>
      </c>
      <c r="J10" s="10">
        <f t="shared" si="3"/>
        <v>795471331363.5542</v>
      </c>
      <c r="K10" s="11">
        <f t="shared" si="4"/>
        <v>7.4000000000000732E-3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11"/>
      <c r="H11" s="10"/>
      <c r="I11" s="10">
        <f t="shared" si="5"/>
        <v>15556</v>
      </c>
      <c r="J11" s="10">
        <f t="shared" si="3"/>
        <v>789628083545.31873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11"/>
      <c r="H12" s="10"/>
      <c r="I12" s="10">
        <f t="shared" si="5"/>
        <v>15556</v>
      </c>
      <c r="J12" s="10">
        <f t="shared" si="3"/>
        <v>783594406614.38794</v>
      </c>
      <c r="K12" s="11">
        <f t="shared" si="4"/>
        <v>8.0000000000000071E-3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11"/>
      <c r="H13" s="10"/>
      <c r="I13" s="10">
        <f t="shared" si="5"/>
        <v>15556</v>
      </c>
      <c r="J13" s="10">
        <f t="shared" si="3"/>
        <v>777375403387.28955</v>
      </c>
      <c r="K13" s="11">
        <f t="shared" si="4"/>
        <v>8.2999999999999741E-3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11"/>
      <c r="H14" s="10"/>
      <c r="I14" s="10">
        <f t="shared" si="5"/>
        <v>15556</v>
      </c>
      <c r="J14" s="10">
        <f t="shared" si="3"/>
        <v>770976300096.48877</v>
      </c>
      <c r="K14" s="11">
        <f t="shared" si="4"/>
        <v>8.599999999999941E-3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11"/>
      <c r="H15" s="10"/>
      <c r="I15" s="10">
        <f t="shared" si="5"/>
        <v>15556</v>
      </c>
      <c r="J15" s="10">
        <f t="shared" si="3"/>
        <v>764402439120.05627</v>
      </c>
      <c r="K15" s="11">
        <f t="shared" si="4"/>
        <v>8.8999999999996859E-3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11"/>
      <c r="H16" s="10"/>
      <c r="I16" s="10">
        <f t="shared" si="5"/>
        <v>15556</v>
      </c>
      <c r="J16" s="10">
        <f t="shared" si="3"/>
        <v>757659271602.79163</v>
      </c>
      <c r="K16" s="11">
        <f t="shared" si="4"/>
        <v>9.400000000000297E-3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11"/>
      <c r="H17" s="10"/>
      <c r="I17" s="10">
        <f t="shared" si="5"/>
        <v>15556</v>
      </c>
      <c r="J17" s="10">
        <f t="shared" si="3"/>
        <v>750603597783.62537</v>
      </c>
      <c r="K17" s="11">
        <f t="shared" si="4"/>
        <v>9.8000000000000309E-3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11"/>
      <c r="H18" s="10"/>
      <c r="I18" s="10">
        <f t="shared" si="5"/>
        <v>15556</v>
      </c>
      <c r="J18" s="10">
        <f t="shared" si="3"/>
        <v>743319070888.91394</v>
      </c>
      <c r="K18" s="11">
        <f t="shared" si="4"/>
        <v>1.0199999999999765E-2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11"/>
      <c r="H19" s="10"/>
      <c r="I19" s="10">
        <f t="shared" si="5"/>
        <v>15556</v>
      </c>
      <c r="J19" s="10">
        <f t="shared" si="3"/>
        <v>735813770430.52271</v>
      </c>
      <c r="K19" s="11">
        <f t="shared" si="4"/>
        <v>1.0500000000000176E-2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11"/>
      <c r="H20" s="10"/>
      <c r="I20" s="10">
        <f t="shared" si="5"/>
        <v>15556</v>
      </c>
      <c r="J20" s="10">
        <f t="shared" si="3"/>
        <v>728168006363.70374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11"/>
      <c r="H21" s="10"/>
      <c r="I21" s="10">
        <f t="shared" si="5"/>
        <v>15556</v>
      </c>
      <c r="J21" s="10">
        <f t="shared" si="3"/>
        <v>720316555904.34644</v>
      </c>
      <c r="K21" s="11">
        <f t="shared" si="4"/>
        <v>8.799999999999919E-3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11"/>
      <c r="H22" s="10"/>
      <c r="I22" s="10">
        <f t="shared" si="5"/>
        <v>15556</v>
      </c>
      <c r="J22" s="10">
        <f t="shared" si="3"/>
        <v>714033064932.93665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11"/>
      <c r="H23" s="10"/>
      <c r="I23" s="10">
        <f t="shared" si="5"/>
        <v>15556</v>
      </c>
      <c r="J23" s="10">
        <f t="shared" si="3"/>
        <v>707453745103.47424</v>
      </c>
      <c r="K23" s="11">
        <f t="shared" si="4"/>
        <v>9.9000000000000199E-3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11"/>
      <c r="H24" s="10"/>
      <c r="I24" s="10">
        <f t="shared" si="5"/>
        <v>15556</v>
      </c>
      <c r="J24" s="10">
        <f t="shared" si="3"/>
        <v>700518610855.99988</v>
      </c>
      <c r="K24" s="11">
        <f t="shared" si="4"/>
        <v>1.0499999999999954E-2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11"/>
      <c r="H25" s="10"/>
      <c r="I25" s="10">
        <f t="shared" si="5"/>
        <v>15556</v>
      </c>
      <c r="J25" s="10">
        <f t="shared" si="3"/>
        <v>693239595107.37256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11"/>
      <c r="H26" s="10"/>
      <c r="I26" s="10">
        <f t="shared" si="5"/>
        <v>15556</v>
      </c>
      <c r="J26" s="10">
        <f t="shared" si="3"/>
        <v>685764759231.74658</v>
      </c>
      <c r="K26" s="11">
        <f t="shared" si="4"/>
        <v>1.1300000000000088E-2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11"/>
      <c r="H27" s="10"/>
      <c r="I27" s="10">
        <f t="shared" si="5"/>
        <v>15556</v>
      </c>
      <c r="J27" s="10">
        <f t="shared" si="3"/>
        <v>678102204322.89783</v>
      </c>
      <c r="K27" s="11">
        <f t="shared" si="4"/>
        <v>1.1600000000000277E-2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11"/>
      <c r="H28" s="10"/>
      <c r="I28" s="10">
        <f t="shared" si="5"/>
        <v>15556</v>
      </c>
      <c r="J28" s="10">
        <f t="shared" si="3"/>
        <v>670326417875.54138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11"/>
      <c r="H29" s="10"/>
      <c r="I29" s="10">
        <f t="shared" si="5"/>
        <v>15556</v>
      </c>
      <c r="J29" s="10">
        <f t="shared" si="3"/>
        <v>662443342104.49792</v>
      </c>
      <c r="K29" s="11">
        <f t="shared" si="4"/>
        <v>1.2299999999999978E-2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11"/>
      <c r="H30" s="10"/>
      <c r="I30" s="10">
        <f t="shared" si="5"/>
        <v>15556</v>
      </c>
      <c r="J30" s="10">
        <f t="shared" si="3"/>
        <v>654394292309.09607</v>
      </c>
      <c r="K30" s="11">
        <f t="shared" si="4"/>
        <v>1.2799999999999923E-2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11"/>
      <c r="H31" s="10"/>
      <c r="I31" s="10">
        <f t="shared" si="5"/>
        <v>15556</v>
      </c>
      <c r="J31" s="10">
        <f t="shared" si="3"/>
        <v>646123906308.34924</v>
      </c>
      <c r="K31" s="11">
        <f t="shared" si="4"/>
        <v>1.3399999999999856E-2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11"/>
      <c r="H32" s="10"/>
      <c r="I32" s="10">
        <f t="shared" si="5"/>
        <v>15556</v>
      </c>
      <c r="J32" s="10">
        <f t="shared" si="3"/>
        <v>637580329887.85205</v>
      </c>
      <c r="K32" s="11">
        <f t="shared" si="4"/>
        <v>1.5900000000000025E-2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11"/>
      <c r="H33" s="10"/>
      <c r="I33" s="10">
        <f t="shared" si="5"/>
        <v>15556</v>
      </c>
      <c r="J33" s="10">
        <f t="shared" si="3"/>
        <v>627601466569.39856</v>
      </c>
      <c r="K33" s="11">
        <f t="shared" si="4"/>
        <v>1.6599999999999948E-2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11"/>
      <c r="H34" s="10"/>
      <c r="I34" s="10">
        <f t="shared" si="5"/>
        <v>15556</v>
      </c>
      <c r="J34" s="10">
        <f t="shared" ref="J34:J65" si="6">IF(I34="","",I34*C34)</f>
        <v>617353400127.28564</v>
      </c>
      <c r="K34" s="11">
        <f t="shared" ref="K34:K65" si="7">IFERROR(J34/J35-1,"")</f>
        <v>1.7300000000000093E-2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11"/>
      <c r="H35" s="10"/>
      <c r="I35" s="10">
        <f t="shared" ref="I35:I66" si="8">IF(H35&lt;&gt;"",H35,I34/(1+IF(G34="",0,G34)))</f>
        <v>15556</v>
      </c>
      <c r="J35" s="10">
        <f t="shared" si="6"/>
        <v>606854811881.73157</v>
      </c>
      <c r="K35" s="11">
        <f t="shared" si="7"/>
        <v>1.8000000000000238E-2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11"/>
      <c r="H36" s="10"/>
      <c r="I36" s="10">
        <f t="shared" si="8"/>
        <v>15556</v>
      </c>
      <c r="J36" s="10">
        <f t="shared" si="6"/>
        <v>596124569628.41992</v>
      </c>
      <c r="K36" s="11">
        <f t="shared" si="7"/>
        <v>1.8599999999999728E-2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11"/>
      <c r="H37" s="10"/>
      <c r="I37" s="10">
        <f t="shared" si="8"/>
        <v>15556</v>
      </c>
      <c r="J37" s="10">
        <f t="shared" si="6"/>
        <v>585239121959.96472</v>
      </c>
      <c r="K37" s="11">
        <f t="shared" si="7"/>
        <v>1.9300000000000095E-2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11"/>
      <c r="H38" s="10"/>
      <c r="I38" s="10">
        <f t="shared" si="8"/>
        <v>15556</v>
      </c>
      <c r="J38" s="10">
        <f t="shared" si="6"/>
        <v>574157874972.98608</v>
      </c>
      <c r="K38" s="11">
        <f t="shared" si="7"/>
        <v>1.9900000000000029E-2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11"/>
      <c r="H39" s="10"/>
      <c r="I39" s="10">
        <f t="shared" si="8"/>
        <v>15556</v>
      </c>
      <c r="J39" s="10">
        <f t="shared" si="6"/>
        <v>562955069097.93713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11"/>
      <c r="H40" s="10"/>
      <c r="I40" s="10">
        <f t="shared" si="8"/>
        <v>15556</v>
      </c>
      <c r="J40" s="10">
        <f t="shared" si="6"/>
        <v>551646319547.21912</v>
      </c>
      <c r="K40" s="11">
        <f t="shared" si="7"/>
        <v>2.1099999999999897E-2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11"/>
      <c r="H41" s="10"/>
      <c r="I41" s="10">
        <f t="shared" si="8"/>
        <v>15556</v>
      </c>
      <c r="J41" s="10">
        <f t="shared" si="6"/>
        <v>540247105618.66534</v>
      </c>
      <c r="K41" s="11">
        <f t="shared" si="7"/>
        <v>2.1700000000000053E-2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11"/>
      <c r="H42" s="10"/>
      <c r="I42" s="10">
        <f t="shared" si="8"/>
        <v>15556</v>
      </c>
      <c r="J42" s="10">
        <f t="shared" si="6"/>
        <v>528772737220.97021</v>
      </c>
      <c r="K42" s="11">
        <f t="shared" si="7"/>
        <v>2.2299999999999986E-2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11"/>
      <c r="H43" s="10"/>
      <c r="I43" s="10">
        <f t="shared" si="8"/>
        <v>15556</v>
      </c>
      <c r="J43" s="10">
        <f t="shared" si="6"/>
        <v>517238322626.40149</v>
      </c>
      <c r="K43" s="11">
        <f t="shared" si="7"/>
        <v>2.289999999999992E-2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11"/>
      <c r="H44" s="10"/>
      <c r="I44" s="10">
        <f t="shared" si="8"/>
        <v>15556</v>
      </c>
      <c r="J44" s="10">
        <f t="shared" si="6"/>
        <v>505658737536.80865</v>
      </c>
      <c r="K44" s="11">
        <f t="shared" si="7"/>
        <v>2.3500000000000076E-2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11"/>
      <c r="H45" s="10"/>
      <c r="I45" s="10">
        <f t="shared" si="8"/>
        <v>15556</v>
      </c>
      <c r="J45" s="10">
        <f t="shared" si="6"/>
        <v>494048595541.58142</v>
      </c>
      <c r="K45" s="11">
        <f t="shared" si="7"/>
        <v>2.4199999999999999E-2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11"/>
      <c r="H46" s="10"/>
      <c r="I46" s="10">
        <f t="shared" si="8"/>
        <v>15556</v>
      </c>
      <c r="J46" s="10">
        <f t="shared" si="6"/>
        <v>482375117693.40112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11"/>
      <c r="H47" s="10"/>
      <c r="I47" s="10">
        <f t="shared" si="8"/>
        <v>15556</v>
      </c>
      <c r="J47" s="10">
        <f t="shared" si="6"/>
        <v>470609870920.39142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11"/>
      <c r="H48" s="10"/>
      <c r="I48" s="10">
        <f t="shared" si="8"/>
        <v>15556</v>
      </c>
      <c r="J48" s="10">
        <f t="shared" si="6"/>
        <v>458728795126.61212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11"/>
      <c r="H49" s="10"/>
      <c r="I49" s="10">
        <f t="shared" si="8"/>
        <v>15556</v>
      </c>
      <c r="J49" s="10">
        <f t="shared" si="6"/>
        <v>446799255017.64111</v>
      </c>
      <c r="K49" s="11">
        <f t="shared" si="7"/>
        <v>2.7400000000000091E-2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11"/>
      <c r="H50" s="10"/>
      <c r="I50" s="10">
        <f t="shared" si="8"/>
        <v>15556</v>
      </c>
      <c r="J50" s="10">
        <f t="shared" si="6"/>
        <v>434883448527.97461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11"/>
      <c r="H51" s="10"/>
      <c r="I51" s="10">
        <f t="shared" si="8"/>
        <v>15556</v>
      </c>
      <c r="J51" s="10">
        <f t="shared" si="6"/>
        <v>423038374054.45001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11"/>
      <c r="H52" s="10"/>
      <c r="I52" s="10">
        <f t="shared" si="8"/>
        <v>15556</v>
      </c>
      <c r="J52" s="10">
        <f t="shared" si="6"/>
        <v>411395870907.76038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11"/>
      <c r="H53" s="10"/>
      <c r="I53" s="10">
        <f t="shared" si="8"/>
        <v>15556</v>
      </c>
      <c r="J53" s="10">
        <f t="shared" si="6"/>
        <v>400073782853.01996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11"/>
      <c r="H54" s="10"/>
      <c r="I54" s="10">
        <f t="shared" si="8"/>
        <v>15556</v>
      </c>
      <c r="J54" s="10">
        <f t="shared" si="6"/>
        <v>389101130959.9494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11"/>
      <c r="H55" s="10"/>
      <c r="I55" s="10">
        <f t="shared" si="8"/>
        <v>15556</v>
      </c>
      <c r="J55" s="10">
        <f t="shared" si="6"/>
        <v>378539868625.30341</v>
      </c>
      <c r="K55" s="11">
        <f t="shared" si="7"/>
        <v>2.7600000000000069E-2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11"/>
      <c r="H56" s="10"/>
      <c r="I56" s="10">
        <f t="shared" si="8"/>
        <v>15556</v>
      </c>
      <c r="J56" s="10">
        <f t="shared" si="6"/>
        <v>368372779900.06165</v>
      </c>
      <c r="K56" s="11">
        <f t="shared" si="7"/>
        <v>2.7300000000000102E-2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11"/>
      <c r="H57" s="10"/>
      <c r="I57" s="10">
        <f t="shared" si="8"/>
        <v>15556</v>
      </c>
      <c r="J57" s="10">
        <f t="shared" si="6"/>
        <v>358583451669.48468</v>
      </c>
      <c r="K57" s="11">
        <f t="shared" si="7"/>
        <v>2.7099999999999902E-2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11"/>
      <c r="H58" s="10"/>
      <c r="I58" s="10">
        <f t="shared" si="8"/>
        <v>15556</v>
      </c>
      <c r="J58" s="10">
        <f t="shared" si="6"/>
        <v>349122238992.7804</v>
      </c>
      <c r="K58" s="11">
        <f t="shared" si="7"/>
        <v>2.709999999999968E-2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11"/>
      <c r="H59" s="10"/>
      <c r="I59" s="10">
        <f t="shared" si="8"/>
        <v>15556</v>
      </c>
      <c r="J59" s="10">
        <f t="shared" si="6"/>
        <v>339910660103.96307</v>
      </c>
      <c r="K59" s="11">
        <f t="shared" si="7"/>
        <v>2.7300000000000102E-2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11"/>
      <c r="H60" s="10"/>
      <c r="I60" s="10">
        <f t="shared" si="8"/>
        <v>15556</v>
      </c>
      <c r="J60" s="10">
        <f t="shared" si="6"/>
        <v>330877698923.35541</v>
      </c>
      <c r="K60" s="11">
        <f t="shared" si="7"/>
        <v>2.7800000000000047E-2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11"/>
      <c r="H61" s="10"/>
      <c r="I61" s="10">
        <f t="shared" si="8"/>
        <v>15556</v>
      </c>
      <c r="J61" s="10">
        <f t="shared" si="6"/>
        <v>321928097804.39325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11"/>
      <c r="H62" s="10"/>
      <c r="I62" s="10">
        <f t="shared" si="8"/>
        <v>15556</v>
      </c>
      <c r="J62" s="10">
        <f t="shared" si="6"/>
        <v>313037823613.76239</v>
      </c>
      <c r="K62" s="11">
        <f t="shared" si="7"/>
        <v>2.9099999999999904E-2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11"/>
      <c r="H63" s="10"/>
      <c r="I63" s="10">
        <f t="shared" si="8"/>
        <v>15556</v>
      </c>
      <c r="J63" s="10">
        <f t="shared" si="6"/>
        <v>304186010702.32477</v>
      </c>
      <c r="K63" s="11">
        <f t="shared" si="7"/>
        <v>2.9600000000000071E-2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11"/>
      <c r="H64" s="10"/>
      <c r="I64" s="10">
        <f t="shared" si="8"/>
        <v>15556</v>
      </c>
      <c r="J64" s="10">
        <f t="shared" si="6"/>
        <v>295440958335.59125</v>
      </c>
      <c r="K64" s="11">
        <f t="shared" si="7"/>
        <v>2.9799999999999827E-2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11"/>
      <c r="H65" s="10"/>
      <c r="I65" s="10">
        <f t="shared" si="8"/>
        <v>15556</v>
      </c>
      <c r="J65" s="10">
        <f t="shared" si="6"/>
        <v>286891588983.87189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4">
        <f>SUM(F2)</f>
        <v>53637198</v>
      </c>
      <c r="G66" s="11"/>
      <c r="H66" s="10"/>
      <c r="I66" s="10">
        <f t="shared" si="8"/>
        <v>15556</v>
      </c>
      <c r="J66" s="10">
        <f t="shared" ref="J66:J67" si="9">IF(I66="","",I66*C66)</f>
        <v>278643734444.32001</v>
      </c>
      <c r="K66" s="11">
        <f t="shared" ref="K66" si="10">IFERROR(J66/J67-1,"")</f>
        <v>2.9200000000000115E-2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11"/>
      <c r="H67" s="10"/>
      <c r="I67" s="10">
        <f t="shared" ref="I67" si="11">IF(H67&lt;&gt;"",H67,I66/(1+IF(G66="",0,G66)))</f>
        <v>15556</v>
      </c>
      <c r="J67" s="10">
        <f t="shared" si="9"/>
        <v>270738179600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5">
        <v>12224862</v>
      </c>
      <c r="G2" s="11"/>
      <c r="H2" s="10"/>
      <c r="I2" s="10">
        <f>IF(H2&lt;&gt;"",H2,3675)</f>
        <v>3675</v>
      </c>
      <c r="J2" s="10">
        <f t="shared" ref="J2:J33" si="3">IF(I2="","",I2*C2)</f>
        <v>44925642765.310257</v>
      </c>
      <c r="K2" s="11">
        <f t="shared" ref="K2:K33" si="4">IFERROR(J2/J3-1,"")</f>
        <v>2.5619999999999976E-2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11"/>
      <c r="H3" s="10"/>
      <c r="I3" s="10">
        <f t="shared" ref="I3:I34" si="5">IF(H3&lt;&gt;"",H3,I2/(1+IF(G2="",0,G2)))</f>
        <v>3675</v>
      </c>
      <c r="J3" s="10">
        <f t="shared" si="3"/>
        <v>43803399665.870651</v>
      </c>
      <c r="K3" s="11">
        <f t="shared" si="4"/>
        <v>2.4999999999999689E-2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11"/>
      <c r="H4" s="10"/>
      <c r="I4" s="10">
        <f t="shared" si="5"/>
        <v>3675</v>
      </c>
      <c r="J4" s="10">
        <f t="shared" si="3"/>
        <v>42735024064.264061</v>
      </c>
      <c r="K4" s="11">
        <f t="shared" si="4"/>
        <v>2.4599999999999955E-2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11"/>
      <c r="H5" s="10"/>
      <c r="I5" s="10">
        <f t="shared" si="5"/>
        <v>3675</v>
      </c>
      <c r="J5" s="10">
        <f t="shared" si="3"/>
        <v>41708983080.484154</v>
      </c>
      <c r="K5" s="11">
        <f t="shared" si="4"/>
        <v>2.4289999999999923E-2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11"/>
      <c r="H6" s="10"/>
      <c r="I6" s="10">
        <f t="shared" si="5"/>
        <v>3675</v>
      </c>
      <c r="J6" s="10">
        <f t="shared" si="3"/>
        <v>40719896787.515411</v>
      </c>
      <c r="K6" s="11">
        <f t="shared" si="4"/>
        <v>2.4800000000000155E-2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11"/>
      <c r="H7" s="10"/>
      <c r="I7" s="10">
        <f t="shared" si="5"/>
        <v>3675</v>
      </c>
      <c r="J7" s="10">
        <f t="shared" si="3"/>
        <v>39734481642.774597</v>
      </c>
      <c r="K7" s="11">
        <f t="shared" si="4"/>
        <v>2.4739999999999984E-2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11"/>
      <c r="H8" s="10"/>
      <c r="I8" s="10">
        <f t="shared" si="5"/>
        <v>3675</v>
      </c>
      <c r="J8" s="10">
        <f t="shared" si="3"/>
        <v>38775183600.498268</v>
      </c>
      <c r="K8" s="11">
        <f t="shared" si="4"/>
        <v>2.4439999999999795E-2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11"/>
      <c r="H9" s="10"/>
      <c r="I9" s="10">
        <f t="shared" si="5"/>
        <v>3675</v>
      </c>
      <c r="J9" s="10">
        <f t="shared" si="3"/>
        <v>37850126508.627419</v>
      </c>
      <c r="K9" s="11">
        <f t="shared" si="4"/>
        <v>2.4389999999999912E-2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11"/>
      <c r="H10" s="10"/>
      <c r="I10" s="10">
        <f t="shared" si="5"/>
        <v>3675</v>
      </c>
      <c r="J10" s="10">
        <f t="shared" si="3"/>
        <v>36948941817.693871</v>
      </c>
      <c r="K10" s="11">
        <f t="shared" si="4"/>
        <v>2.3989999999999956E-2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11"/>
      <c r="H11" s="10"/>
      <c r="I11" s="10">
        <f t="shared" si="5"/>
        <v>3675</v>
      </c>
      <c r="J11" s="10">
        <f t="shared" si="3"/>
        <v>36083303369.851143</v>
      </c>
      <c r="K11" s="11">
        <f t="shared" si="4"/>
        <v>2.2289999999999921E-2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11"/>
      <c r="H12" s="10"/>
      <c r="I12" s="10">
        <f t="shared" si="5"/>
        <v>3675</v>
      </c>
      <c r="J12" s="10">
        <f t="shared" si="3"/>
        <v>35296543417.084335</v>
      </c>
      <c r="K12" s="11">
        <f t="shared" si="4"/>
        <v>1.9490000000000007E-2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11"/>
      <c r="H13" s="10"/>
      <c r="I13" s="10">
        <f t="shared" si="5"/>
        <v>3675</v>
      </c>
      <c r="J13" s="10">
        <f t="shared" si="3"/>
        <v>34621765213.081383</v>
      </c>
      <c r="K13" s="11">
        <f t="shared" si="4"/>
        <v>2.0529999999999715E-2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11"/>
      <c r="H14" s="10"/>
      <c r="I14" s="10">
        <f t="shared" si="5"/>
        <v>3675</v>
      </c>
      <c r="J14" s="10">
        <f t="shared" si="3"/>
        <v>33925279230.479645</v>
      </c>
      <c r="K14" s="11">
        <f t="shared" si="4"/>
        <v>2.2299999999999986E-2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11"/>
      <c r="H15" s="10"/>
      <c r="I15" s="10">
        <f t="shared" si="5"/>
        <v>3675</v>
      </c>
      <c r="J15" s="10">
        <f t="shared" si="3"/>
        <v>33185248195.715195</v>
      </c>
      <c r="K15" s="11">
        <f t="shared" si="4"/>
        <v>2.255000000000007E-2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11"/>
      <c r="H16" s="10"/>
      <c r="I16" s="10">
        <f t="shared" si="5"/>
        <v>3675</v>
      </c>
      <c r="J16" s="10">
        <f t="shared" si="3"/>
        <v>32453423495.88303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11"/>
      <c r="H17" s="10"/>
      <c r="I17" s="10">
        <f t="shared" si="5"/>
        <v>3675</v>
      </c>
      <c r="J17" s="10">
        <f t="shared" si="3"/>
        <v>32179894393.53796</v>
      </c>
      <c r="K17" s="11">
        <f t="shared" si="4"/>
        <v>1.7749999999999932E-2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11"/>
      <c r="H18" s="10"/>
      <c r="I18" s="10">
        <f t="shared" si="5"/>
        <v>3675</v>
      </c>
      <c r="J18" s="10">
        <f t="shared" si="3"/>
        <v>31618663123.102886</v>
      </c>
      <c r="K18" s="11">
        <f t="shared" si="4"/>
        <v>2.1509999999999918E-2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11"/>
      <c r="H19" s="10"/>
      <c r="I19" s="10">
        <f t="shared" si="5"/>
        <v>3675</v>
      </c>
      <c r="J19" s="10">
        <f t="shared" si="3"/>
        <v>30952866954.902924</v>
      </c>
      <c r="K19" s="11">
        <f t="shared" si="4"/>
        <v>2.3320000000000007E-2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11"/>
      <c r="H20" s="10"/>
      <c r="I20" s="10">
        <f t="shared" si="5"/>
        <v>3675</v>
      </c>
      <c r="J20" s="10">
        <f t="shared" si="3"/>
        <v>30247495363.0369</v>
      </c>
      <c r="K20" s="11">
        <f t="shared" si="4"/>
        <v>1.4219999999999899E-2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11"/>
      <c r="H21" s="10"/>
      <c r="I21" s="10">
        <f t="shared" si="5"/>
        <v>3675</v>
      </c>
      <c r="J21" s="10">
        <f t="shared" si="3"/>
        <v>29823406522.28994</v>
      </c>
      <c r="K21" s="11">
        <f t="shared" si="4"/>
        <v>2.7020000000000044E-2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11"/>
      <c r="H22" s="10"/>
      <c r="I22" s="10">
        <f t="shared" si="5"/>
        <v>3675</v>
      </c>
      <c r="J22" s="10">
        <f t="shared" si="3"/>
        <v>29038778721.241982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11"/>
      <c r="H23" s="10"/>
      <c r="I23" s="10">
        <f t="shared" si="5"/>
        <v>3675</v>
      </c>
      <c r="J23" s="10">
        <f t="shared" si="3"/>
        <v>28203668108.547878</v>
      </c>
      <c r="K23" s="11">
        <f t="shared" si="4"/>
        <v>2.6229999999999976E-2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11"/>
      <c r="H24" s="10"/>
      <c r="I24" s="10">
        <f t="shared" si="5"/>
        <v>3675</v>
      </c>
      <c r="J24" s="10">
        <f t="shared" si="3"/>
        <v>27482794411.143585</v>
      </c>
      <c r="K24" s="11">
        <f t="shared" si="4"/>
        <v>3.3849999999999936E-2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11"/>
      <c r="H25" s="10"/>
      <c r="I25" s="10">
        <f t="shared" si="5"/>
        <v>3675</v>
      </c>
      <c r="J25" s="10">
        <f t="shared" si="3"/>
        <v>26582961175.357727</v>
      </c>
      <c r="K25" s="11">
        <f t="shared" si="4"/>
        <v>2.6960000000000095E-2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11"/>
      <c r="H26" s="10"/>
      <c r="I26" s="10">
        <f t="shared" si="5"/>
        <v>3675</v>
      </c>
      <c r="J26" s="10">
        <f t="shared" si="3"/>
        <v>25885098908.777096</v>
      </c>
      <c r="K26" s="11">
        <f t="shared" si="4"/>
        <v>3.7039999999999962E-2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11"/>
      <c r="H27" s="10"/>
      <c r="I27" s="10">
        <f t="shared" si="5"/>
        <v>3675</v>
      </c>
      <c r="J27" s="10">
        <f t="shared" si="3"/>
        <v>24960559774.721416</v>
      </c>
      <c r="K27" s="11">
        <f t="shared" si="4"/>
        <v>4.3150000000000022E-2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11"/>
      <c r="H28" s="10"/>
      <c r="I28" s="10">
        <f t="shared" si="5"/>
        <v>3675</v>
      </c>
      <c r="J28" s="10">
        <f t="shared" si="3"/>
        <v>23928063820.851665</v>
      </c>
      <c r="K28" s="11">
        <f t="shared" si="4"/>
        <v>2.566999999999986E-2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11"/>
      <c r="H29" s="10"/>
      <c r="I29" s="10">
        <f t="shared" si="5"/>
        <v>3675</v>
      </c>
      <c r="J29" s="10">
        <f t="shared" si="3"/>
        <v>23329203175.340672</v>
      </c>
      <c r="K29" s="11">
        <f t="shared" si="4"/>
        <v>2.6240000000000041E-2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11"/>
      <c r="H30" s="10"/>
      <c r="I30" s="10">
        <f t="shared" si="5"/>
        <v>3675</v>
      </c>
      <c r="J30" s="10">
        <f t="shared" si="3"/>
        <v>22732697200.791889</v>
      </c>
      <c r="K30" s="11">
        <f t="shared" si="4"/>
        <v>2.6070000000000038E-2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11"/>
      <c r="H31" s="10"/>
      <c r="I31" s="10">
        <f t="shared" si="5"/>
        <v>3675</v>
      </c>
      <c r="J31" s="10">
        <f t="shared" si="3"/>
        <v>22155113394.594803</v>
      </c>
      <c r="K31" s="11">
        <f t="shared" si="4"/>
        <v>2.526000000000006E-2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11"/>
      <c r="H32" s="10"/>
      <c r="I32" s="10">
        <f t="shared" si="5"/>
        <v>3675</v>
      </c>
      <c r="J32" s="10">
        <f t="shared" si="3"/>
        <v>21609263401.083435</v>
      </c>
      <c r="K32" s="11">
        <f t="shared" si="4"/>
        <v>2.4130000000000207E-2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11"/>
      <c r="H33" s="10"/>
      <c r="I33" s="10">
        <f t="shared" si="5"/>
        <v>3675</v>
      </c>
      <c r="J33" s="10">
        <f t="shared" si="3"/>
        <v>21100117564.257889</v>
      </c>
      <c r="K33" s="11">
        <f t="shared" si="4"/>
        <v>2.2849999999999815E-2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11"/>
      <c r="H34" s="10"/>
      <c r="I34" s="10">
        <f t="shared" si="5"/>
        <v>3675</v>
      </c>
      <c r="J34" s="10">
        <f t="shared" ref="J34:J65" si="6">IF(I34="","",I34*C34)</f>
        <v>20628750612.756409</v>
      </c>
      <c r="K34" s="11">
        <f t="shared" ref="K34:K65" si="7">IFERROR(J34/J35-1,"")</f>
        <v>2.1530000000000049E-2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11"/>
      <c r="H35" s="10"/>
      <c r="I35" s="10">
        <f t="shared" ref="I35:I66" si="8">IF(H35&lt;&gt;"",H35,I34/(1+IF(G34="",0,G34)))</f>
        <v>3675</v>
      </c>
      <c r="J35" s="10">
        <f t="shared" si="6"/>
        <v>20193974345.10627</v>
      </c>
      <c r="K35" s="11">
        <f t="shared" si="7"/>
        <v>2.0760000000000112E-2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11"/>
      <c r="H36" s="10"/>
      <c r="I36" s="10">
        <f t="shared" si="8"/>
        <v>3675</v>
      </c>
      <c r="J36" s="10">
        <f t="shared" si="6"/>
        <v>19783273585.47187</v>
      </c>
      <c r="K36" s="11">
        <f t="shared" si="7"/>
        <v>1.9409999999999927E-2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11"/>
      <c r="H37" s="10"/>
      <c r="I37" s="10">
        <f t="shared" si="8"/>
        <v>3675</v>
      </c>
      <c r="J37" s="10">
        <f t="shared" si="6"/>
        <v>19406591641.706352</v>
      </c>
      <c r="K37" s="11">
        <f t="shared" si="7"/>
        <v>1.8210000000000059E-2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11"/>
      <c r="H38" s="10"/>
      <c r="I38" s="10">
        <f t="shared" si="8"/>
        <v>3675</v>
      </c>
      <c r="J38" s="10">
        <f t="shared" si="6"/>
        <v>19059517822.16473</v>
      </c>
      <c r="K38" s="11">
        <f t="shared" si="7"/>
        <v>1.7020000000000035E-2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11"/>
      <c r="H39" s="10"/>
      <c r="I39" s="10">
        <f t="shared" si="8"/>
        <v>3675</v>
      </c>
      <c r="J39" s="10">
        <f t="shared" si="6"/>
        <v>18740553599.894524</v>
      </c>
      <c r="K39" s="11">
        <f t="shared" si="7"/>
        <v>1.6089999999999716E-2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11"/>
      <c r="H40" s="10"/>
      <c r="I40" s="10">
        <f t="shared" si="8"/>
        <v>3675</v>
      </c>
      <c r="J40" s="10">
        <f t="shared" si="6"/>
        <v>18443792970.99128</v>
      </c>
      <c r="K40" s="11">
        <f t="shared" si="7"/>
        <v>1.5619999999999967E-2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11"/>
      <c r="H41" s="10"/>
      <c r="I41" s="10">
        <f t="shared" si="8"/>
        <v>3675</v>
      </c>
      <c r="J41" s="10">
        <f t="shared" si="6"/>
        <v>18160131713.624466</v>
      </c>
      <c r="K41" s="11">
        <f t="shared" si="7"/>
        <v>1.5490000000000004E-2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11"/>
      <c r="H42" s="10"/>
      <c r="I42" s="10">
        <f t="shared" si="8"/>
        <v>3675</v>
      </c>
      <c r="J42" s="10">
        <f t="shared" si="6"/>
        <v>17883122151.497765</v>
      </c>
      <c r="K42" s="11">
        <f t="shared" si="7"/>
        <v>1.5700000000000047E-2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11"/>
      <c r="H43" s="10"/>
      <c r="I43" s="10">
        <f t="shared" si="8"/>
        <v>3675</v>
      </c>
      <c r="J43" s="10">
        <f t="shared" si="6"/>
        <v>17606697008.464867</v>
      </c>
      <c r="K43" s="11">
        <f t="shared" si="7"/>
        <v>1.6080000000000316E-2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11"/>
      <c r="H44" s="10"/>
      <c r="I44" s="10">
        <f t="shared" si="8"/>
        <v>3675</v>
      </c>
      <c r="J44" s="10">
        <f t="shared" si="6"/>
        <v>17328061775.120918</v>
      </c>
      <c r="K44" s="11">
        <f t="shared" si="7"/>
        <v>1.6580000000000039E-2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11"/>
      <c r="H45" s="10"/>
      <c r="I45" s="10">
        <f t="shared" si="8"/>
        <v>3675</v>
      </c>
      <c r="J45" s="10">
        <f t="shared" si="6"/>
        <v>17045448243.247868</v>
      </c>
      <c r="K45" s="11">
        <f t="shared" si="7"/>
        <v>1.700999999999997E-2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11"/>
      <c r="H46" s="10"/>
      <c r="I46" s="10">
        <f t="shared" si="8"/>
        <v>3675</v>
      </c>
      <c r="J46" s="10">
        <f t="shared" si="6"/>
        <v>16760354611.309494</v>
      </c>
      <c r="K46" s="11">
        <f t="shared" si="7"/>
        <v>1.76400000000001E-2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11"/>
      <c r="H47" s="10"/>
      <c r="I47" s="10">
        <f t="shared" si="8"/>
        <v>3675</v>
      </c>
      <c r="J47" s="10">
        <f t="shared" si="6"/>
        <v>16469826865.40377</v>
      </c>
      <c r="K47" s="11">
        <f t="shared" si="7"/>
        <v>1.8350000000000088E-2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11"/>
      <c r="H48" s="10"/>
      <c r="I48" s="10">
        <f t="shared" si="8"/>
        <v>3675</v>
      </c>
      <c r="J48" s="10">
        <f t="shared" si="6"/>
        <v>16173051372.71446</v>
      </c>
      <c r="K48" s="11">
        <f t="shared" si="7"/>
        <v>1.9050000000000011E-2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11"/>
      <c r="H49" s="10"/>
      <c r="I49" s="10">
        <f t="shared" si="8"/>
        <v>3675</v>
      </c>
      <c r="J49" s="10">
        <f t="shared" si="6"/>
        <v>15870714265.948149</v>
      </c>
      <c r="K49" s="11">
        <f t="shared" si="7"/>
        <v>1.9309999999999938E-2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11"/>
      <c r="H50" s="10"/>
      <c r="I50" s="10">
        <f t="shared" si="8"/>
        <v>3675</v>
      </c>
      <c r="J50" s="10">
        <f t="shared" si="6"/>
        <v>15570056475.408022</v>
      </c>
      <c r="K50" s="11">
        <f t="shared" si="7"/>
        <v>1.9120000000000026E-2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11"/>
      <c r="H51" s="10"/>
      <c r="I51" s="10">
        <f t="shared" si="8"/>
        <v>3675</v>
      </c>
      <c r="J51" s="10">
        <f t="shared" si="6"/>
        <v>15277942220.158588</v>
      </c>
      <c r="K51" s="11">
        <f t="shared" si="7"/>
        <v>1.8860000000000099E-2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11"/>
      <c r="H52" s="10"/>
      <c r="I52" s="10">
        <f t="shared" si="8"/>
        <v>3675</v>
      </c>
      <c r="J52" s="10">
        <f t="shared" si="6"/>
        <v>14995133993.049671</v>
      </c>
      <c r="K52" s="11">
        <f t="shared" si="7"/>
        <v>1.8540000000000001E-2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11"/>
      <c r="H53" s="10"/>
      <c r="I53" s="10">
        <f t="shared" si="8"/>
        <v>3675</v>
      </c>
      <c r="J53" s="10">
        <f t="shared" si="6"/>
        <v>14722184688.917147</v>
      </c>
      <c r="K53" s="11">
        <f t="shared" si="7"/>
        <v>1.8290000000000139E-2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11"/>
      <c r="H54" s="10"/>
      <c r="I54" s="10">
        <f t="shared" si="8"/>
        <v>3675</v>
      </c>
      <c r="J54" s="10">
        <f t="shared" si="6"/>
        <v>14457752397.56567</v>
      </c>
      <c r="K54" s="11">
        <f t="shared" si="7"/>
        <v>1.8040000000000056E-2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11"/>
      <c r="H55" s="10"/>
      <c r="I55" s="10">
        <f t="shared" si="8"/>
        <v>3675</v>
      </c>
      <c r="J55" s="10">
        <f t="shared" si="6"/>
        <v>14201556321.525352</v>
      </c>
      <c r="K55" s="11">
        <f t="shared" si="7"/>
        <v>1.7830000000000013E-2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11"/>
      <c r="H56" s="10"/>
      <c r="I56" s="10">
        <f t="shared" si="8"/>
        <v>3675</v>
      </c>
      <c r="J56" s="10">
        <f t="shared" si="6"/>
        <v>13952778284.708992</v>
      </c>
      <c r="K56" s="11">
        <f t="shared" si="7"/>
        <v>1.7619999999999969E-2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11"/>
      <c r="H57" s="10"/>
      <c r="I57" s="10">
        <f t="shared" si="8"/>
        <v>3675</v>
      </c>
      <c r="J57" s="10">
        <f t="shared" si="6"/>
        <v>13711187166.829456</v>
      </c>
      <c r="K57" s="11">
        <f t="shared" si="7"/>
        <v>1.7390000000000017E-2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11"/>
      <c r="H58" s="10"/>
      <c r="I58" s="10">
        <f t="shared" si="8"/>
        <v>3675</v>
      </c>
      <c r="J58" s="10">
        <f t="shared" si="6"/>
        <v>13476825177.001402</v>
      </c>
      <c r="K58" s="11">
        <f t="shared" si="7"/>
        <v>1.7200000000000104E-2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11"/>
      <c r="H59" s="10"/>
      <c r="I59" s="10">
        <f t="shared" si="8"/>
        <v>3675</v>
      </c>
      <c r="J59" s="10">
        <f t="shared" si="6"/>
        <v>13248943351.358042</v>
      </c>
      <c r="K59" s="11">
        <f t="shared" si="7"/>
        <v>1.7039999999999944E-2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11"/>
      <c r="H60" s="10"/>
      <c r="I60" s="10">
        <f t="shared" si="8"/>
        <v>3675</v>
      </c>
      <c r="J60" s="10">
        <f t="shared" si="6"/>
        <v>13026963886.728193</v>
      </c>
      <c r="K60" s="11">
        <f t="shared" si="7"/>
        <v>1.6869999999999941E-2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11"/>
      <c r="H61" s="10"/>
      <c r="I61" s="10">
        <f t="shared" si="8"/>
        <v>3675</v>
      </c>
      <c r="J61" s="10">
        <f t="shared" si="6"/>
        <v>12810844932.71332</v>
      </c>
      <c r="K61" s="11">
        <f t="shared" si="7"/>
        <v>1.6650000000000054E-2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11"/>
      <c r="H62" s="10"/>
      <c r="I62" s="10">
        <f t="shared" si="8"/>
        <v>3675</v>
      </c>
      <c r="J62" s="10">
        <f t="shared" si="6"/>
        <v>12601037655.745163</v>
      </c>
      <c r="K62" s="11">
        <f t="shared" si="7"/>
        <v>1.6510000000000025E-2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11"/>
      <c r="H63" s="10"/>
      <c r="I63" s="10">
        <f t="shared" si="8"/>
        <v>3675</v>
      </c>
      <c r="J63" s="10">
        <f t="shared" si="6"/>
        <v>12396373528.784924</v>
      </c>
      <c r="K63" s="11">
        <f t="shared" si="7"/>
        <v>1.6380000000000061E-2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11"/>
      <c r="H64" s="10"/>
      <c r="I64" s="10">
        <f t="shared" si="8"/>
        <v>3675</v>
      </c>
      <c r="J64" s="10">
        <f t="shared" si="6"/>
        <v>12196593330.038885</v>
      </c>
      <c r="K64" s="11">
        <f t="shared" si="7"/>
        <v>1.6259999999999941E-2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11"/>
      <c r="H65" s="10"/>
      <c r="I65" s="10">
        <f t="shared" si="8"/>
        <v>3675</v>
      </c>
      <c r="J65" s="10">
        <f t="shared" si="6"/>
        <v>12001449756.990225</v>
      </c>
      <c r="K65" s="11">
        <f t="shared" si="7"/>
        <v>1.6149999999999887E-2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4">
        <f>SUM(F2)</f>
        <v>12224862</v>
      </c>
      <c r="G66" s="11"/>
      <c r="H66" s="10"/>
      <c r="I66" s="10">
        <f t="shared" si="8"/>
        <v>3675</v>
      </c>
      <c r="J66" s="10">
        <f t="shared" ref="J66:J67" si="9">IF(I66="","",I66*C66)</f>
        <v>11810706841.5</v>
      </c>
      <c r="K66" s="11">
        <f t="shared" ref="K66" si="10">IFERROR(J66/J67-1,"")</f>
        <v>1.6059999999999963E-2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11"/>
      <c r="H67" s="10"/>
      <c r="I67" s="10">
        <f t="shared" ref="I67" si="11">IF(H67&lt;&gt;"",H67,I66/(1+IF(G66="",0,G66)))</f>
        <v>3675</v>
      </c>
      <c r="J67" s="10">
        <f t="shared" si="9"/>
        <v>11624025000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5">
        <v>16302960</v>
      </c>
      <c r="G2" s="11"/>
      <c r="H2" s="10"/>
      <c r="I2" s="10">
        <f>IF(H2&lt;&gt;"",H2,3373)</f>
        <v>3373</v>
      </c>
      <c r="J2" s="10">
        <f t="shared" ref="J2:J33" si="3">IF(I2="","",I2*C2)</f>
        <v>54991022606.611679</v>
      </c>
      <c r="K2" s="11">
        <f t="shared" ref="K2:K33" si="4">IFERROR(J2/J3-1,"")</f>
        <v>9.7499999999999254E-3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11"/>
      <c r="H3" s="10"/>
      <c r="I3" s="10">
        <f t="shared" ref="I3:I34" si="5">IF(H3&lt;&gt;"",H3,I2/(1+IF(G2="",0,G2)))</f>
        <v>3373</v>
      </c>
      <c r="J3" s="10">
        <f t="shared" si="3"/>
        <v>54460037243.487679</v>
      </c>
      <c r="K3" s="11">
        <f t="shared" si="4"/>
        <v>1.0559999999999903E-2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11"/>
      <c r="H4" s="10"/>
      <c r="I4" s="10">
        <f t="shared" si="5"/>
        <v>3373</v>
      </c>
      <c r="J4" s="10">
        <f t="shared" si="3"/>
        <v>53890948823.907219</v>
      </c>
      <c r="K4" s="11">
        <f t="shared" si="4"/>
        <v>1.102000000000003E-2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11"/>
      <c r="H5" s="10"/>
      <c r="I5" s="10">
        <f t="shared" si="5"/>
        <v>3373</v>
      </c>
      <c r="J5" s="10">
        <f t="shared" si="3"/>
        <v>53303543771.544792</v>
      </c>
      <c r="K5" s="11">
        <f t="shared" si="4"/>
        <v>1.1139999999999706E-2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11"/>
      <c r="H6" s="10"/>
      <c r="I6" s="10">
        <f t="shared" si="5"/>
        <v>3373</v>
      </c>
      <c r="J6" s="10">
        <f t="shared" si="3"/>
        <v>52716284363.732819</v>
      </c>
      <c r="K6" s="11">
        <f t="shared" si="4"/>
        <v>1.1009999999999964E-2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11"/>
      <c r="H7" s="10"/>
      <c r="I7" s="10">
        <f t="shared" si="5"/>
        <v>3373</v>
      </c>
      <c r="J7" s="10">
        <f t="shared" si="3"/>
        <v>52142198755.435471</v>
      </c>
      <c r="K7" s="11">
        <f t="shared" si="4"/>
        <v>1.093999999999995E-2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11"/>
      <c r="H8" s="10"/>
      <c r="I8" s="10">
        <f t="shared" si="5"/>
        <v>3373</v>
      </c>
      <c r="J8" s="10">
        <f t="shared" si="3"/>
        <v>51577936134.128113</v>
      </c>
      <c r="K8" s="11">
        <f t="shared" si="4"/>
        <v>1.0969999999999924E-2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11"/>
      <c r="H9" s="10"/>
      <c r="I9" s="10">
        <f t="shared" si="5"/>
        <v>3373</v>
      </c>
      <c r="J9" s="10">
        <f t="shared" si="3"/>
        <v>51018265758.754578</v>
      </c>
      <c r="K9" s="11">
        <f t="shared" si="4"/>
        <v>1.1159999999999837E-2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11"/>
      <c r="H10" s="10"/>
      <c r="I10" s="10">
        <f t="shared" si="5"/>
        <v>3373</v>
      </c>
      <c r="J10" s="10">
        <f t="shared" si="3"/>
        <v>50455185884.28595</v>
      </c>
      <c r="K10" s="11">
        <f t="shared" si="4"/>
        <v>1.1430000000000273E-2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11"/>
      <c r="H11" s="10"/>
      <c r="I11" s="10">
        <f t="shared" si="5"/>
        <v>3373</v>
      </c>
      <c r="J11" s="10">
        <f t="shared" si="3"/>
        <v>49885000330.508232</v>
      </c>
      <c r="K11" s="11">
        <f t="shared" si="4"/>
        <v>1.1810000000000098E-2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11"/>
      <c r="H12" s="10"/>
      <c r="I12" s="10">
        <f t="shared" si="5"/>
        <v>3373</v>
      </c>
      <c r="J12" s="10">
        <f t="shared" si="3"/>
        <v>49302735029.806221</v>
      </c>
      <c r="K12" s="11">
        <f t="shared" si="4"/>
        <v>1.5020000000000033E-2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11"/>
      <c r="H13" s="10"/>
      <c r="I13" s="10">
        <f t="shared" si="5"/>
        <v>3373</v>
      </c>
      <c r="J13" s="10">
        <f t="shared" si="3"/>
        <v>48573166075.354401</v>
      </c>
      <c r="K13" s="11">
        <f t="shared" si="4"/>
        <v>1.9519999999999982E-2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11"/>
      <c r="H14" s="10"/>
      <c r="I14" s="10">
        <f t="shared" si="5"/>
        <v>3373</v>
      </c>
      <c r="J14" s="10">
        <f t="shared" si="3"/>
        <v>47643171370.207939</v>
      </c>
      <c r="K14" s="11">
        <f t="shared" si="4"/>
        <v>2.0489999999999897E-2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11"/>
      <c r="H15" s="10"/>
      <c r="I15" s="10">
        <f t="shared" si="5"/>
        <v>3373</v>
      </c>
      <c r="J15" s="10">
        <f t="shared" si="3"/>
        <v>46686563680.396622</v>
      </c>
      <c r="K15" s="11">
        <f t="shared" si="4"/>
        <v>2.1540000000000115E-2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11"/>
      <c r="H16" s="10"/>
      <c r="I16" s="10">
        <f t="shared" si="5"/>
        <v>3373</v>
      </c>
      <c r="J16" s="10">
        <f t="shared" si="3"/>
        <v>45702139593.551521</v>
      </c>
      <c r="K16" s="11">
        <f t="shared" si="4"/>
        <v>2.2559999999999913E-2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11"/>
      <c r="H17" s="10"/>
      <c r="I17" s="10">
        <f t="shared" si="5"/>
        <v>3373</v>
      </c>
      <c r="J17" s="10">
        <f t="shared" si="3"/>
        <v>44693846418.35347</v>
      </c>
      <c r="K17" s="11">
        <f t="shared" si="4"/>
        <v>2.359E-2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11"/>
      <c r="H18" s="10"/>
      <c r="I18" s="10">
        <f t="shared" si="5"/>
        <v>3373</v>
      </c>
      <c r="J18" s="10">
        <f t="shared" si="3"/>
        <v>43663816975.892174</v>
      </c>
      <c r="K18" s="11">
        <f t="shared" si="4"/>
        <v>2.487000000000017E-2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11"/>
      <c r="H19" s="10"/>
      <c r="I19" s="10">
        <f t="shared" si="5"/>
        <v>3373</v>
      </c>
      <c r="J19" s="10">
        <f t="shared" si="3"/>
        <v>42604249295.903061</v>
      </c>
      <c r="K19" s="11">
        <f t="shared" si="4"/>
        <v>2.0729999999999693E-2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11"/>
      <c r="H20" s="10"/>
      <c r="I20" s="10">
        <f t="shared" si="5"/>
        <v>3373</v>
      </c>
      <c r="J20" s="10">
        <f t="shared" si="3"/>
        <v>41738999829.438805</v>
      </c>
      <c r="K20" s="11">
        <f t="shared" si="4"/>
        <v>1.7320000000000002E-2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11"/>
      <c r="H21" s="10"/>
      <c r="I21" s="10">
        <f t="shared" si="5"/>
        <v>3373</v>
      </c>
      <c r="J21" s="10">
        <f t="shared" si="3"/>
        <v>41028388146.737312</v>
      </c>
      <c r="K21" s="11">
        <f t="shared" si="4"/>
        <v>1.8499999999999961E-2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11"/>
      <c r="H22" s="10"/>
      <c r="I22" s="10">
        <f t="shared" si="5"/>
        <v>3373</v>
      </c>
      <c r="J22" s="10">
        <f t="shared" si="3"/>
        <v>40283149874.06707</v>
      </c>
      <c r="K22" s="11">
        <f t="shared" si="4"/>
        <v>-1.5619999999999967E-2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11"/>
      <c r="H23" s="10"/>
      <c r="I23" s="10">
        <f t="shared" si="5"/>
        <v>3373</v>
      </c>
      <c r="J23" s="10">
        <f t="shared" si="3"/>
        <v>40922357091.841637</v>
      </c>
      <c r="K23" s="11">
        <f t="shared" si="4"/>
        <v>-8.0299999999999816E-3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11"/>
      <c r="H24" s="10"/>
      <c r="I24" s="10">
        <f t="shared" si="5"/>
        <v>3373</v>
      </c>
      <c r="J24" s="10">
        <f t="shared" si="3"/>
        <v>41253623690.072922</v>
      </c>
      <c r="K24" s="11">
        <f t="shared" si="4"/>
        <v>7.4000000000000732E-3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11"/>
      <c r="H25" s="10"/>
      <c r="I25" s="10">
        <f t="shared" si="5"/>
        <v>3373</v>
      </c>
      <c r="J25" s="10">
        <f t="shared" si="3"/>
        <v>40950589329.03804</v>
      </c>
      <c r="K25" s="11">
        <f t="shared" si="4"/>
        <v>-1.7129999999999979E-2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11"/>
      <c r="H26" s="10"/>
      <c r="I26" s="10">
        <f t="shared" si="5"/>
        <v>3373</v>
      </c>
      <c r="J26" s="10">
        <f t="shared" si="3"/>
        <v>41664298766.915298</v>
      </c>
      <c r="K26" s="11">
        <f t="shared" si="4"/>
        <v>1.0489999999999888E-2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11"/>
      <c r="H27" s="10"/>
      <c r="I27" s="10">
        <f t="shared" si="5"/>
        <v>3373</v>
      </c>
      <c r="J27" s="10">
        <f t="shared" si="3"/>
        <v>41231777421.761032</v>
      </c>
      <c r="K27" s="11">
        <f t="shared" si="4"/>
        <v>2.4950000000000028E-2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11"/>
      <c r="H28" s="10"/>
      <c r="I28" s="10">
        <f t="shared" si="5"/>
        <v>3373</v>
      </c>
      <c r="J28" s="10">
        <f t="shared" si="3"/>
        <v>40228086659.603912</v>
      </c>
      <c r="K28" s="11">
        <f t="shared" si="4"/>
        <v>2.9110000000000191E-2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11"/>
      <c r="H29" s="10"/>
      <c r="I29" s="10">
        <f t="shared" si="5"/>
        <v>3373</v>
      </c>
      <c r="J29" s="10">
        <f t="shared" si="3"/>
        <v>39090171759.679634</v>
      </c>
      <c r="K29" s="11">
        <f t="shared" si="4"/>
        <v>2.9630000000000045E-2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11"/>
      <c r="H30" s="10"/>
      <c r="I30" s="10">
        <f t="shared" si="5"/>
        <v>3373</v>
      </c>
      <c r="J30" s="10">
        <f t="shared" si="3"/>
        <v>37965261074.055374</v>
      </c>
      <c r="K30" s="11">
        <f t="shared" si="4"/>
        <v>3.0260000000000176E-2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11"/>
      <c r="H31" s="10"/>
      <c r="I31" s="10">
        <f t="shared" si="5"/>
        <v>3373</v>
      </c>
      <c r="J31" s="10">
        <f t="shared" si="3"/>
        <v>36850174785.059471</v>
      </c>
      <c r="K31" s="11">
        <f t="shared" si="4"/>
        <v>3.0729999999999702E-2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11"/>
      <c r="H32" s="10"/>
      <c r="I32" s="10">
        <f t="shared" si="5"/>
        <v>3373</v>
      </c>
      <c r="J32" s="10">
        <f t="shared" si="3"/>
        <v>35751530260.164619</v>
      </c>
      <c r="K32" s="11">
        <f t="shared" si="4"/>
        <v>3.0990000000000073E-2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11"/>
      <c r="H33" s="10"/>
      <c r="I33" s="10">
        <f t="shared" si="5"/>
        <v>3373</v>
      </c>
      <c r="J33" s="10">
        <f t="shared" si="3"/>
        <v>34676893335.691536</v>
      </c>
      <c r="K33" s="11">
        <f t="shared" si="4"/>
        <v>3.1379999999999963E-2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11"/>
      <c r="H34" s="10"/>
      <c r="I34" s="10">
        <f t="shared" si="5"/>
        <v>3373</v>
      </c>
      <c r="J34" s="10">
        <f t="shared" ref="J34:J65" si="6">IF(I34="","",I34*C34)</f>
        <v>33621839996.598286</v>
      </c>
      <c r="K34" s="11">
        <f t="shared" ref="K34:K65" si="7">IFERROR(J34/J35-1,"")</f>
        <v>3.1809999999999894E-2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11"/>
      <c r="H35" s="10"/>
      <c r="I35" s="10">
        <f t="shared" ref="I35:I66" si="8">IF(H35&lt;&gt;"",H35,I34/(1+IF(G34="",0,G34)))</f>
        <v>3373</v>
      </c>
      <c r="J35" s="10">
        <f t="shared" si="6"/>
        <v>32585301554.160446</v>
      </c>
      <c r="K35" s="11">
        <f t="shared" si="7"/>
        <v>3.1919999999999948E-2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11"/>
      <c r="H36" s="10"/>
      <c r="I36" s="10">
        <f t="shared" si="8"/>
        <v>3373</v>
      </c>
      <c r="J36" s="10">
        <f t="shared" si="6"/>
        <v>31577352463.524738</v>
      </c>
      <c r="K36" s="11">
        <f t="shared" si="7"/>
        <v>3.2459999999999933E-2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11"/>
      <c r="H37" s="10"/>
      <c r="I37" s="10">
        <f t="shared" si="8"/>
        <v>3373</v>
      </c>
      <c r="J37" s="10">
        <f t="shared" si="6"/>
        <v>30584577091.146137</v>
      </c>
      <c r="K37" s="11">
        <f t="shared" si="7"/>
        <v>3.3060000000000089E-2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11"/>
      <c r="H38" s="10"/>
      <c r="I38" s="10">
        <f t="shared" si="8"/>
        <v>3373</v>
      </c>
      <c r="J38" s="10">
        <f t="shared" si="6"/>
        <v>29605809044.146645</v>
      </c>
      <c r="K38" s="11">
        <f t="shared" si="7"/>
        <v>3.3600000000000074E-2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11"/>
      <c r="H39" s="10"/>
      <c r="I39" s="10">
        <f t="shared" si="8"/>
        <v>3373</v>
      </c>
      <c r="J39" s="10">
        <f t="shared" si="6"/>
        <v>28643391103.083054</v>
      </c>
      <c r="K39" s="11">
        <f t="shared" si="7"/>
        <v>3.4129999999999772E-2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11"/>
      <c r="H40" s="10"/>
      <c r="I40" s="10">
        <f t="shared" si="8"/>
        <v>3373</v>
      </c>
      <c r="J40" s="10">
        <f t="shared" si="6"/>
        <v>27698056436.891937</v>
      </c>
      <c r="K40" s="11">
        <f t="shared" si="7"/>
        <v>3.4159999999999968E-2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11"/>
      <c r="H41" s="10"/>
      <c r="I41" s="10">
        <f t="shared" si="8"/>
        <v>3373</v>
      </c>
      <c r="J41" s="10">
        <f t="shared" si="6"/>
        <v>26783144229.995296</v>
      </c>
      <c r="K41" s="11">
        <f t="shared" si="7"/>
        <v>3.4140000000000059E-2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11"/>
      <c r="H42" s="10"/>
      <c r="I42" s="10">
        <f t="shared" si="8"/>
        <v>3373</v>
      </c>
      <c r="J42" s="10">
        <f t="shared" si="6"/>
        <v>25898953942.401699</v>
      </c>
      <c r="K42" s="11">
        <f t="shared" si="7"/>
        <v>3.4119999999999928E-2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11"/>
      <c r="H43" s="10"/>
      <c r="I43" s="10">
        <f t="shared" si="8"/>
        <v>3373</v>
      </c>
      <c r="J43" s="10">
        <f t="shared" si="6"/>
        <v>25044437727.151299</v>
      </c>
      <c r="K43" s="11">
        <f t="shared" si="7"/>
        <v>3.4019999999999939E-2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11"/>
      <c r="H44" s="10"/>
      <c r="I44" s="10">
        <f t="shared" si="8"/>
        <v>3373</v>
      </c>
      <c r="J44" s="10">
        <f t="shared" si="6"/>
        <v>24220457754.34837</v>
      </c>
      <c r="K44" s="11">
        <f t="shared" si="7"/>
        <v>3.4059999999999979E-2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11"/>
      <c r="H45" s="10"/>
      <c r="I45" s="10">
        <f t="shared" si="8"/>
        <v>3373</v>
      </c>
      <c r="J45" s="10">
        <f t="shared" si="6"/>
        <v>23422681231.600071</v>
      </c>
      <c r="K45" s="11">
        <f t="shared" si="7"/>
        <v>3.4050000000000136E-2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11"/>
      <c r="H46" s="10"/>
      <c r="I46" s="10">
        <f t="shared" si="8"/>
        <v>3373</v>
      </c>
      <c r="J46" s="10">
        <f t="shared" si="6"/>
        <v>22651401026.642879</v>
      </c>
      <c r="K46" s="11">
        <f t="shared" si="7"/>
        <v>3.4030000000000005E-2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11"/>
      <c r="H47" s="10"/>
      <c r="I47" s="10">
        <f t="shared" si="8"/>
        <v>3373</v>
      </c>
      <c r="J47" s="10">
        <f t="shared" si="6"/>
        <v>21905941826.29409</v>
      </c>
      <c r="K47" s="11">
        <f t="shared" si="7"/>
        <v>3.404000000000007E-2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11"/>
      <c r="H48" s="10"/>
      <c r="I48" s="10">
        <f t="shared" si="8"/>
        <v>3373</v>
      </c>
      <c r="J48" s="10">
        <f t="shared" si="6"/>
        <v>21184810864.467609</v>
      </c>
      <c r="K48" s="11">
        <f t="shared" si="7"/>
        <v>3.3959999999999768E-2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11"/>
      <c r="H49" s="10"/>
      <c r="I49" s="10">
        <f t="shared" si="8"/>
        <v>3373</v>
      </c>
      <c r="J49" s="10">
        <f t="shared" si="6"/>
        <v>20489004279.147755</v>
      </c>
      <c r="K49" s="11">
        <f t="shared" si="7"/>
        <v>3.3579999999999943E-2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11"/>
      <c r="H50" s="10"/>
      <c r="I50" s="10">
        <f t="shared" si="8"/>
        <v>3373</v>
      </c>
      <c r="J50" s="10">
        <f t="shared" si="6"/>
        <v>19823336634.946262</v>
      </c>
      <c r="K50" s="11">
        <f t="shared" si="7"/>
        <v>3.3130000000000104E-2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11"/>
      <c r="H51" s="10"/>
      <c r="I51" s="10">
        <f t="shared" si="8"/>
        <v>3373</v>
      </c>
      <c r="J51" s="10">
        <f t="shared" si="6"/>
        <v>19187649797.166145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11"/>
      <c r="H52" s="10"/>
      <c r="I52" s="10">
        <f t="shared" si="8"/>
        <v>3373</v>
      </c>
      <c r="J52" s="10">
        <f t="shared" si="6"/>
        <v>18579901227.998318</v>
      </c>
      <c r="K52" s="11">
        <f t="shared" si="7"/>
        <v>3.2210000000000072E-2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11"/>
      <c r="H53" s="10"/>
      <c r="I53" s="10">
        <f t="shared" si="8"/>
        <v>3373</v>
      </c>
      <c r="J53" s="10">
        <f t="shared" si="6"/>
        <v>18000117445.091908</v>
      </c>
      <c r="K53" s="11">
        <f t="shared" si="7"/>
        <v>3.167999999999993E-2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11"/>
      <c r="H54" s="10"/>
      <c r="I54" s="10">
        <f t="shared" si="8"/>
        <v>3373</v>
      </c>
      <c r="J54" s="10">
        <f t="shared" si="6"/>
        <v>17447384310.146469</v>
      </c>
      <c r="K54" s="11">
        <f t="shared" si="7"/>
        <v>3.1199999999999894E-2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11"/>
      <c r="H55" s="10"/>
      <c r="I55" s="10">
        <f t="shared" si="8"/>
        <v>3373</v>
      </c>
      <c r="J55" s="10">
        <f t="shared" si="6"/>
        <v>16919496033.88913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11"/>
      <c r="H56" s="10"/>
      <c r="I56" s="10">
        <f t="shared" si="8"/>
        <v>3373</v>
      </c>
      <c r="J56" s="10">
        <f t="shared" si="6"/>
        <v>16409011680.508509</v>
      </c>
      <c r="K56" s="11">
        <f t="shared" si="7"/>
        <v>2.8939999999999744E-2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11"/>
      <c r="H57" s="10"/>
      <c r="I57" s="10">
        <f t="shared" si="8"/>
        <v>3373</v>
      </c>
      <c r="J57" s="10">
        <f t="shared" si="6"/>
        <v>15947491282.784721</v>
      </c>
      <c r="K57" s="11">
        <f t="shared" si="7"/>
        <v>2.8399999999999981E-2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11"/>
      <c r="H58" s="10"/>
      <c r="I58" s="10">
        <f t="shared" si="8"/>
        <v>3373</v>
      </c>
      <c r="J58" s="10">
        <f t="shared" si="6"/>
        <v>15507089928.806614</v>
      </c>
      <c r="K58" s="11">
        <f t="shared" si="7"/>
        <v>2.8350000000000097E-2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11"/>
      <c r="H59" s="10"/>
      <c r="I59" s="10">
        <f t="shared" si="8"/>
        <v>3373</v>
      </c>
      <c r="J59" s="10">
        <f t="shared" si="6"/>
        <v>15079583730.059429</v>
      </c>
      <c r="K59" s="11">
        <f t="shared" si="7"/>
        <v>2.8059999999999974E-2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11"/>
      <c r="H60" s="10"/>
      <c r="I60" s="10">
        <f t="shared" si="8"/>
        <v>3373</v>
      </c>
      <c r="J60" s="10">
        <f t="shared" si="6"/>
        <v>14667999659.610752</v>
      </c>
      <c r="K60" s="11">
        <f t="shared" si="7"/>
        <v>2.8029999999999999E-2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11"/>
      <c r="H61" s="10"/>
      <c r="I61" s="10">
        <f t="shared" si="8"/>
        <v>3373</v>
      </c>
      <c r="J61" s="10">
        <f t="shared" si="6"/>
        <v>14268065775.91194</v>
      </c>
      <c r="K61" s="11">
        <f t="shared" si="7"/>
        <v>2.7810000000000334E-2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11"/>
      <c r="H62" s="10"/>
      <c r="I62" s="10">
        <f t="shared" si="8"/>
        <v>3373</v>
      </c>
      <c r="J62" s="10">
        <f t="shared" si="6"/>
        <v>13882007156.879128</v>
      </c>
      <c r="K62" s="11">
        <f t="shared" si="7"/>
        <v>2.7309999999999945E-2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11"/>
      <c r="H63" s="10"/>
      <c r="I63" s="10">
        <f t="shared" si="8"/>
        <v>3373</v>
      </c>
      <c r="J63" s="10">
        <f t="shared" si="6"/>
        <v>13512968000.777885</v>
      </c>
      <c r="K63" s="11">
        <f t="shared" si="7"/>
        <v>2.7490000000000014E-2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11"/>
      <c r="H64" s="10"/>
      <c r="I64" s="10">
        <f t="shared" si="8"/>
        <v>3373</v>
      </c>
      <c r="J64" s="10">
        <f t="shared" si="6"/>
        <v>13151435051.219851</v>
      </c>
      <c r="K64" s="11">
        <f t="shared" si="7"/>
        <v>2.6969999999999938E-2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11"/>
      <c r="H65" s="10"/>
      <c r="I65" s="10">
        <f t="shared" si="8"/>
        <v>3373</v>
      </c>
      <c r="J65" s="10">
        <f t="shared" si="6"/>
        <v>12806055728.229502</v>
      </c>
      <c r="K65" s="11">
        <f t="shared" si="7"/>
        <v>2.7049999999999796E-2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4">
        <f>SUM(F2)</f>
        <v>16302960</v>
      </c>
      <c r="G66" s="11"/>
      <c r="H66" s="10"/>
      <c r="I66" s="10">
        <f t="shared" si="8"/>
        <v>3373</v>
      </c>
      <c r="J66" s="10">
        <f t="shared" ref="J66:J67" si="9">IF(I66="","",I66*C66)</f>
        <v>12468775354.879999</v>
      </c>
      <c r="K66" s="11">
        <f t="shared" ref="K66" si="10">IFERROR(J66/J67-1,"")</f>
        <v>2.6559999999999917E-2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11"/>
      <c r="H67" s="10"/>
      <c r="I67" s="10">
        <f t="shared" ref="I67" si="11">IF(H67&lt;&gt;"",H67,I66/(1+IF(G66="",0,G66)))</f>
        <v>3373</v>
      </c>
      <c r="J67" s="10">
        <f t="shared" si="9"/>
        <v>12146173000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5">
        <v>189681</v>
      </c>
      <c r="G2" s="11"/>
      <c r="H2" s="10"/>
      <c r="I2" s="10">
        <f>IF(H2&lt;&gt;"",H2,10754)</f>
        <v>10754</v>
      </c>
      <c r="J2" s="10">
        <f t="shared" ref="J2:J33" si="3">IF(I2="","",I2*C2)</f>
        <v>2039291058.0692136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1989552251.7748427</v>
      </c>
      <c r="K3" s="11">
        <f t="shared" si="4"/>
        <v>4.451000000000005E-2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11"/>
      <c r="H4" s="10"/>
      <c r="I4" s="10">
        <f t="shared" si="5"/>
        <v>10754</v>
      </c>
      <c r="J4" s="10">
        <f t="shared" si="3"/>
        <v>1904770899.057781</v>
      </c>
      <c r="K4" s="11">
        <f t="shared" si="4"/>
        <v>2.5809999999999889E-2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11"/>
      <c r="H5" s="10"/>
      <c r="I5" s="10">
        <f t="shared" si="5"/>
        <v>10754</v>
      </c>
      <c r="J5" s="10">
        <f t="shared" si="3"/>
        <v>1856845711.2504082</v>
      </c>
      <c r="K5" s="11">
        <f t="shared" si="4"/>
        <v>-4.4549999999999979E-2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11"/>
      <c r="H6" s="10"/>
      <c r="I6" s="10">
        <f t="shared" si="5"/>
        <v>10754</v>
      </c>
      <c r="J6" s="10">
        <f t="shared" si="3"/>
        <v>1943425308.7554641</v>
      </c>
      <c r="K6" s="11">
        <f t="shared" si="4"/>
        <v>1.5840000000000076E-2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11"/>
      <c r="H7" s="10"/>
      <c r="I7" s="10">
        <f t="shared" si="5"/>
        <v>10754</v>
      </c>
      <c r="J7" s="10">
        <f t="shared" si="3"/>
        <v>1913121464.7537644</v>
      </c>
      <c r="K7" s="11">
        <f t="shared" si="4"/>
        <v>1.7609999999999904E-2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11"/>
      <c r="H8" s="10"/>
      <c r="I8" s="10">
        <f t="shared" si="5"/>
        <v>10754</v>
      </c>
      <c r="J8" s="10">
        <f t="shared" si="3"/>
        <v>1880014410.976469</v>
      </c>
      <c r="K8" s="11">
        <f t="shared" si="4"/>
        <v>1.7309999999999937E-2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11"/>
      <c r="H9" s="10"/>
      <c r="I9" s="10">
        <f t="shared" si="5"/>
        <v>10754</v>
      </c>
      <c r="J9" s="10">
        <f t="shared" si="3"/>
        <v>1848025096.5551002</v>
      </c>
      <c r="K9" s="11">
        <f t="shared" si="4"/>
        <v>1.7149999999999777E-2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11"/>
      <c r="H10" s="10"/>
      <c r="I10" s="10">
        <f t="shared" si="5"/>
        <v>10754</v>
      </c>
      <c r="J10" s="10">
        <f t="shared" si="3"/>
        <v>1816865847.2743454</v>
      </c>
      <c r="K10" s="11">
        <f t="shared" si="4"/>
        <v>1.6250000000000098E-2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11"/>
      <c r="H11" s="10"/>
      <c r="I11" s="10">
        <f t="shared" si="5"/>
        <v>10754</v>
      </c>
      <c r="J11" s="10">
        <f t="shared" si="3"/>
        <v>1787813871.8566742</v>
      </c>
      <c r="K11" s="11">
        <f t="shared" si="4"/>
        <v>1.6599999999999948E-2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11"/>
      <c r="H12" s="10"/>
      <c r="I12" s="10">
        <f t="shared" si="5"/>
        <v>10754</v>
      </c>
      <c r="J12" s="10">
        <f t="shared" si="3"/>
        <v>1758620767.1224418</v>
      </c>
      <c r="K12" s="11">
        <f t="shared" si="4"/>
        <v>1.6219999999999901E-2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11"/>
      <c r="H13" s="10"/>
      <c r="I13" s="10">
        <f t="shared" si="5"/>
        <v>10754</v>
      </c>
      <c r="J13" s="10">
        <f t="shared" si="3"/>
        <v>1730551226.2329435</v>
      </c>
      <c r="K13" s="11">
        <f t="shared" si="4"/>
        <v>1.6489999999999894E-2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11"/>
      <c r="H14" s="10"/>
      <c r="I14" s="10">
        <f t="shared" si="5"/>
        <v>10754</v>
      </c>
      <c r="J14" s="10">
        <f t="shared" si="3"/>
        <v>1702477374.3302381</v>
      </c>
      <c r="K14" s="11">
        <f t="shared" si="4"/>
        <v>1.5749999999999931E-2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11"/>
      <c r="H15" s="10"/>
      <c r="I15" s="10">
        <f t="shared" si="5"/>
        <v>10754</v>
      </c>
      <c r="J15" s="10">
        <f t="shared" si="3"/>
        <v>1676079128.0632422</v>
      </c>
      <c r="K15" s="11">
        <f t="shared" si="4"/>
        <v>1.6170000000000018E-2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11"/>
      <c r="H16" s="10"/>
      <c r="I16" s="10">
        <f t="shared" si="5"/>
        <v>10754</v>
      </c>
      <c r="J16" s="10">
        <f t="shared" si="3"/>
        <v>1649408197.5095134</v>
      </c>
      <c r="K16" s="11">
        <f t="shared" si="4"/>
        <v>2.1009999999999973E-2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11"/>
      <c r="H17" s="10"/>
      <c r="I17" s="10">
        <f t="shared" si="5"/>
        <v>10754</v>
      </c>
      <c r="J17" s="10">
        <f t="shared" si="3"/>
        <v>1615467230.9864874</v>
      </c>
      <c r="K17" s="11">
        <f t="shared" si="4"/>
        <v>3.1230000000000091E-2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11"/>
      <c r="H18" s="10"/>
      <c r="I18" s="10">
        <f t="shared" si="5"/>
        <v>10754</v>
      </c>
      <c r="J18" s="10">
        <f t="shared" si="3"/>
        <v>1566544059.9929087</v>
      </c>
      <c r="K18" s="11">
        <f t="shared" si="4"/>
        <v>2.970000000000006E-2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11"/>
      <c r="H19" s="10"/>
      <c r="I19" s="10">
        <f t="shared" si="5"/>
        <v>10754</v>
      </c>
      <c r="J19" s="10">
        <f t="shared" si="3"/>
        <v>1521359677.5691061</v>
      </c>
      <c r="K19" s="11">
        <f t="shared" si="4"/>
        <v>2.7240000000000153E-2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11"/>
      <c r="H20" s="10"/>
      <c r="I20" s="10">
        <f t="shared" si="5"/>
        <v>10754</v>
      </c>
      <c r="J20" s="10">
        <f t="shared" si="3"/>
        <v>1481016780.4691269</v>
      </c>
      <c r="K20" s="11">
        <f t="shared" si="4"/>
        <v>2.7209999999999956E-2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11"/>
      <c r="H21" s="10"/>
      <c r="I21" s="10">
        <f t="shared" si="5"/>
        <v>10754</v>
      </c>
      <c r="J21" s="10">
        <f t="shared" si="3"/>
        <v>1441785789.146452</v>
      </c>
      <c r="K21" s="11">
        <f t="shared" si="4"/>
        <v>2.7359999999999829E-2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11"/>
      <c r="H22" s="10"/>
      <c r="I22" s="10">
        <f t="shared" si="5"/>
        <v>10754</v>
      </c>
      <c r="J22" s="10">
        <f t="shared" si="3"/>
        <v>1403389064.345947</v>
      </c>
      <c r="K22" s="11">
        <f t="shared" si="4"/>
        <v>2.6149999999999896E-2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11"/>
      <c r="H23" s="10"/>
      <c r="I23" s="10">
        <f t="shared" si="5"/>
        <v>10754</v>
      </c>
      <c r="J23" s="10">
        <f t="shared" si="3"/>
        <v>1367625653.5067458</v>
      </c>
      <c r="K23" s="11">
        <f t="shared" si="4"/>
        <v>2.5349999999999984E-2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11"/>
      <c r="H24" s="10"/>
      <c r="I24" s="10">
        <f t="shared" si="5"/>
        <v>10754</v>
      </c>
      <c r="J24" s="10">
        <f t="shared" si="3"/>
        <v>1333813481.7445221</v>
      </c>
      <c r="K24" s="11">
        <f t="shared" si="4"/>
        <v>2.5789999999999758E-2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11"/>
      <c r="H25" s="10"/>
      <c r="I25" s="10">
        <f t="shared" si="5"/>
        <v>10754</v>
      </c>
      <c r="J25" s="10">
        <f t="shared" si="3"/>
        <v>1300279279.1356149</v>
      </c>
      <c r="K25" s="11">
        <f t="shared" si="4"/>
        <v>2.8280000000000083E-2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11"/>
      <c r="H26" s="10"/>
      <c r="I26" s="10">
        <f t="shared" si="5"/>
        <v>10754</v>
      </c>
      <c r="J26" s="10">
        <f t="shared" si="3"/>
        <v>1264518690.566397</v>
      </c>
      <c r="K26" s="11">
        <f t="shared" si="4"/>
        <v>3.5050000000000026E-2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11"/>
      <c r="H27" s="10"/>
      <c r="I27" s="10">
        <f t="shared" si="5"/>
        <v>10754</v>
      </c>
      <c r="J27" s="10">
        <f t="shared" si="3"/>
        <v>1221698169.7177885</v>
      </c>
      <c r="K27" s="11">
        <f t="shared" si="4"/>
        <v>3.5959999999999992E-2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11"/>
      <c r="H28" s="10"/>
      <c r="I28" s="10">
        <f t="shared" si="5"/>
        <v>10754</v>
      </c>
      <c r="J28" s="10">
        <f t="shared" si="3"/>
        <v>1179290870.0314572</v>
      </c>
      <c r="K28" s="11">
        <f t="shared" si="4"/>
        <v>3.9069999999999938E-2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11"/>
      <c r="H29" s="10"/>
      <c r="I29" s="10">
        <f t="shared" si="5"/>
        <v>10754</v>
      </c>
      <c r="J29" s="10">
        <f t="shared" si="3"/>
        <v>1134948434.6881897</v>
      </c>
      <c r="K29" s="11">
        <f t="shared" si="4"/>
        <v>3.8420000000000121E-2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11"/>
      <c r="H30" s="10"/>
      <c r="I30" s="10">
        <f t="shared" si="5"/>
        <v>10754</v>
      </c>
      <c r="J30" s="10">
        <f t="shared" si="3"/>
        <v>1092957025.7585464</v>
      </c>
      <c r="K30" s="11">
        <f t="shared" si="4"/>
        <v>3.6690000000000111E-2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11"/>
      <c r="H31" s="10"/>
      <c r="I31" s="10">
        <f t="shared" si="5"/>
        <v>10754</v>
      </c>
      <c r="J31" s="10">
        <f t="shared" si="3"/>
        <v>1054275652.0835991</v>
      </c>
      <c r="K31" s="11">
        <f t="shared" si="4"/>
        <v>3.8510000000000044E-2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11"/>
      <c r="H32" s="10"/>
      <c r="I32" s="10">
        <f t="shared" si="5"/>
        <v>10754</v>
      </c>
      <c r="J32" s="10">
        <f t="shared" si="3"/>
        <v>1015181030.5953714</v>
      </c>
      <c r="K32" s="11">
        <f t="shared" si="4"/>
        <v>3.6099999999999799E-2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11"/>
      <c r="H33" s="10"/>
      <c r="I33" s="10">
        <f t="shared" si="5"/>
        <v>10754</v>
      </c>
      <c r="J33" s="10">
        <f t="shared" si="3"/>
        <v>979809893.44211125</v>
      </c>
      <c r="K33" s="11">
        <f t="shared" si="4"/>
        <v>2.5809999999999889E-2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955157283.94352889</v>
      </c>
      <c r="K34" s="11">
        <f t="shared" ref="K34:K65" si="7">IFERROR(J34/J35-1,"")</f>
        <v>2.4100000000000232E-3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952860889.20055544</v>
      </c>
      <c r="K35" s="11">
        <f t="shared" si="7"/>
        <v>3.4700000000000841E-3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11"/>
      <c r="H36" s="10"/>
      <c r="I36" s="10">
        <f t="shared" si="8"/>
        <v>10754</v>
      </c>
      <c r="J36" s="10">
        <f t="shared" si="6"/>
        <v>949565895.54302108</v>
      </c>
      <c r="K36" s="11">
        <f t="shared" si="7"/>
        <v>3.6300000000000221E-3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11"/>
      <c r="H37" s="10"/>
      <c r="I37" s="10">
        <f t="shared" si="8"/>
        <v>10754</v>
      </c>
      <c r="J37" s="10">
        <f t="shared" si="6"/>
        <v>946131438.42155087</v>
      </c>
      <c r="K37" s="11">
        <f t="shared" si="7"/>
        <v>1.2099999999999334E-3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11"/>
      <c r="H38" s="10"/>
      <c r="I38" s="10">
        <f t="shared" si="8"/>
        <v>10754</v>
      </c>
      <c r="J38" s="10">
        <f t="shared" si="6"/>
        <v>944988002.93799603</v>
      </c>
      <c r="K38" s="11">
        <f t="shared" si="7"/>
        <v>2.2800000000002818E-3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11"/>
      <c r="H39" s="10"/>
      <c r="I39" s="10">
        <f t="shared" si="8"/>
        <v>10754</v>
      </c>
      <c r="J39" s="10">
        <f t="shared" si="6"/>
        <v>942838331.54207993</v>
      </c>
      <c r="K39" s="11">
        <f t="shared" si="7"/>
        <v>2.4399999999999977E-3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11"/>
      <c r="H40" s="10"/>
      <c r="I40" s="10">
        <f t="shared" si="8"/>
        <v>10754</v>
      </c>
      <c r="J40" s="10">
        <f t="shared" si="6"/>
        <v>940543405.63233697</v>
      </c>
      <c r="K40" s="11">
        <f t="shared" si="7"/>
        <v>3.2099999999999351E-3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11"/>
      <c r="H41" s="10"/>
      <c r="I41" s="10">
        <f t="shared" si="8"/>
        <v>10754</v>
      </c>
      <c r="J41" s="10">
        <f t="shared" si="6"/>
        <v>937533921.74354029</v>
      </c>
      <c r="K41" s="11">
        <f t="shared" si="7"/>
        <v>3.5300000000000331E-3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11"/>
      <c r="H42" s="10"/>
      <c r="I42" s="10">
        <f t="shared" si="8"/>
        <v>10754</v>
      </c>
      <c r="J42" s="10">
        <f t="shared" si="6"/>
        <v>934236068.42201054</v>
      </c>
      <c r="K42" s="11">
        <f t="shared" si="7"/>
        <v>3.0799999999999716E-3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11"/>
      <c r="H43" s="10"/>
      <c r="I43" s="10">
        <f t="shared" si="8"/>
        <v>10754</v>
      </c>
      <c r="J43" s="10">
        <f t="shared" si="6"/>
        <v>931367456.65551162</v>
      </c>
      <c r="K43" s="11">
        <f t="shared" si="7"/>
        <v>3.2399999999999096E-3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11"/>
      <c r="H44" s="10"/>
      <c r="I44" s="10">
        <f t="shared" si="8"/>
        <v>10754</v>
      </c>
      <c r="J44" s="10">
        <f t="shared" si="6"/>
        <v>928359571.6433872</v>
      </c>
      <c r="K44" s="11">
        <f t="shared" si="7"/>
        <v>6.5100000000000158E-3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11"/>
      <c r="H45" s="10"/>
      <c r="I45" s="10">
        <f t="shared" si="8"/>
        <v>10754</v>
      </c>
      <c r="J45" s="10">
        <f t="shared" si="6"/>
        <v>922355040.33083344</v>
      </c>
      <c r="K45" s="11">
        <f t="shared" si="7"/>
        <v>7.1799999999999642E-3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11"/>
      <c r="H46" s="10"/>
      <c r="I46" s="10">
        <f t="shared" si="8"/>
        <v>10754</v>
      </c>
      <c r="J46" s="10">
        <f t="shared" si="6"/>
        <v>915779741.78481853</v>
      </c>
      <c r="K46" s="11">
        <f t="shared" si="7"/>
        <v>7.8700000000000436E-3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11"/>
      <c r="H47" s="10"/>
      <c r="I47" s="10">
        <f t="shared" si="8"/>
        <v>10754</v>
      </c>
      <c r="J47" s="10">
        <f t="shared" si="6"/>
        <v>908628832.87013054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11"/>
      <c r="H48" s="10"/>
      <c r="I48" s="10">
        <f t="shared" si="8"/>
        <v>10754</v>
      </c>
      <c r="J48" s="10">
        <f t="shared" si="6"/>
        <v>899632507.79220843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11"/>
      <c r="H49" s="10"/>
      <c r="I49" s="10">
        <f t="shared" si="8"/>
        <v>10754</v>
      </c>
      <c r="J49" s="10">
        <f t="shared" si="6"/>
        <v>891343017.72734404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11"/>
      <c r="H50" s="10"/>
      <c r="I50" s="10">
        <f t="shared" si="8"/>
        <v>10754</v>
      </c>
      <c r="J50" s="10">
        <f t="shared" si="6"/>
        <v>883909340.17646003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11"/>
      <c r="H51" s="10"/>
      <c r="I51" s="10">
        <f t="shared" si="8"/>
        <v>10754</v>
      </c>
      <c r="J51" s="10">
        <f t="shared" si="6"/>
        <v>876190105.34834111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11"/>
      <c r="H52" s="10"/>
      <c r="I52" s="10">
        <f t="shared" si="8"/>
        <v>10754</v>
      </c>
      <c r="J52" s="10">
        <f t="shared" si="6"/>
        <v>867188686.77956903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11"/>
      <c r="H53" s="10"/>
      <c r="I53" s="10">
        <f t="shared" si="8"/>
        <v>10754</v>
      </c>
      <c r="J53" s="10">
        <f t="shared" si="6"/>
        <v>860750274.72462881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11"/>
      <c r="H54" s="10"/>
      <c r="I54" s="10">
        <f t="shared" si="8"/>
        <v>10754</v>
      </c>
      <c r="J54" s="10">
        <f t="shared" si="6"/>
        <v>853461711.70665407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11"/>
      <c r="H55" s="10"/>
      <c r="I55" s="10">
        <f t="shared" si="8"/>
        <v>10754</v>
      </c>
      <c r="J55" s="10">
        <f t="shared" si="6"/>
        <v>847596344.99925911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11"/>
      <c r="H56" s="10"/>
      <c r="I56" s="10">
        <f t="shared" si="8"/>
        <v>10754</v>
      </c>
      <c r="J56" s="10">
        <f t="shared" si="6"/>
        <v>839595004.60536993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11"/>
      <c r="H57" s="10"/>
      <c r="I57" s="10">
        <f t="shared" si="8"/>
        <v>10754</v>
      </c>
      <c r="J57" s="10">
        <f t="shared" si="6"/>
        <v>832584641.92040014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11"/>
      <c r="H58" s="10"/>
      <c r="I58" s="10">
        <f t="shared" si="8"/>
        <v>10754</v>
      </c>
      <c r="J58" s="10">
        <f t="shared" si="6"/>
        <v>827857575.16620111</v>
      </c>
      <c r="K58" s="11">
        <f t="shared" si="7"/>
        <v>-4.149999999999876E-3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11"/>
      <c r="H59" s="10"/>
      <c r="I59" s="10">
        <f t="shared" si="8"/>
        <v>10754</v>
      </c>
      <c r="J59" s="10">
        <f t="shared" si="6"/>
        <v>831307501.29658186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11"/>
      <c r="H60" s="10"/>
      <c r="I60" s="10">
        <f t="shared" si="8"/>
        <v>10754</v>
      </c>
      <c r="J60" s="10">
        <f t="shared" si="6"/>
        <v>832889992.28191757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11"/>
      <c r="H61" s="10"/>
      <c r="I61" s="10">
        <f t="shared" si="8"/>
        <v>10754</v>
      </c>
      <c r="J61" s="10">
        <f t="shared" si="6"/>
        <v>831742188.06239152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11"/>
      <c r="H62" s="10"/>
      <c r="I62" s="10">
        <f t="shared" si="8"/>
        <v>10754</v>
      </c>
      <c r="J62" s="10">
        <f t="shared" si="6"/>
        <v>828444977.05371761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11"/>
      <c r="H63" s="10"/>
      <c r="I63" s="10">
        <f t="shared" si="8"/>
        <v>10754</v>
      </c>
      <c r="J63" s="10">
        <f t="shared" si="6"/>
        <v>820445632.14034927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11"/>
      <c r="H64" s="10"/>
      <c r="I64" s="10">
        <f t="shared" si="8"/>
        <v>10754</v>
      </c>
      <c r="J64" s="10">
        <f t="shared" si="6"/>
        <v>800864495.23192847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11"/>
      <c r="H65" s="10"/>
      <c r="I65" s="10">
        <f t="shared" si="8"/>
        <v>10754</v>
      </c>
      <c r="J65" s="10">
        <f t="shared" si="6"/>
        <v>780440370.72992623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4">
        <f>SUM(F2)</f>
        <v>189681</v>
      </c>
      <c r="G66" s="11"/>
      <c r="H66" s="10"/>
      <c r="I66" s="10">
        <f t="shared" si="8"/>
        <v>10754</v>
      </c>
      <c r="J66" s="10">
        <f t="shared" ref="J66:J67" si="9">IF(I66="","",I66*C66)</f>
        <v>762819246.14399993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11"/>
      <c r="H67" s="10"/>
      <c r="I67" s="10">
        <f t="shared" ref="I67" si="11">IF(H67&lt;&gt;"",H67,I66/(1+IF(G66="",0,G66)))</f>
        <v>10754</v>
      </c>
      <c r="J67" s="10">
        <f t="shared" si="9"/>
        <v>735573600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5">
        <v>220218</v>
      </c>
      <c r="G2" s="11"/>
      <c r="H2" s="10"/>
      <c r="I2" s="10">
        <f>IF(H2&lt;&gt;"",H2,3452)</f>
        <v>3452</v>
      </c>
      <c r="J2" s="10">
        <f t="shared" ref="J2:J33" si="3">IF(I2="","",I2*C2)</f>
        <v>760813211.30481482</v>
      </c>
      <c r="K2" s="11">
        <f t="shared" ref="K2:K33" si="4">IFERROR(J2/J3-1,"")</f>
        <v>-6.7300000000000137E-3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11"/>
      <c r="H3" s="10"/>
      <c r="I3" s="10">
        <f t="shared" ref="I3:I34" si="5">IF(H3&lt;&gt;"",H3,I2/(1+IF(G2="",0,G2)))</f>
        <v>3452</v>
      </c>
      <c r="J3" s="10">
        <f t="shared" si="3"/>
        <v>765968177.13694644</v>
      </c>
      <c r="K3" s="11">
        <f t="shared" si="4"/>
        <v>-6.0299999999999798E-3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11"/>
      <c r="H4" s="10"/>
      <c r="I4" s="10">
        <f t="shared" si="5"/>
        <v>3452</v>
      </c>
      <c r="J4" s="10">
        <f t="shared" si="3"/>
        <v>770614985.4995085</v>
      </c>
      <c r="K4" s="11">
        <f t="shared" si="4"/>
        <v>-5.3399999999999004E-3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11"/>
      <c r="H5" s="10"/>
      <c r="I5" s="10">
        <f t="shared" si="5"/>
        <v>3452</v>
      </c>
      <c r="J5" s="10">
        <f t="shared" si="3"/>
        <v>774752162.04482782</v>
      </c>
      <c r="K5" s="11">
        <f t="shared" si="4"/>
        <v>-9.0299999999999825E-3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11"/>
      <c r="H6" s="10"/>
      <c r="I6" s="10">
        <f t="shared" si="5"/>
        <v>3452</v>
      </c>
      <c r="J6" s="10">
        <f t="shared" si="3"/>
        <v>781811923.71598315</v>
      </c>
      <c r="K6" s="11">
        <f t="shared" si="4"/>
        <v>-8.1299999999999706E-3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11"/>
      <c r="H7" s="10"/>
      <c r="I7" s="10">
        <f t="shared" si="5"/>
        <v>3452</v>
      </c>
      <c r="J7" s="10">
        <f t="shared" si="3"/>
        <v>788220153.56446218</v>
      </c>
      <c r="K7" s="11">
        <f t="shared" si="4"/>
        <v>-7.4199999999998711E-3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11"/>
      <c r="H8" s="10"/>
      <c r="I8" s="10">
        <f t="shared" si="5"/>
        <v>3452</v>
      </c>
      <c r="J8" s="10">
        <f t="shared" si="3"/>
        <v>794112468.07759786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11"/>
      <c r="H9" s="10"/>
      <c r="I9" s="10">
        <f t="shared" si="5"/>
        <v>3452</v>
      </c>
      <c r="J9" s="10">
        <f t="shared" si="3"/>
        <v>798986284.41251421</v>
      </c>
      <c r="K9" s="11">
        <f t="shared" si="4"/>
        <v>-6.5699999999999648E-3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11"/>
      <c r="H10" s="10"/>
      <c r="I10" s="10">
        <f t="shared" si="5"/>
        <v>3452</v>
      </c>
      <c r="J10" s="10">
        <f t="shared" si="3"/>
        <v>804270340.54992723</v>
      </c>
      <c r="K10" s="11">
        <f t="shared" si="4"/>
        <v>-7.0000000000000062E-3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11"/>
      <c r="H11" s="10"/>
      <c r="I11" s="10">
        <f t="shared" si="5"/>
        <v>3452</v>
      </c>
      <c r="J11" s="10">
        <f t="shared" si="3"/>
        <v>809939919.98985624</v>
      </c>
      <c r="K11" s="11">
        <f t="shared" si="4"/>
        <v>-7.0300000000000917E-3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11"/>
      <c r="H12" s="10"/>
      <c r="I12" s="10">
        <f t="shared" si="5"/>
        <v>3452</v>
      </c>
      <c r="J12" s="10">
        <f t="shared" si="3"/>
        <v>815674108.97595727</v>
      </c>
      <c r="K12" s="11">
        <f t="shared" si="4"/>
        <v>-7.2499999999999787E-3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11"/>
      <c r="H13" s="10"/>
      <c r="I13" s="10">
        <f t="shared" si="5"/>
        <v>3452</v>
      </c>
      <c r="J13" s="10">
        <f t="shared" si="3"/>
        <v>821630933.24196148</v>
      </c>
      <c r="K13" s="11">
        <f t="shared" si="4"/>
        <v>-6.8399999999999572E-3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11"/>
      <c r="H14" s="10"/>
      <c r="I14" s="10">
        <f t="shared" si="5"/>
        <v>3452</v>
      </c>
      <c r="J14" s="10">
        <f t="shared" si="3"/>
        <v>827289594.06536853</v>
      </c>
      <c r="K14" s="11">
        <f t="shared" si="4"/>
        <v>-7.2999999999999732E-3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11"/>
      <c r="H15" s="10"/>
      <c r="I15" s="10">
        <f t="shared" si="5"/>
        <v>3452</v>
      </c>
      <c r="J15" s="10">
        <f t="shared" si="3"/>
        <v>833373218.56086278</v>
      </c>
      <c r="K15" s="11">
        <f t="shared" si="4"/>
        <v>-7.3900000000001187E-3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11"/>
      <c r="H16" s="10"/>
      <c r="I16" s="10">
        <f t="shared" si="5"/>
        <v>3452</v>
      </c>
      <c r="J16" s="10">
        <f t="shared" si="3"/>
        <v>839577697.74721479</v>
      </c>
      <c r="K16" s="11">
        <f t="shared" si="4"/>
        <v>-9.4499999999998474E-3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11"/>
      <c r="H17" s="10"/>
      <c r="I17" s="10">
        <f t="shared" si="5"/>
        <v>3452</v>
      </c>
      <c r="J17" s="10">
        <f t="shared" si="3"/>
        <v>847587398.66459513</v>
      </c>
      <c r="K17" s="11">
        <f t="shared" si="4"/>
        <v>-8.6500000000001576E-3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11"/>
      <c r="H18" s="10"/>
      <c r="I18" s="10">
        <f t="shared" si="5"/>
        <v>3452</v>
      </c>
      <c r="J18" s="10">
        <f t="shared" si="3"/>
        <v>854983001.62868333</v>
      </c>
      <c r="K18" s="11">
        <f t="shared" si="4"/>
        <v>-8.0200000000000271E-3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11"/>
      <c r="H19" s="10"/>
      <c r="I19" s="10">
        <f t="shared" si="5"/>
        <v>3452</v>
      </c>
      <c r="J19" s="10">
        <f t="shared" si="3"/>
        <v>861895402.75880897</v>
      </c>
      <c r="K19" s="11">
        <f t="shared" si="4"/>
        <v>-9.4300000000000495E-3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11"/>
      <c r="H20" s="10"/>
      <c r="I20" s="10">
        <f t="shared" si="5"/>
        <v>3452</v>
      </c>
      <c r="J20" s="10">
        <f t="shared" si="3"/>
        <v>870100450.00233102</v>
      </c>
      <c r="K20" s="11">
        <f t="shared" si="4"/>
        <v>-9.8599999999998689E-3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11"/>
      <c r="H21" s="10"/>
      <c r="I21" s="10">
        <f t="shared" si="5"/>
        <v>3452</v>
      </c>
      <c r="J21" s="10">
        <f t="shared" si="3"/>
        <v>878765073.62830603</v>
      </c>
      <c r="K21" s="11">
        <f t="shared" si="4"/>
        <v>-8.1499999999999906E-3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11"/>
      <c r="H22" s="10"/>
      <c r="I22" s="10">
        <f t="shared" si="5"/>
        <v>3452</v>
      </c>
      <c r="J22" s="10">
        <f t="shared" si="3"/>
        <v>885985858.37405455</v>
      </c>
      <c r="K22" s="11">
        <f t="shared" si="4"/>
        <v>-7.7500000000000346E-3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11"/>
      <c r="H23" s="10"/>
      <c r="I23" s="10">
        <f t="shared" si="5"/>
        <v>3452</v>
      </c>
      <c r="J23" s="10">
        <f t="shared" si="3"/>
        <v>892905878.93580711</v>
      </c>
      <c r="K23" s="11">
        <f t="shared" si="4"/>
        <v>-6.3999999999999613E-3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11"/>
      <c r="H24" s="10"/>
      <c r="I24" s="10">
        <f t="shared" si="5"/>
        <v>3452</v>
      </c>
      <c r="J24" s="10">
        <f t="shared" si="3"/>
        <v>898657285.5634129</v>
      </c>
      <c r="K24" s="11">
        <f t="shared" si="4"/>
        <v>-5.3500000000000769E-3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11"/>
      <c r="H25" s="10"/>
      <c r="I25" s="10">
        <f t="shared" si="5"/>
        <v>3452</v>
      </c>
      <c r="J25" s="10">
        <f t="shared" si="3"/>
        <v>903490962.21124315</v>
      </c>
      <c r="K25" s="11">
        <f t="shared" si="4"/>
        <v>-1.6329999999999845E-2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11"/>
      <c r="H26" s="10"/>
      <c r="I26" s="10">
        <f t="shared" si="5"/>
        <v>3452</v>
      </c>
      <c r="J26" s="10">
        <f t="shared" si="3"/>
        <v>918489902.31606436</v>
      </c>
      <c r="K26" s="11">
        <f t="shared" si="4"/>
        <v>-1.5359999999999929E-2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11"/>
      <c r="H27" s="10"/>
      <c r="I27" s="10">
        <f t="shared" si="5"/>
        <v>3452</v>
      </c>
      <c r="J27" s="10">
        <f t="shared" si="3"/>
        <v>932817986.59008801</v>
      </c>
      <c r="K27" s="11">
        <f t="shared" si="4"/>
        <v>-1.3549999999999951E-2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11"/>
      <c r="H28" s="10"/>
      <c r="I28" s="10">
        <f t="shared" si="5"/>
        <v>3452</v>
      </c>
      <c r="J28" s="10">
        <f t="shared" si="3"/>
        <v>945631290.57741189</v>
      </c>
      <c r="K28" s="11">
        <f t="shared" si="4"/>
        <v>-1.2139999999999929E-2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11"/>
      <c r="H29" s="10"/>
      <c r="I29" s="10">
        <f t="shared" si="5"/>
        <v>3452</v>
      </c>
      <c r="J29" s="10">
        <f t="shared" si="3"/>
        <v>957252333.91109252</v>
      </c>
      <c r="K29" s="11">
        <f t="shared" si="4"/>
        <v>1.0900000000002574E-3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11"/>
      <c r="H30" s="10"/>
      <c r="I30" s="10">
        <f t="shared" si="5"/>
        <v>3452</v>
      </c>
      <c r="J30" s="10">
        <f t="shared" si="3"/>
        <v>956210064.94030738</v>
      </c>
      <c r="K30" s="11">
        <f t="shared" si="4"/>
        <v>1.0199999999997988E-3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11"/>
      <c r="H31" s="10"/>
      <c r="I31" s="10">
        <f t="shared" si="5"/>
        <v>3452</v>
      </c>
      <c r="J31" s="10">
        <f t="shared" si="3"/>
        <v>955235724.50131619</v>
      </c>
      <c r="K31" s="11">
        <f t="shared" si="4"/>
        <v>1.8199999999999328E-3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11"/>
      <c r="H32" s="10"/>
      <c r="I32" s="10">
        <f t="shared" si="5"/>
        <v>3452</v>
      </c>
      <c r="J32" s="10">
        <f t="shared" si="3"/>
        <v>953500353.85729599</v>
      </c>
      <c r="K32" s="11">
        <f t="shared" si="4"/>
        <v>-7.899999999999574E-4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11"/>
      <c r="H33" s="10"/>
      <c r="I33" s="10">
        <f t="shared" si="5"/>
        <v>3452</v>
      </c>
      <c r="J33" s="10">
        <f t="shared" si="3"/>
        <v>954254214.68689859</v>
      </c>
      <c r="K33" s="11">
        <f t="shared" si="4"/>
        <v>2.1800000000002928E-3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11"/>
      <c r="H34" s="10"/>
      <c r="I34" s="10">
        <f t="shared" si="5"/>
        <v>3452</v>
      </c>
      <c r="J34" s="10">
        <f t="shared" ref="J34:J65" si="6">IF(I34="","",I34*C34)</f>
        <v>952178465.63182104</v>
      </c>
      <c r="K34" s="11">
        <f t="shared" ref="K34:K65" si="7">IFERROR(J34/J35-1,"")</f>
        <v>2.1299999999999653E-3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11"/>
      <c r="H35" s="10"/>
      <c r="I35" s="10">
        <f t="shared" ref="I35:I66" si="8">IF(H35&lt;&gt;"",H35,I34/(1+IF(G34="",0,G34)))</f>
        <v>3452</v>
      </c>
      <c r="J35" s="10">
        <f t="shared" si="6"/>
        <v>950154636.25659454</v>
      </c>
      <c r="K35" s="11">
        <f t="shared" si="7"/>
        <v>2.4899999999998812E-3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11"/>
      <c r="H36" s="10"/>
      <c r="I36" s="10">
        <f t="shared" si="8"/>
        <v>3452</v>
      </c>
      <c r="J36" s="10">
        <f t="shared" si="6"/>
        <v>947794627.63378644</v>
      </c>
      <c r="K36" s="11">
        <f t="shared" si="7"/>
        <v>3.1200000000000117E-3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11"/>
      <c r="H37" s="10"/>
      <c r="I37" s="10">
        <f t="shared" si="8"/>
        <v>3452</v>
      </c>
      <c r="J37" s="10">
        <f t="shared" si="6"/>
        <v>944846705.9113431</v>
      </c>
      <c r="K37" s="11">
        <f t="shared" si="7"/>
        <v>3.2600000000000406E-3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11"/>
      <c r="H38" s="10"/>
      <c r="I38" s="10">
        <f t="shared" si="8"/>
        <v>3452</v>
      </c>
      <c r="J38" s="10">
        <f t="shared" si="6"/>
        <v>941776514.47415733</v>
      </c>
      <c r="K38" s="11">
        <f t="shared" si="7"/>
        <v>4.5599999999998975E-3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11"/>
      <c r="H39" s="10"/>
      <c r="I39" s="10">
        <f t="shared" si="8"/>
        <v>3452</v>
      </c>
      <c r="J39" s="10">
        <f t="shared" si="6"/>
        <v>937501507.59950364</v>
      </c>
      <c r="K39" s="11">
        <f t="shared" si="7"/>
        <v>-2.0099999999998452E-3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11"/>
      <c r="H40" s="10"/>
      <c r="I40" s="10">
        <f t="shared" si="8"/>
        <v>3452</v>
      </c>
      <c r="J40" s="10">
        <f t="shared" si="6"/>
        <v>939389680.85802817</v>
      </c>
      <c r="K40" s="11">
        <f t="shared" si="7"/>
        <v>4.0800000000000836E-3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11"/>
      <c r="H41" s="10"/>
      <c r="I41" s="10">
        <f t="shared" si="8"/>
        <v>3452</v>
      </c>
      <c r="J41" s="10">
        <f t="shared" si="6"/>
        <v>935572544.87493837</v>
      </c>
      <c r="K41" s="11">
        <f t="shared" si="7"/>
        <v>6.2400000000000233E-3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11"/>
      <c r="H42" s="10"/>
      <c r="I42" s="10">
        <f t="shared" si="8"/>
        <v>3452</v>
      </c>
      <c r="J42" s="10">
        <f t="shared" si="6"/>
        <v>929770775.23745656</v>
      </c>
      <c r="K42" s="11">
        <f t="shared" si="7"/>
        <v>2.0599999999997287E-3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11"/>
      <c r="H43" s="10"/>
      <c r="I43" s="10">
        <f t="shared" si="8"/>
        <v>3452</v>
      </c>
      <c r="J43" s="10">
        <f t="shared" si="6"/>
        <v>927859384.90455341</v>
      </c>
      <c r="K43" s="11">
        <f t="shared" si="7"/>
        <v>7.2400000000001352E-3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11"/>
      <c r="H44" s="10"/>
      <c r="I44" s="10">
        <f t="shared" si="8"/>
        <v>3452</v>
      </c>
      <c r="J44" s="10">
        <f t="shared" si="6"/>
        <v>921189969.52519095</v>
      </c>
      <c r="K44" s="11">
        <f t="shared" si="7"/>
        <v>6.1500000000000998E-3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11"/>
      <c r="H45" s="10"/>
      <c r="I45" s="10">
        <f t="shared" si="8"/>
        <v>3452</v>
      </c>
      <c r="J45" s="10">
        <f t="shared" si="6"/>
        <v>915559279.95347703</v>
      </c>
      <c r="K45" s="11">
        <f t="shared" si="7"/>
        <v>4.2800000000000615E-3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11"/>
      <c r="H46" s="10"/>
      <c r="I46" s="10">
        <f t="shared" si="8"/>
        <v>3452</v>
      </c>
      <c r="J46" s="10">
        <f t="shared" si="6"/>
        <v>911657386.3399421</v>
      </c>
      <c r="K46" s="11">
        <f t="shared" si="7"/>
        <v>5.3099999999999259E-3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11"/>
      <c r="H47" s="10"/>
      <c r="I47" s="10">
        <f t="shared" si="8"/>
        <v>3452</v>
      </c>
      <c r="J47" s="10">
        <f t="shared" si="6"/>
        <v>906842055.02774489</v>
      </c>
      <c r="K47" s="11">
        <f t="shared" si="7"/>
        <v>5.9800000000000963E-3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11"/>
      <c r="H48" s="10"/>
      <c r="I48" s="10">
        <f t="shared" si="8"/>
        <v>3452</v>
      </c>
      <c r="J48" s="10">
        <f t="shared" si="6"/>
        <v>901451375.80045807</v>
      </c>
      <c r="K48" s="11">
        <f t="shared" si="7"/>
        <v>7.1499999999999897E-3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11"/>
      <c r="H49" s="10"/>
      <c r="I49" s="10">
        <f t="shared" si="8"/>
        <v>3452</v>
      </c>
      <c r="J49" s="10">
        <f t="shared" si="6"/>
        <v>895051755.7468679</v>
      </c>
      <c r="K49" s="11">
        <f t="shared" si="7"/>
        <v>8.2400000000000251E-3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11"/>
      <c r="H50" s="10"/>
      <c r="I50" s="10">
        <f t="shared" si="8"/>
        <v>3452</v>
      </c>
      <c r="J50" s="10">
        <f t="shared" si="6"/>
        <v>887736804.47796941</v>
      </c>
      <c r="K50" s="11">
        <f t="shared" si="7"/>
        <v>6.0199999999999143E-3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11"/>
      <c r="H51" s="10"/>
      <c r="I51" s="10">
        <f t="shared" si="8"/>
        <v>3452</v>
      </c>
      <c r="J51" s="10">
        <f t="shared" si="6"/>
        <v>882424608.33578801</v>
      </c>
      <c r="K51" s="11">
        <f t="shared" si="7"/>
        <v>6.6200000000000703E-3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11"/>
      <c r="H52" s="10"/>
      <c r="I52" s="10">
        <f t="shared" si="8"/>
        <v>3452</v>
      </c>
      <c r="J52" s="10">
        <f t="shared" si="6"/>
        <v>876621374.83438432</v>
      </c>
      <c r="K52" s="11">
        <f t="shared" si="7"/>
        <v>7.0799999999999752E-3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11"/>
      <c r="H53" s="10"/>
      <c r="I53" s="10">
        <f t="shared" si="8"/>
        <v>3452</v>
      </c>
      <c r="J53" s="10">
        <f t="shared" si="6"/>
        <v>870458528.4529376</v>
      </c>
      <c r="K53" s="11">
        <f t="shared" si="7"/>
        <v>8.1800000000000761E-3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11"/>
      <c r="H54" s="10"/>
      <c r="I54" s="10">
        <f t="shared" si="8"/>
        <v>3452</v>
      </c>
      <c r="J54" s="10">
        <f t="shared" si="6"/>
        <v>863395949.58532953</v>
      </c>
      <c r="K54" s="11">
        <f t="shared" si="7"/>
        <v>8.1899999999999196E-3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11"/>
      <c r="H55" s="10"/>
      <c r="I55" s="10">
        <f t="shared" si="8"/>
        <v>3452</v>
      </c>
      <c r="J55" s="10">
        <f t="shared" si="6"/>
        <v>856382179.53493845</v>
      </c>
      <c r="K55" s="11">
        <f t="shared" si="7"/>
        <v>8.0800000000000871E-3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11"/>
      <c r="H56" s="10"/>
      <c r="I56" s="10">
        <f t="shared" si="8"/>
        <v>3452</v>
      </c>
      <c r="J56" s="10">
        <f t="shared" si="6"/>
        <v>849518073.50104988</v>
      </c>
      <c r="K56" s="11">
        <f t="shared" si="7"/>
        <v>9.5000000000000639E-3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11"/>
      <c r="H57" s="10"/>
      <c r="I57" s="10">
        <f t="shared" si="8"/>
        <v>3452</v>
      </c>
      <c r="J57" s="10">
        <f t="shared" si="6"/>
        <v>841523599.30762744</v>
      </c>
      <c r="K57" s="11">
        <f t="shared" si="7"/>
        <v>9.5900000000002095E-3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11"/>
      <c r="H58" s="10"/>
      <c r="I58" s="10">
        <f t="shared" si="8"/>
        <v>3452</v>
      </c>
      <c r="J58" s="10">
        <f t="shared" si="6"/>
        <v>833530046.16490591</v>
      </c>
      <c r="K58" s="11">
        <f t="shared" si="7"/>
        <v>7.9700000000000326E-3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11"/>
      <c r="H59" s="10"/>
      <c r="I59" s="10">
        <f t="shared" si="8"/>
        <v>3452</v>
      </c>
      <c r="J59" s="10">
        <f t="shared" si="6"/>
        <v>826939339.62807012</v>
      </c>
      <c r="K59" s="11">
        <f t="shared" si="7"/>
        <v>9.8899999999999544E-3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11"/>
      <c r="H60" s="10"/>
      <c r="I60" s="10">
        <f t="shared" si="8"/>
        <v>3452</v>
      </c>
      <c r="J60" s="10">
        <f t="shared" si="6"/>
        <v>818841002.11713171</v>
      </c>
      <c r="K60" s="11">
        <f t="shared" si="7"/>
        <v>9.7099999999998854E-3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11"/>
      <c r="H61" s="10"/>
      <c r="I61" s="10">
        <f t="shared" si="8"/>
        <v>3452</v>
      </c>
      <c r="J61" s="10">
        <f t="shared" si="6"/>
        <v>810966517.23478198</v>
      </c>
      <c r="K61" s="11">
        <f t="shared" si="7"/>
        <v>6.6500000000002668E-3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11"/>
      <c r="H62" s="10"/>
      <c r="I62" s="10">
        <f t="shared" si="8"/>
        <v>3452</v>
      </c>
      <c r="J62" s="10">
        <f t="shared" si="6"/>
        <v>805609215.94872284</v>
      </c>
      <c r="K62" s="11">
        <f t="shared" si="7"/>
        <v>7.5099999999999056E-3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11"/>
      <c r="H63" s="10"/>
      <c r="I63" s="10">
        <f t="shared" si="8"/>
        <v>3452</v>
      </c>
      <c r="J63" s="10">
        <f t="shared" si="6"/>
        <v>799604188.49313951</v>
      </c>
      <c r="K63" s="11">
        <f t="shared" si="7"/>
        <v>7.7899999999999636E-3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11"/>
      <c r="H64" s="10"/>
      <c r="I64" s="10">
        <f t="shared" si="8"/>
        <v>3452</v>
      </c>
      <c r="J64" s="10">
        <f t="shared" si="6"/>
        <v>793423420.05094266</v>
      </c>
      <c r="K64" s="11">
        <f t="shared" si="7"/>
        <v>8.4200000000000941E-3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11"/>
      <c r="H65" s="10"/>
      <c r="I65" s="10">
        <f t="shared" si="8"/>
        <v>3452</v>
      </c>
      <c r="J65" s="10">
        <f t="shared" si="6"/>
        <v>786798576.04068005</v>
      </c>
      <c r="K65" s="11">
        <f t="shared" si="7"/>
        <v>6.1800000000000743E-3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4">
        <f>SUM(F2)</f>
        <v>220218</v>
      </c>
      <c r="G66" s="11"/>
      <c r="H66" s="10"/>
      <c r="I66" s="10">
        <f t="shared" si="8"/>
        <v>3452</v>
      </c>
      <c r="J66" s="10">
        <f t="shared" ref="J66:J67" si="9">IF(I66="","",I66*C66)</f>
        <v>781966026</v>
      </c>
      <c r="K66" s="11">
        <f t="shared" ref="K66" si="10">IFERROR(J66/J67-1,"")</f>
        <v>6.7800000000000082E-3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11"/>
      <c r="H67" s="10"/>
      <c r="I67" s="10">
        <f t="shared" ref="I67" si="11">IF(H67&lt;&gt;"",H67,I66/(1+IF(G66="",0,G66)))</f>
        <v>3452</v>
      </c>
      <c r="J67" s="10">
        <f t="shared" si="9"/>
        <v>776700000</v>
      </c>
      <c r="K67" s="11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5">
        <v>10967500</v>
      </c>
      <c r="G2" s="11"/>
      <c r="H2" s="10"/>
      <c r="I2" s="10">
        <f>IF(H2&lt;&gt;"",H2,10516)</f>
        <v>10516</v>
      </c>
      <c r="J2" s="10">
        <f t="shared" ref="J2:J33" si="3">IF(I2="","",I2*C2)</f>
        <v>115334663468.76584</v>
      </c>
      <c r="K2" s="11">
        <f t="shared" ref="K2:K33" si="4">IFERROR(J2/J3-1,"")</f>
        <v>1.7479999999999718E-2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11"/>
      <c r="H3" s="10"/>
      <c r="I3" s="10">
        <f t="shared" ref="I3:I34" si="5">IF(H3&lt;&gt;"",H3,I2/(1+IF(G2="",0,G2)))</f>
        <v>10516</v>
      </c>
      <c r="J3" s="10">
        <f t="shared" si="3"/>
        <v>113353248681.80786</v>
      </c>
      <c r="K3" s="11">
        <f t="shared" si="4"/>
        <v>1.7179999999999973E-2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11"/>
      <c r="H4" s="10"/>
      <c r="I4" s="10">
        <f t="shared" si="5"/>
        <v>10516</v>
      </c>
      <c r="J4" s="10">
        <f t="shared" si="3"/>
        <v>111438731278.4442</v>
      </c>
      <c r="K4" s="11">
        <f t="shared" si="4"/>
        <v>1.7109999999999959E-2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11"/>
      <c r="H5" s="10"/>
      <c r="I5" s="10">
        <f t="shared" si="5"/>
        <v>10516</v>
      </c>
      <c r="J5" s="10">
        <f t="shared" si="3"/>
        <v>109564089703.61536</v>
      </c>
      <c r="K5" s="11">
        <f t="shared" si="4"/>
        <v>1.7079999999999984E-2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11"/>
      <c r="H6" s="10"/>
      <c r="I6" s="10">
        <f t="shared" si="5"/>
        <v>10516</v>
      </c>
      <c r="J6" s="10">
        <f t="shared" si="3"/>
        <v>107724161033.16882</v>
      </c>
      <c r="K6" s="11">
        <f t="shared" si="4"/>
        <v>1.6979999999999995E-2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11"/>
      <c r="H7" s="10"/>
      <c r="I7" s="10">
        <f t="shared" si="5"/>
        <v>10516</v>
      </c>
      <c r="J7" s="10">
        <f t="shared" si="3"/>
        <v>105925545274.40936</v>
      </c>
      <c r="K7" s="11">
        <f t="shared" si="4"/>
        <v>1.8060000000000187E-2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11"/>
      <c r="H8" s="10"/>
      <c r="I8" s="10">
        <f t="shared" si="5"/>
        <v>10516</v>
      </c>
      <c r="J8" s="10">
        <f t="shared" si="3"/>
        <v>104046466096.7029</v>
      </c>
      <c r="K8" s="11">
        <f t="shared" si="4"/>
        <v>1.9360000000000044E-2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11"/>
      <c r="H9" s="10"/>
      <c r="I9" s="10">
        <f t="shared" si="5"/>
        <v>10516</v>
      </c>
      <c r="J9" s="10">
        <f t="shared" si="3"/>
        <v>102070383472.67197</v>
      </c>
      <c r="K9" s="11">
        <f t="shared" si="4"/>
        <v>2.0489999999999897E-2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11"/>
      <c r="H10" s="10"/>
      <c r="I10" s="10">
        <f t="shared" si="5"/>
        <v>10516</v>
      </c>
      <c r="J10" s="10">
        <f t="shared" si="3"/>
        <v>100020954122.69789</v>
      </c>
      <c r="K10" s="11">
        <f t="shared" si="4"/>
        <v>2.143000000000006E-2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11"/>
      <c r="H11" s="10"/>
      <c r="I11" s="10">
        <f t="shared" si="5"/>
        <v>10516</v>
      </c>
      <c r="J11" s="10">
        <f t="shared" si="3"/>
        <v>97922475473.304962</v>
      </c>
      <c r="K11" s="11">
        <f t="shared" si="4"/>
        <v>2.2050000000000125E-2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11"/>
      <c r="H12" s="10"/>
      <c r="I12" s="10">
        <f t="shared" si="5"/>
        <v>10516</v>
      </c>
      <c r="J12" s="10">
        <f t="shared" si="3"/>
        <v>95809867886.409622</v>
      </c>
      <c r="K12" s="11">
        <f t="shared" si="4"/>
        <v>2.2499999999999964E-2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11"/>
      <c r="H13" s="10"/>
      <c r="I13" s="10">
        <f t="shared" si="5"/>
        <v>10516</v>
      </c>
      <c r="J13" s="10">
        <f t="shared" si="3"/>
        <v>93701582284.997192</v>
      </c>
      <c r="K13" s="11">
        <f t="shared" si="4"/>
        <v>2.2860000000000102E-2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11"/>
      <c r="H14" s="10"/>
      <c r="I14" s="10">
        <f t="shared" si="5"/>
        <v>10516</v>
      </c>
      <c r="J14" s="10">
        <f t="shared" si="3"/>
        <v>91607436291.376312</v>
      </c>
      <c r="K14" s="11">
        <f t="shared" si="4"/>
        <v>2.3379999999999956E-2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11"/>
      <c r="H15" s="10"/>
      <c r="I15" s="10">
        <f t="shared" si="5"/>
        <v>10516</v>
      </c>
      <c r="J15" s="10">
        <f t="shared" si="3"/>
        <v>89514585287.35788</v>
      </c>
      <c r="K15" s="11">
        <f t="shared" si="4"/>
        <v>2.3949999999999916E-2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11"/>
      <c r="H16" s="10"/>
      <c r="I16" s="10">
        <f t="shared" si="5"/>
        <v>10516</v>
      </c>
      <c r="J16" s="10">
        <f t="shared" si="3"/>
        <v>87420855791.159607</v>
      </c>
      <c r="K16" s="11">
        <f t="shared" si="4"/>
        <v>2.4420000000000108E-2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11"/>
      <c r="H17" s="10"/>
      <c r="I17" s="10">
        <f t="shared" si="5"/>
        <v>10516</v>
      </c>
      <c r="J17" s="10">
        <f t="shared" si="3"/>
        <v>85336928009.175537</v>
      </c>
      <c r="K17" s="11">
        <f t="shared" si="4"/>
        <v>2.3640000000000105E-2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11"/>
      <c r="H18" s="10"/>
      <c r="I18" s="10">
        <f t="shared" si="5"/>
        <v>10516</v>
      </c>
      <c r="J18" s="10">
        <f t="shared" si="3"/>
        <v>83366152171.833389</v>
      </c>
      <c r="K18" s="11">
        <f t="shared" si="4"/>
        <v>2.3250000000000215E-2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11"/>
      <c r="H19" s="10"/>
      <c r="I19" s="10">
        <f t="shared" si="5"/>
        <v>10516</v>
      </c>
      <c r="J19" s="10">
        <f t="shared" si="3"/>
        <v>81471929803.892868</v>
      </c>
      <c r="K19" s="11">
        <f t="shared" si="4"/>
        <v>2.4469999999999992E-2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11"/>
      <c r="H20" s="10"/>
      <c r="I20" s="10">
        <f t="shared" si="5"/>
        <v>10516</v>
      </c>
      <c r="J20" s="10">
        <f t="shared" si="3"/>
        <v>79525930289.703812</v>
      </c>
      <c r="K20" s="11">
        <f t="shared" si="4"/>
        <v>2.4659999999999682E-2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11"/>
      <c r="H21" s="10"/>
      <c r="I21" s="10">
        <f t="shared" si="5"/>
        <v>10516</v>
      </c>
      <c r="J21" s="10">
        <f t="shared" si="3"/>
        <v>77612017927.608994</v>
      </c>
      <c r="K21" s="11">
        <f t="shared" si="4"/>
        <v>2.5100000000000122E-2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11"/>
      <c r="H22" s="10"/>
      <c r="I22" s="10">
        <f t="shared" si="5"/>
        <v>10516</v>
      </c>
      <c r="J22" s="10">
        <f t="shared" si="3"/>
        <v>75711655377.630463</v>
      </c>
      <c r="K22" s="11">
        <f t="shared" si="4"/>
        <v>2.5369999999999893E-2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11"/>
      <c r="H23" s="10"/>
      <c r="I23" s="10">
        <f t="shared" si="5"/>
        <v>10516</v>
      </c>
      <c r="J23" s="10">
        <f t="shared" si="3"/>
        <v>73838375783.990631</v>
      </c>
      <c r="K23" s="11">
        <f t="shared" si="4"/>
        <v>2.5460000000000038E-2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11"/>
      <c r="H24" s="10"/>
      <c r="I24" s="10">
        <f t="shared" si="5"/>
        <v>10516</v>
      </c>
      <c r="J24" s="10">
        <f t="shared" si="3"/>
        <v>72005125294.005249</v>
      </c>
      <c r="K24" s="11">
        <f t="shared" si="4"/>
        <v>2.5409999999999711E-2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11"/>
      <c r="H25" s="10"/>
      <c r="I25" s="10">
        <f t="shared" si="5"/>
        <v>10516</v>
      </c>
      <c r="J25" s="10">
        <f t="shared" si="3"/>
        <v>70220814400.098755</v>
      </c>
      <c r="K25" s="11">
        <f t="shared" si="4"/>
        <v>2.5760000000000005E-2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11"/>
      <c r="H26" s="10"/>
      <c r="I26" s="10">
        <f t="shared" si="5"/>
        <v>10516</v>
      </c>
      <c r="J26" s="10">
        <f t="shared" si="3"/>
        <v>68457352987.149773</v>
      </c>
      <c r="K26" s="11">
        <f t="shared" si="4"/>
        <v>2.7209999999999956E-2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11"/>
      <c r="H27" s="10"/>
      <c r="I27" s="10">
        <f t="shared" si="5"/>
        <v>10516</v>
      </c>
      <c r="J27" s="10">
        <f t="shared" si="3"/>
        <v>66643970548.524429</v>
      </c>
      <c r="K27" s="11">
        <f t="shared" si="4"/>
        <v>2.9139999999999944E-2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11"/>
      <c r="H28" s="10"/>
      <c r="I28" s="10">
        <f t="shared" si="5"/>
        <v>10516</v>
      </c>
      <c r="J28" s="10">
        <f t="shared" si="3"/>
        <v>64756952939.857002</v>
      </c>
      <c r="K28" s="11">
        <f t="shared" si="4"/>
        <v>2.9849999999999932E-2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11"/>
      <c r="H29" s="10"/>
      <c r="I29" s="10">
        <f t="shared" si="5"/>
        <v>10516</v>
      </c>
      <c r="J29" s="10">
        <f t="shared" si="3"/>
        <v>62879985376.372299</v>
      </c>
      <c r="K29" s="11">
        <f t="shared" si="4"/>
        <v>3.0960000000000099E-2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11"/>
      <c r="H30" s="10"/>
      <c r="I30" s="10">
        <f t="shared" si="5"/>
        <v>10516</v>
      </c>
      <c r="J30" s="10">
        <f t="shared" si="3"/>
        <v>60991682874.575439</v>
      </c>
      <c r="K30" s="11">
        <f t="shared" si="4"/>
        <v>3.1940000000000301E-2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11"/>
      <c r="H31" s="10"/>
      <c r="I31" s="10">
        <f t="shared" si="5"/>
        <v>10516</v>
      </c>
      <c r="J31" s="10">
        <f t="shared" si="3"/>
        <v>59103904175.218933</v>
      </c>
      <c r="K31" s="11">
        <f t="shared" si="4"/>
        <v>3.2540000000000013E-2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11"/>
      <c r="H32" s="10"/>
      <c r="I32" s="10">
        <f t="shared" si="5"/>
        <v>10516</v>
      </c>
      <c r="J32" s="10">
        <f t="shared" si="3"/>
        <v>57241273147.015068</v>
      </c>
      <c r="K32" s="11">
        <f t="shared" si="4"/>
        <v>3.3009999999999984E-2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11"/>
      <c r="H33" s="10"/>
      <c r="I33" s="10">
        <f t="shared" si="5"/>
        <v>10516</v>
      </c>
      <c r="J33" s="10">
        <f t="shared" si="3"/>
        <v>55412119095.667099</v>
      </c>
      <c r="K33" s="11">
        <f t="shared" si="4"/>
        <v>3.2729999999999926E-2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11"/>
      <c r="H34" s="10"/>
      <c r="I34" s="10">
        <f t="shared" si="5"/>
        <v>10516</v>
      </c>
      <c r="J34" s="10">
        <f t="shared" ref="J34:J65" si="6">IF(I34="","",I34*C34)</f>
        <v>53655959539.925346</v>
      </c>
      <c r="K34" s="11">
        <f t="shared" ref="K34:K65" si="7">IFERROR(J34/J35-1,"")</f>
        <v>3.2419999999999893E-2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11"/>
      <c r="H35" s="10"/>
      <c r="I35" s="10">
        <f t="shared" ref="I35:I66" si="8">IF(H35&lt;&gt;"",H35,I34/(1+IF(G34="",0,G34)))</f>
        <v>10516</v>
      </c>
      <c r="J35" s="10">
        <f t="shared" si="6"/>
        <v>51971057844.60331</v>
      </c>
      <c r="K35" s="11">
        <f t="shared" si="7"/>
        <v>3.2030000000000003E-2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11"/>
      <c r="H36" s="10"/>
      <c r="I36" s="10">
        <f t="shared" si="8"/>
        <v>10516</v>
      </c>
      <c r="J36" s="10">
        <f t="shared" si="6"/>
        <v>50358088277.088181</v>
      </c>
      <c r="K36" s="11">
        <f t="shared" si="7"/>
        <v>3.1660000000000244E-2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11"/>
      <c r="H37" s="10"/>
      <c r="I37" s="10">
        <f t="shared" si="8"/>
        <v>10516</v>
      </c>
      <c r="J37" s="10">
        <f t="shared" si="6"/>
        <v>48812678864.24614</v>
      </c>
      <c r="K37" s="11">
        <f t="shared" si="7"/>
        <v>3.1389999999999807E-2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11"/>
      <c r="H38" s="10"/>
      <c r="I38" s="10">
        <f t="shared" si="8"/>
        <v>10516</v>
      </c>
      <c r="J38" s="10">
        <f t="shared" si="6"/>
        <v>47327081767.562363</v>
      </c>
      <c r="K38" s="11">
        <f t="shared" si="7"/>
        <v>2.4029999999999774E-2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11"/>
      <c r="H39" s="10"/>
      <c r="I39" s="10">
        <f t="shared" si="8"/>
        <v>10516</v>
      </c>
      <c r="J39" s="10">
        <f t="shared" si="6"/>
        <v>46216499289.6325</v>
      </c>
      <c r="K39" s="11">
        <f t="shared" si="7"/>
        <v>2.4010000000000309E-2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11"/>
      <c r="H40" s="10"/>
      <c r="I40" s="10">
        <f t="shared" si="8"/>
        <v>10516</v>
      </c>
      <c r="J40" s="10">
        <f t="shared" si="6"/>
        <v>45132859336.952263</v>
      </c>
      <c r="K40" s="11">
        <f t="shared" si="7"/>
        <v>2.4009999999999865E-2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11"/>
      <c r="H41" s="10"/>
      <c r="I41" s="10">
        <f t="shared" si="8"/>
        <v>10516</v>
      </c>
      <c r="J41" s="10">
        <f t="shared" si="6"/>
        <v>44074627529.957977</v>
      </c>
      <c r="K41" s="11">
        <f t="shared" si="7"/>
        <v>2.4029999999999996E-2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11"/>
      <c r="H42" s="10"/>
      <c r="I42" s="10">
        <f t="shared" si="8"/>
        <v>10516</v>
      </c>
      <c r="J42" s="10">
        <f t="shared" si="6"/>
        <v>43040367498.958015</v>
      </c>
      <c r="K42" s="11">
        <f t="shared" si="7"/>
        <v>2.3889999999999967E-2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11"/>
      <c r="H43" s="10"/>
      <c r="I43" s="10">
        <f t="shared" si="8"/>
        <v>10516</v>
      </c>
      <c r="J43" s="10">
        <f t="shared" si="6"/>
        <v>42036124485.011101</v>
      </c>
      <c r="K43" s="11">
        <f t="shared" si="7"/>
        <v>2.3919999999999941E-2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11"/>
      <c r="H44" s="10"/>
      <c r="I44" s="10">
        <f t="shared" si="8"/>
        <v>10516</v>
      </c>
      <c r="J44" s="10">
        <f t="shared" si="6"/>
        <v>41054110169.750664</v>
      </c>
      <c r="K44" s="11">
        <f t="shared" si="7"/>
        <v>2.401999999999993E-2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11"/>
      <c r="H45" s="10"/>
      <c r="I45" s="10">
        <f t="shared" si="8"/>
        <v>10516</v>
      </c>
      <c r="J45" s="10">
        <f t="shared" si="6"/>
        <v>40091121432.931648</v>
      </c>
      <c r="K45" s="11">
        <f t="shared" si="7"/>
        <v>2.3879999999999901E-2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11"/>
      <c r="H46" s="10"/>
      <c r="I46" s="10">
        <f t="shared" si="8"/>
        <v>10516</v>
      </c>
      <c r="J46" s="10">
        <f t="shared" si="6"/>
        <v>39156074376.813347</v>
      </c>
      <c r="K46" s="11">
        <f t="shared" si="7"/>
        <v>2.4159999999999959E-2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11"/>
      <c r="H47" s="10"/>
      <c r="I47" s="10">
        <f t="shared" si="8"/>
        <v>10516</v>
      </c>
      <c r="J47" s="10">
        <f t="shared" si="6"/>
        <v>38232380074.220192</v>
      </c>
      <c r="K47" s="11">
        <f t="shared" si="7"/>
        <v>2.3330000000000295E-2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11"/>
      <c r="H48" s="10"/>
      <c r="I48" s="10">
        <f t="shared" si="8"/>
        <v>10516</v>
      </c>
      <c r="J48" s="10">
        <f t="shared" si="6"/>
        <v>37360753690.618065</v>
      </c>
      <c r="K48" s="11">
        <f t="shared" si="7"/>
        <v>2.2610000000000019E-2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11"/>
      <c r="H49" s="10"/>
      <c r="I49" s="10">
        <f t="shared" si="8"/>
        <v>10516</v>
      </c>
      <c r="J49" s="10">
        <f t="shared" si="6"/>
        <v>36534704032.444496</v>
      </c>
      <c r="K49" s="11">
        <f t="shared" si="7"/>
        <v>2.259000000000011E-2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11"/>
      <c r="H50" s="10"/>
      <c r="I50" s="10">
        <f t="shared" si="8"/>
        <v>10516</v>
      </c>
      <c r="J50" s="10">
        <f t="shared" si="6"/>
        <v>35727617160.782417</v>
      </c>
      <c r="K50" s="11">
        <f t="shared" si="7"/>
        <v>2.2790000000000088E-2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11"/>
      <c r="H51" s="10"/>
      <c r="I51" s="10">
        <f t="shared" si="8"/>
        <v>10516</v>
      </c>
      <c r="J51" s="10">
        <f t="shared" si="6"/>
        <v>34931527645.736092</v>
      </c>
      <c r="K51" s="11">
        <f t="shared" si="7"/>
        <v>2.4580000000000046E-2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11"/>
      <c r="H52" s="10"/>
      <c r="I52" s="10">
        <f t="shared" si="8"/>
        <v>10516</v>
      </c>
      <c r="J52" s="10">
        <f t="shared" si="6"/>
        <v>34093509189.849586</v>
      </c>
      <c r="K52" s="11">
        <f t="shared" si="7"/>
        <v>2.522000000000002E-2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11"/>
      <c r="H53" s="10"/>
      <c r="I53" s="10">
        <f t="shared" si="8"/>
        <v>10516</v>
      </c>
      <c r="J53" s="10">
        <f t="shared" si="6"/>
        <v>33254822564.766182</v>
      </c>
      <c r="K53" s="11">
        <f t="shared" si="7"/>
        <v>2.5779999999999914E-2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11"/>
      <c r="H54" s="10"/>
      <c r="I54" s="10">
        <f t="shared" si="8"/>
        <v>10516</v>
      </c>
      <c r="J54" s="10">
        <f t="shared" si="6"/>
        <v>32419059218.122974</v>
      </c>
      <c r="K54" s="11">
        <f t="shared" si="7"/>
        <v>2.6140000000000052E-2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11"/>
      <c r="H55" s="10"/>
      <c r="I55" s="10">
        <f t="shared" si="8"/>
        <v>10516</v>
      </c>
      <c r="J55" s="10">
        <f t="shared" si="6"/>
        <v>31593212639.720673</v>
      </c>
      <c r="K55" s="11">
        <f t="shared" si="7"/>
        <v>2.6149999999999896E-2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11"/>
      <c r="H56" s="10"/>
      <c r="I56" s="10">
        <f t="shared" si="8"/>
        <v>10516</v>
      </c>
      <c r="J56" s="10">
        <f t="shared" si="6"/>
        <v>30788103727.25301</v>
      </c>
      <c r="K56" s="11">
        <f t="shared" si="7"/>
        <v>2.6010000000000089E-2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11"/>
      <c r="H57" s="10"/>
      <c r="I57" s="10">
        <f t="shared" si="8"/>
        <v>10516</v>
      </c>
      <c r="J57" s="10">
        <f t="shared" si="6"/>
        <v>30007605897.84993</v>
      </c>
      <c r="K57" s="11">
        <f t="shared" si="7"/>
        <v>2.5660000000000016E-2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11"/>
      <c r="H58" s="10"/>
      <c r="I58" s="10">
        <f t="shared" si="8"/>
        <v>10516</v>
      </c>
      <c r="J58" s="10">
        <f t="shared" si="6"/>
        <v>29256874498.225464</v>
      </c>
      <c r="K58" s="11">
        <f t="shared" si="7"/>
        <v>2.5360000000000049E-2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11"/>
      <c r="H59" s="10"/>
      <c r="I59" s="10">
        <f t="shared" si="8"/>
        <v>10516</v>
      </c>
      <c r="J59" s="10">
        <f t="shared" si="6"/>
        <v>28533270751.955864</v>
      </c>
      <c r="K59" s="11">
        <f t="shared" si="7"/>
        <v>2.5009999999999977E-2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11"/>
      <c r="H60" s="10"/>
      <c r="I60" s="10">
        <f t="shared" si="8"/>
        <v>10516</v>
      </c>
      <c r="J60" s="10">
        <f t="shared" si="6"/>
        <v>27837065737.852184</v>
      </c>
      <c r="K60" s="11">
        <f t="shared" si="7"/>
        <v>2.8659999999999908E-2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11"/>
      <c r="H61" s="10"/>
      <c r="I61" s="10">
        <f t="shared" si="8"/>
        <v>10516</v>
      </c>
      <c r="J61" s="10">
        <f t="shared" si="6"/>
        <v>27061483617.378128</v>
      </c>
      <c r="K61" s="11">
        <f t="shared" si="7"/>
        <v>2.8149999999999897E-2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11"/>
      <c r="H62" s="10"/>
      <c r="I62" s="10">
        <f t="shared" si="8"/>
        <v>10516</v>
      </c>
      <c r="J62" s="10">
        <f t="shared" si="6"/>
        <v>26320559857.392532</v>
      </c>
      <c r="K62" s="11">
        <f t="shared" si="7"/>
        <v>2.7579999999999938E-2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11"/>
      <c r="H63" s="10"/>
      <c r="I63" s="10">
        <f t="shared" si="8"/>
        <v>10516</v>
      </c>
      <c r="J63" s="10">
        <f t="shared" si="6"/>
        <v>25614122362.631165</v>
      </c>
      <c r="K63" s="11">
        <f t="shared" si="7"/>
        <v>2.7060000000000084E-2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11"/>
      <c r="H64" s="10"/>
      <c r="I64" s="10">
        <f t="shared" si="8"/>
        <v>10516</v>
      </c>
      <c r="J64" s="10">
        <f t="shared" si="6"/>
        <v>24939265829.290562</v>
      </c>
      <c r="K64" s="11">
        <f t="shared" si="7"/>
        <v>2.6329999999999965E-2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11"/>
      <c r="H65" s="10"/>
      <c r="I65" s="10">
        <f t="shared" si="8"/>
        <v>10516</v>
      </c>
      <c r="J65" s="10">
        <f t="shared" si="6"/>
        <v>24299461020.617699</v>
      </c>
      <c r="K65" s="11">
        <f t="shared" si="7"/>
        <v>2.6250000000000107E-2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4">
        <f>SUM(F2)</f>
        <v>10967500</v>
      </c>
      <c r="G66" s="11"/>
      <c r="H66" s="10"/>
      <c r="I66" s="10">
        <f t="shared" si="8"/>
        <v>10516</v>
      </c>
      <c r="J66" s="10">
        <f t="shared" ref="J66:J67" si="9">IF(I66="","",I66*C66)</f>
        <v>23677915732.636002</v>
      </c>
      <c r="K66" s="11">
        <f t="shared" ref="K66" si="10">IFERROR(J66/J67-1,"")</f>
        <v>2.5930000000000009E-2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11"/>
      <c r="H67" s="10"/>
      <c r="I67" s="10">
        <f t="shared" ref="I67" si="11">IF(H67&lt;&gt;"",H67,I66/(1+IF(G66="",0,G66)))</f>
        <v>10516</v>
      </c>
      <c r="J67" s="10">
        <f t="shared" si="9"/>
        <v>23079465200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5">
        <v>88913943</v>
      </c>
      <c r="G2" s="11"/>
      <c r="H2" s="10"/>
      <c r="I2" s="10">
        <f>IF(H2&lt;&gt;"",H2,488)</f>
        <v>488</v>
      </c>
      <c r="J2" s="10">
        <f t="shared" ref="J2:J33" si="3">IF(I2="","",I2*C2)</f>
        <v>43389572980.036835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11"/>
      <c r="H3" s="10"/>
      <c r="I3" s="10">
        <f t="shared" ref="I3:I34" si="5">IF(H3&lt;&gt;"",H3,I2/(1+IF(G2="",0,G2)))</f>
        <v>488</v>
      </c>
      <c r="J3" s="10">
        <f t="shared" si="3"/>
        <v>42803169557.1045</v>
      </c>
      <c r="K3" s="11">
        <f t="shared" si="4"/>
        <v>1.3530000000000042E-2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11"/>
      <c r="H4" s="10"/>
      <c r="I4" s="10">
        <f t="shared" si="5"/>
        <v>488</v>
      </c>
      <c r="J4" s="10">
        <f t="shared" si="3"/>
        <v>42231773659.491577</v>
      </c>
      <c r="K4" s="11">
        <f t="shared" si="4"/>
        <v>1.3330000000000064E-2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11"/>
      <c r="H5" s="10"/>
      <c r="I5" s="10">
        <f t="shared" si="5"/>
        <v>488</v>
      </c>
      <c r="J5" s="10">
        <f t="shared" si="3"/>
        <v>41676229519.990105</v>
      </c>
      <c r="K5" s="11">
        <f t="shared" si="4"/>
        <v>1.2799999999999923E-2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11"/>
      <c r="H6" s="10"/>
      <c r="I6" s="10">
        <f t="shared" si="5"/>
        <v>488</v>
      </c>
      <c r="J6" s="10">
        <f t="shared" si="3"/>
        <v>41149515718.789597</v>
      </c>
      <c r="K6" s="11">
        <f t="shared" si="4"/>
        <v>1.2219999999999676E-2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11"/>
      <c r="H7" s="10"/>
      <c r="I7" s="10">
        <f t="shared" si="5"/>
        <v>488</v>
      </c>
      <c r="J7" s="10">
        <f t="shared" si="3"/>
        <v>40652739245.213104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11"/>
      <c r="H8" s="10"/>
      <c r="I8" s="10">
        <f t="shared" si="5"/>
        <v>488</v>
      </c>
      <c r="J8" s="10">
        <f t="shared" si="3"/>
        <v>40150853575.519112</v>
      </c>
      <c r="K8" s="11">
        <f t="shared" si="4"/>
        <v>1.2539999999999996E-2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11"/>
      <c r="H9" s="10"/>
      <c r="I9" s="10">
        <f t="shared" si="5"/>
        <v>488</v>
      </c>
      <c r="J9" s="10">
        <f t="shared" si="3"/>
        <v>39653597463.328964</v>
      </c>
      <c r="K9" s="11">
        <f t="shared" si="4"/>
        <v>1.2299999999999756E-2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11"/>
      <c r="H10" s="10"/>
      <c r="I10" s="10">
        <f t="shared" si="5"/>
        <v>488</v>
      </c>
      <c r="J10" s="10">
        <f t="shared" si="3"/>
        <v>39171784513.80912</v>
      </c>
      <c r="K10" s="11">
        <f t="shared" si="4"/>
        <v>1.1989999999999945E-2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11"/>
      <c r="H11" s="10"/>
      <c r="I11" s="10">
        <f t="shared" si="5"/>
        <v>488</v>
      </c>
      <c r="J11" s="10">
        <f t="shared" si="3"/>
        <v>38707679437.355232</v>
      </c>
      <c r="K11" s="11">
        <f t="shared" si="4"/>
        <v>2.0790000000000086E-2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11"/>
      <c r="H12" s="10"/>
      <c r="I12" s="10">
        <f t="shared" si="5"/>
        <v>488</v>
      </c>
      <c r="J12" s="10">
        <f t="shared" si="3"/>
        <v>37919336432.914925</v>
      </c>
      <c r="K12" s="11">
        <f t="shared" si="4"/>
        <v>2.2319999999999673E-2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11"/>
      <c r="H13" s="10"/>
      <c r="I13" s="10">
        <f t="shared" si="5"/>
        <v>488</v>
      </c>
      <c r="J13" s="10">
        <f t="shared" si="3"/>
        <v>37091455153.880325</v>
      </c>
      <c r="K13" s="11">
        <f t="shared" si="4"/>
        <v>2.1940000000000071E-2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11"/>
      <c r="H14" s="10"/>
      <c r="I14" s="10">
        <f t="shared" si="5"/>
        <v>488</v>
      </c>
      <c r="J14" s="10">
        <f t="shared" si="3"/>
        <v>36295139786.954536</v>
      </c>
      <c r="K14" s="11">
        <f t="shared" si="4"/>
        <v>2.083999999999997E-2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11"/>
      <c r="H15" s="10"/>
      <c r="I15" s="10">
        <f t="shared" si="5"/>
        <v>488</v>
      </c>
      <c r="J15" s="10">
        <f t="shared" si="3"/>
        <v>35554190457.813698</v>
      </c>
      <c r="K15" s="11">
        <f t="shared" si="4"/>
        <v>2.1220000000000017E-2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11"/>
      <c r="H16" s="10"/>
      <c r="I16" s="10">
        <f t="shared" si="5"/>
        <v>488</v>
      </c>
      <c r="J16" s="10">
        <f t="shared" si="3"/>
        <v>34815407510.442116</v>
      </c>
      <c r="K16" s="11">
        <f t="shared" si="4"/>
        <v>1.5349999999999975E-2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11"/>
      <c r="H17" s="10"/>
      <c r="I17" s="10">
        <f t="shared" si="5"/>
        <v>488</v>
      </c>
      <c r="J17" s="10">
        <f t="shared" si="3"/>
        <v>34289070281.619259</v>
      </c>
      <c r="K17" s="11">
        <f t="shared" si="4"/>
        <v>1.5530000000000044E-2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11"/>
      <c r="H18" s="10"/>
      <c r="I18" s="10">
        <f t="shared" si="5"/>
        <v>488</v>
      </c>
      <c r="J18" s="10">
        <f t="shared" si="3"/>
        <v>33764704421.946426</v>
      </c>
      <c r="K18" s="11">
        <f t="shared" si="4"/>
        <v>1.3980000000000103E-2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11"/>
      <c r="H19" s="10"/>
      <c r="I19" s="10">
        <f t="shared" si="5"/>
        <v>488</v>
      </c>
      <c r="J19" s="10">
        <f t="shared" si="3"/>
        <v>33299181859.549911</v>
      </c>
      <c r="K19" s="11">
        <f t="shared" si="4"/>
        <v>1.4509999999999801E-2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11"/>
      <c r="H20" s="10"/>
      <c r="I20" s="10">
        <f t="shared" si="5"/>
        <v>488</v>
      </c>
      <c r="J20" s="10">
        <f t="shared" si="3"/>
        <v>32822921271.894722</v>
      </c>
      <c r="K20" s="11">
        <f t="shared" si="4"/>
        <v>1.2960000000000083E-2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11"/>
      <c r="H21" s="10"/>
      <c r="I21" s="10">
        <f t="shared" si="5"/>
        <v>488</v>
      </c>
      <c r="J21" s="10">
        <f t="shared" si="3"/>
        <v>32402978668.352863</v>
      </c>
      <c r="K21" s="11">
        <f t="shared" si="4"/>
        <v>1.1009999999999964E-2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11"/>
      <c r="H22" s="10"/>
      <c r="I22" s="10">
        <f t="shared" si="5"/>
        <v>488</v>
      </c>
      <c r="J22" s="10">
        <f t="shared" si="3"/>
        <v>32050106990.388683</v>
      </c>
      <c r="K22" s="11">
        <f t="shared" si="4"/>
        <v>1.0599999999999943E-2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11"/>
      <c r="H23" s="10"/>
      <c r="I23" s="10">
        <f t="shared" si="5"/>
        <v>488</v>
      </c>
      <c r="J23" s="10">
        <f t="shared" si="3"/>
        <v>31713939234.502953</v>
      </c>
      <c r="K23" s="11">
        <f t="shared" si="4"/>
        <v>1.1549999999999727E-2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11"/>
      <c r="H24" s="10"/>
      <c r="I24" s="10">
        <f t="shared" si="5"/>
        <v>488</v>
      </c>
      <c r="J24" s="10">
        <f t="shared" si="3"/>
        <v>31351825648.265491</v>
      </c>
      <c r="K24" s="11">
        <f t="shared" si="4"/>
        <v>1.7759999999999998E-2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11"/>
      <c r="H25" s="10"/>
      <c r="I25" s="10">
        <f t="shared" si="5"/>
        <v>488</v>
      </c>
      <c r="J25" s="10">
        <f t="shared" si="3"/>
        <v>30804733579.886703</v>
      </c>
      <c r="K25" s="11">
        <f t="shared" si="4"/>
        <v>1.493000000000011E-2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11"/>
      <c r="H26" s="10"/>
      <c r="I26" s="10">
        <f t="shared" si="5"/>
        <v>488</v>
      </c>
      <c r="J26" s="10">
        <f t="shared" si="3"/>
        <v>30351584424.429958</v>
      </c>
      <c r="K26" s="11">
        <f t="shared" si="4"/>
        <v>2.4719999999999853E-2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11"/>
      <c r="H27" s="10"/>
      <c r="I27" s="10">
        <f t="shared" si="5"/>
        <v>488</v>
      </c>
      <c r="J27" s="10">
        <f t="shared" si="3"/>
        <v>29619393028.759037</v>
      </c>
      <c r="K27" s="11">
        <f t="shared" si="4"/>
        <v>2.966000000000002E-2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11"/>
      <c r="H28" s="10"/>
      <c r="I28" s="10">
        <f t="shared" si="5"/>
        <v>488</v>
      </c>
      <c r="J28" s="10">
        <f t="shared" si="3"/>
        <v>28766187895.770481</v>
      </c>
      <c r="K28" s="11">
        <f t="shared" si="4"/>
        <v>2.8560000000000141E-2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11"/>
      <c r="H29" s="10"/>
      <c r="I29" s="10">
        <f t="shared" si="5"/>
        <v>488</v>
      </c>
      <c r="J29" s="10">
        <f t="shared" si="3"/>
        <v>27967437870.197636</v>
      </c>
      <c r="K29" s="11">
        <f t="shared" si="4"/>
        <v>2.9879999999999907E-2</v>
      </c>
      <c r="L29" t="s">
        <v>131</v>
      </c>
      <c r="M29" t="s">
        <v>132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11"/>
      <c r="H30" s="10"/>
      <c r="I30" s="10">
        <f t="shared" si="5"/>
        <v>488</v>
      </c>
      <c r="J30" s="10">
        <f t="shared" si="3"/>
        <v>27156016108.864761</v>
      </c>
      <c r="K30" s="11">
        <f t="shared" si="4"/>
        <v>3.4759999999999902E-2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11"/>
      <c r="H31" s="10"/>
      <c r="I31" s="10">
        <f t="shared" si="5"/>
        <v>488</v>
      </c>
      <c r="J31" s="10">
        <f t="shared" si="3"/>
        <v>26243782238.262749</v>
      </c>
      <c r="K31" s="11">
        <f t="shared" si="4"/>
        <v>3.6969999999999947E-2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11"/>
      <c r="H32" s="10"/>
      <c r="I32" s="10">
        <f t="shared" si="5"/>
        <v>488</v>
      </c>
      <c r="J32" s="10">
        <f t="shared" si="3"/>
        <v>25308140291.679363</v>
      </c>
      <c r="K32" s="11">
        <f t="shared" si="4"/>
        <v>3.6829999999999696E-2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11"/>
      <c r="H33" s="10"/>
      <c r="I33" s="10">
        <f t="shared" si="5"/>
        <v>488</v>
      </c>
      <c r="J33" s="10">
        <f t="shared" si="3"/>
        <v>24409151251.101307</v>
      </c>
      <c r="K33" s="11">
        <f t="shared" si="4"/>
        <v>3.6640000000000006E-2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11"/>
      <c r="H34" s="10"/>
      <c r="I34" s="10">
        <f t="shared" si="5"/>
        <v>488</v>
      </c>
      <c r="J34" s="10">
        <f t="shared" ref="J34:J65" si="6">IF(I34="","",I34*C34)</f>
        <v>23546410760.824688</v>
      </c>
      <c r="K34" s="11">
        <f t="shared" ref="K34:K65" si="7">IFERROR(J34/J35-1,"")</f>
        <v>3.8639999999999786E-2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11"/>
      <c r="H35" s="10"/>
      <c r="I35" s="10">
        <f t="shared" ref="I35:I66" si="8">IF(H35&lt;&gt;"",H35,I34/(1+IF(G34="",0,G34)))</f>
        <v>488</v>
      </c>
      <c r="J35" s="10">
        <f t="shared" si="6"/>
        <v>22670425518.779068</v>
      </c>
      <c r="K35" s="11">
        <f t="shared" si="7"/>
        <v>3.9230000000000098E-2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11"/>
      <c r="H36" s="10"/>
      <c r="I36" s="10">
        <f t="shared" si="8"/>
        <v>488</v>
      </c>
      <c r="J36" s="10">
        <f t="shared" si="6"/>
        <v>21814637297.594437</v>
      </c>
      <c r="K36" s="11">
        <f t="shared" si="7"/>
        <v>3.74000000000001E-2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11"/>
      <c r="H37" s="10"/>
      <c r="I37" s="10">
        <f t="shared" si="8"/>
        <v>488</v>
      </c>
      <c r="J37" s="10">
        <f t="shared" si="6"/>
        <v>21028183244.259144</v>
      </c>
      <c r="K37" s="11">
        <f t="shared" si="7"/>
        <v>3.6769999999999969E-2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11"/>
      <c r="H38" s="10"/>
      <c r="I38" s="10">
        <f t="shared" si="8"/>
        <v>488</v>
      </c>
      <c r="J38" s="10">
        <f t="shared" si="6"/>
        <v>20282399417.671368</v>
      </c>
      <c r="K38" s="11">
        <f t="shared" si="7"/>
        <v>3.5649999999999959E-2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11"/>
      <c r="H39" s="10"/>
      <c r="I39" s="10">
        <f t="shared" si="8"/>
        <v>488</v>
      </c>
      <c r="J39" s="10">
        <f t="shared" si="6"/>
        <v>19584221906.697598</v>
      </c>
      <c r="K39" s="11">
        <f t="shared" si="7"/>
        <v>3.3050000000000024E-2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11"/>
      <c r="H40" s="10"/>
      <c r="I40" s="10">
        <f t="shared" si="8"/>
        <v>488</v>
      </c>
      <c r="J40" s="10">
        <f t="shared" si="6"/>
        <v>18957670883.981991</v>
      </c>
      <c r="K40" s="11">
        <f t="shared" si="7"/>
        <v>3.2280000000000086E-2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11"/>
      <c r="H41" s="10"/>
      <c r="I41" s="10">
        <f t="shared" si="8"/>
        <v>488</v>
      </c>
      <c r="J41" s="10">
        <f t="shared" si="6"/>
        <v>18364853415.722469</v>
      </c>
      <c r="K41" s="11">
        <f t="shared" si="7"/>
        <v>2.9630000000000045E-2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11"/>
      <c r="H42" s="10"/>
      <c r="I42" s="10">
        <f t="shared" si="8"/>
        <v>488</v>
      </c>
      <c r="J42" s="10">
        <f t="shared" si="6"/>
        <v>17836362009.384407</v>
      </c>
      <c r="K42" s="11">
        <f t="shared" si="7"/>
        <v>3.065999999999991E-2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11"/>
      <c r="H43" s="10"/>
      <c r="I43" s="10">
        <f t="shared" si="8"/>
        <v>488</v>
      </c>
      <c r="J43" s="10">
        <f t="shared" si="6"/>
        <v>17305767187.418167</v>
      </c>
      <c r="K43" s="11">
        <f t="shared" si="7"/>
        <v>2.9779999999999696E-2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11"/>
      <c r="H44" s="10"/>
      <c r="I44" s="10">
        <f t="shared" si="8"/>
        <v>488</v>
      </c>
      <c r="J44" s="10">
        <f t="shared" si="6"/>
        <v>16805305198.603752</v>
      </c>
      <c r="K44" s="11">
        <f t="shared" si="7"/>
        <v>2.9420000000000002E-2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11"/>
      <c r="H45" s="10"/>
      <c r="I45" s="10">
        <f t="shared" si="8"/>
        <v>488</v>
      </c>
      <c r="J45" s="10">
        <f t="shared" si="6"/>
        <v>16325023021.316616</v>
      </c>
      <c r="K45" s="11">
        <f t="shared" si="7"/>
        <v>2.91300000000001E-2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11"/>
      <c r="H46" s="10"/>
      <c r="I46" s="10">
        <f t="shared" si="8"/>
        <v>488</v>
      </c>
      <c r="J46" s="10">
        <f t="shared" si="6"/>
        <v>15862935704.25176</v>
      </c>
      <c r="K46" s="11">
        <f t="shared" si="7"/>
        <v>2.9430000000000067E-2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11"/>
      <c r="H47" s="10"/>
      <c r="I47" s="10">
        <f t="shared" si="8"/>
        <v>488</v>
      </c>
      <c r="J47" s="10">
        <f t="shared" si="6"/>
        <v>15409436002.692518</v>
      </c>
      <c r="K47" s="11">
        <f t="shared" si="7"/>
        <v>3.0350000000000099E-2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11"/>
      <c r="H48" s="10"/>
      <c r="I48" s="10">
        <f t="shared" si="8"/>
        <v>488</v>
      </c>
      <c r="J48" s="10">
        <f t="shared" si="6"/>
        <v>14955535500.259636</v>
      </c>
      <c r="K48" s="11">
        <f t="shared" si="7"/>
        <v>3.0380000000000074E-2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11"/>
      <c r="H49" s="10"/>
      <c r="I49" s="10">
        <f t="shared" si="8"/>
        <v>488</v>
      </c>
      <c r="J49" s="10">
        <f t="shared" si="6"/>
        <v>14514582484.384048</v>
      </c>
      <c r="K49" s="11">
        <f t="shared" si="7"/>
        <v>2.9649999999999954E-2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11"/>
      <c r="H50" s="10"/>
      <c r="I50" s="10">
        <f t="shared" si="8"/>
        <v>488</v>
      </c>
      <c r="J50" s="10">
        <f t="shared" si="6"/>
        <v>14096617767.575438</v>
      </c>
      <c r="K50" s="11">
        <f t="shared" si="7"/>
        <v>3.0219999999999914E-2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11"/>
      <c r="H51" s="10"/>
      <c r="I51" s="10">
        <f t="shared" si="8"/>
        <v>488</v>
      </c>
      <c r="J51" s="10">
        <f t="shared" si="6"/>
        <v>13683114060.662226</v>
      </c>
      <c r="K51" s="11">
        <f t="shared" si="7"/>
        <v>3.0729999999999924E-2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11"/>
      <c r="H52" s="10"/>
      <c r="I52" s="10">
        <f t="shared" si="8"/>
        <v>488</v>
      </c>
      <c r="J52" s="10">
        <f t="shared" si="6"/>
        <v>13275168143.609119</v>
      </c>
      <c r="K52" s="11">
        <f t="shared" si="7"/>
        <v>3.1590000000000229E-2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11"/>
      <c r="H53" s="10"/>
      <c r="I53" s="10">
        <f t="shared" si="8"/>
        <v>488</v>
      </c>
      <c r="J53" s="10">
        <f t="shared" si="6"/>
        <v>12868647566.96858</v>
      </c>
      <c r="K53" s="11">
        <f t="shared" si="7"/>
        <v>3.1220000000000026E-2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11"/>
      <c r="H54" s="10"/>
      <c r="I54" s="10">
        <f t="shared" si="8"/>
        <v>488</v>
      </c>
      <c r="J54" s="10">
        <f t="shared" si="6"/>
        <v>12479051576.742674</v>
      </c>
      <c r="K54" s="11">
        <f t="shared" si="7"/>
        <v>3.1050000000000022E-2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11"/>
      <c r="H55" s="10"/>
      <c r="I55" s="10">
        <f t="shared" si="8"/>
        <v>488</v>
      </c>
      <c r="J55" s="10">
        <f t="shared" si="6"/>
        <v>12103245794.813709</v>
      </c>
      <c r="K55" s="11">
        <f t="shared" si="7"/>
        <v>3.0340000000000034E-2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11"/>
      <c r="H56" s="10"/>
      <c r="I56" s="10">
        <f t="shared" si="8"/>
        <v>488</v>
      </c>
      <c r="J56" s="10">
        <f t="shared" si="6"/>
        <v>11746846472.828104</v>
      </c>
      <c r="K56" s="11">
        <f t="shared" si="7"/>
        <v>3.0399999999999761E-2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11"/>
      <c r="H57" s="10"/>
      <c r="I57" s="10">
        <f t="shared" si="8"/>
        <v>488</v>
      </c>
      <c r="J57" s="10">
        <f t="shared" si="6"/>
        <v>11400278020.990009</v>
      </c>
      <c r="K57" s="11">
        <f t="shared" si="7"/>
        <v>2.9719999999999969E-2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11"/>
      <c r="H58" s="10"/>
      <c r="I58" s="10">
        <f t="shared" si="8"/>
        <v>488</v>
      </c>
      <c r="J58" s="10">
        <f t="shared" si="6"/>
        <v>11071240746.018345</v>
      </c>
      <c r="K58" s="11">
        <f t="shared" si="7"/>
        <v>2.9230000000000089E-2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11"/>
      <c r="H59" s="10"/>
      <c r="I59" s="10">
        <f t="shared" si="8"/>
        <v>488</v>
      </c>
      <c r="J59" s="10">
        <f t="shared" si="6"/>
        <v>10756818928.731522</v>
      </c>
      <c r="K59" s="11">
        <f t="shared" si="7"/>
        <v>2.7209999999999956E-2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11"/>
      <c r="H60" s="10"/>
      <c r="I60" s="10">
        <f t="shared" si="8"/>
        <v>488</v>
      </c>
      <c r="J60" s="10">
        <f t="shared" si="6"/>
        <v>10471879098.46236</v>
      </c>
      <c r="K60" s="11">
        <f t="shared" si="7"/>
        <v>2.676999999999996E-2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11"/>
      <c r="H61" s="10"/>
      <c r="I61" s="10">
        <f t="shared" si="8"/>
        <v>488</v>
      </c>
      <c r="J61" s="10">
        <f t="shared" si="6"/>
        <v>10198855730.555393</v>
      </c>
      <c r="K61" s="11">
        <f t="shared" si="7"/>
        <v>2.6920000000000055E-2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11"/>
      <c r="H62" s="10"/>
      <c r="I62" s="10">
        <f t="shared" si="8"/>
        <v>488</v>
      </c>
      <c r="J62" s="10">
        <f t="shared" si="6"/>
        <v>9931499757.0944118</v>
      </c>
      <c r="K62" s="11">
        <f t="shared" si="7"/>
        <v>2.621999999999991E-2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11"/>
      <c r="H63" s="10"/>
      <c r="I63" s="10">
        <f t="shared" si="8"/>
        <v>488</v>
      </c>
      <c r="J63" s="10">
        <f t="shared" si="6"/>
        <v>9677749173.7584648</v>
      </c>
      <c r="K63" s="11">
        <f t="shared" si="7"/>
        <v>2.517999999999998E-2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11"/>
      <c r="H64" s="10"/>
      <c r="I64" s="10">
        <f t="shared" si="8"/>
        <v>488</v>
      </c>
      <c r="J64" s="10">
        <f t="shared" si="6"/>
        <v>9440048746.3259773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11"/>
      <c r="H65" s="10"/>
      <c r="I65" s="10">
        <f t="shared" si="8"/>
        <v>488</v>
      </c>
      <c r="J65" s="10">
        <f t="shared" si="6"/>
        <v>9213399127.7825279</v>
      </c>
      <c r="K65" s="11">
        <f t="shared" si="7"/>
        <v>2.4800000000000155E-2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4">
        <f>SUM(F2)</f>
        <v>88913943</v>
      </c>
      <c r="G66" s="11"/>
      <c r="H66" s="10"/>
      <c r="I66" s="10">
        <f t="shared" si="8"/>
        <v>488</v>
      </c>
      <c r="J66" s="10">
        <f t="shared" ref="J66:J67" si="9">IF(I66="","",I66*C66)</f>
        <v>8990436307.3599987</v>
      </c>
      <c r="K66" s="11">
        <f t="shared" ref="K66" si="10">IFERROR(J66/J67-1,"")</f>
        <v>2.4599999999999955E-2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11"/>
      <c r="H67" s="10"/>
      <c r="I67" s="10">
        <f t="shared" ref="I67" si="11">IF(H67&lt;&gt;"",H67,I66/(1+IF(G66="",0,G66)))</f>
        <v>488</v>
      </c>
      <c r="J67" s="10">
        <f t="shared" si="9"/>
        <v>8774581600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5">
        <v>33245174</v>
      </c>
      <c r="G2" s="11"/>
      <c r="H2" s="10"/>
      <c r="I2" s="10">
        <f>IF(H2&lt;&gt;"",H2,8770)</f>
        <v>8770</v>
      </c>
      <c r="J2" s="10">
        <f t="shared" ref="J2:J33" si="3">IF(I2="","",I2*C2)</f>
        <v>291567044909.09741</v>
      </c>
      <c r="K2" s="11">
        <f t="shared" ref="K2:K33" si="4">IFERROR(J2/J3-1,"")</f>
        <v>1.7309999999999715E-2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11"/>
      <c r="H3" s="10"/>
      <c r="I3" s="10">
        <f t="shared" ref="I3:I34" si="5">IF(H3&lt;&gt;"",H3,I2/(1+IF(G2="",0,G2)))</f>
        <v>8770</v>
      </c>
      <c r="J3" s="10">
        <f t="shared" si="3"/>
        <v>286605896834.88562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11"/>
      <c r="H4" s="10"/>
      <c r="I4" s="10">
        <f t="shared" si="5"/>
        <v>8770</v>
      </c>
      <c r="J4" s="10">
        <f t="shared" si="3"/>
        <v>281731934370.27972</v>
      </c>
      <c r="K4" s="11">
        <f t="shared" si="4"/>
        <v>1.7309999999999937E-2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11"/>
      <c r="H5" s="10"/>
      <c r="I5" s="10">
        <f t="shared" si="5"/>
        <v>8770</v>
      </c>
      <c r="J5" s="10">
        <f t="shared" si="3"/>
        <v>276938135249.11749</v>
      </c>
      <c r="K5" s="11">
        <f t="shared" si="4"/>
        <v>1.7539999999999889E-2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11"/>
      <c r="H6" s="10"/>
      <c r="I6" s="10">
        <f t="shared" si="5"/>
        <v>8770</v>
      </c>
      <c r="J6" s="10">
        <f t="shared" si="3"/>
        <v>272164372161.40646</v>
      </c>
      <c r="K6" s="11">
        <f t="shared" si="4"/>
        <v>1.7749999999999932E-2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11"/>
      <c r="H7" s="10"/>
      <c r="I7" s="10">
        <f t="shared" si="5"/>
        <v>8770</v>
      </c>
      <c r="J7" s="10">
        <f t="shared" si="3"/>
        <v>267417707847.12012</v>
      </c>
      <c r="K7" s="11">
        <f t="shared" si="4"/>
        <v>1.7740000000000089E-2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11"/>
      <c r="H8" s="10"/>
      <c r="I8" s="10">
        <f t="shared" si="5"/>
        <v>8770</v>
      </c>
      <c r="J8" s="10">
        <f t="shared" si="3"/>
        <v>262756409148.82004</v>
      </c>
      <c r="K8" s="11">
        <f t="shared" si="4"/>
        <v>1.7940000000000067E-2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11"/>
      <c r="H9" s="10"/>
      <c r="I9" s="10">
        <f t="shared" si="5"/>
        <v>8770</v>
      </c>
      <c r="J9" s="10">
        <f t="shared" si="3"/>
        <v>258125635252.39209</v>
      </c>
      <c r="K9" s="11">
        <f t="shared" si="4"/>
        <v>1.8149999999999888E-2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11"/>
      <c r="H10" s="10"/>
      <c r="I10" s="10">
        <f t="shared" si="5"/>
        <v>8770</v>
      </c>
      <c r="J10" s="10">
        <f t="shared" si="3"/>
        <v>253524171538.95999</v>
      </c>
      <c r="K10" s="11">
        <f t="shared" si="4"/>
        <v>1.8270000000000008E-2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11"/>
      <c r="H11" s="10"/>
      <c r="I11" s="10">
        <f t="shared" si="5"/>
        <v>8770</v>
      </c>
      <c r="J11" s="10">
        <f t="shared" si="3"/>
        <v>248975391142.78137</v>
      </c>
      <c r="K11" s="11">
        <f t="shared" si="4"/>
        <v>1.8410000000000037E-2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11"/>
      <c r="H12" s="10"/>
      <c r="I12" s="10">
        <f t="shared" si="5"/>
        <v>8770</v>
      </c>
      <c r="J12" s="10">
        <f t="shared" si="3"/>
        <v>244474613508.09729</v>
      </c>
      <c r="K12" s="11">
        <f t="shared" si="4"/>
        <v>1.8669999999999964E-2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11"/>
      <c r="H13" s="10"/>
      <c r="I13" s="10">
        <f t="shared" si="5"/>
        <v>8770</v>
      </c>
      <c r="J13" s="10">
        <f t="shared" si="3"/>
        <v>239993926893.00488</v>
      </c>
      <c r="K13" s="11">
        <f t="shared" si="4"/>
        <v>1.902999999999988E-2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11"/>
      <c r="H14" s="10"/>
      <c r="I14" s="10">
        <f t="shared" si="5"/>
        <v>8770</v>
      </c>
      <c r="J14" s="10">
        <f t="shared" si="3"/>
        <v>235512131039.32651</v>
      </c>
      <c r="K14" s="11">
        <f t="shared" si="4"/>
        <v>1.906999999999992E-2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11"/>
      <c r="H15" s="10"/>
      <c r="I15" s="10">
        <f t="shared" si="5"/>
        <v>8770</v>
      </c>
      <c r="J15" s="10">
        <f t="shared" si="3"/>
        <v>231104959462.37894</v>
      </c>
      <c r="K15" s="11">
        <f t="shared" si="4"/>
        <v>1.9209999999999949E-2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11"/>
      <c r="H16" s="10"/>
      <c r="I16" s="10">
        <f t="shared" si="5"/>
        <v>8770</v>
      </c>
      <c r="J16" s="10">
        <f t="shared" si="3"/>
        <v>226749109077.00958</v>
      </c>
      <c r="K16" s="11">
        <f t="shared" si="4"/>
        <v>1.9390000000000018E-2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11"/>
      <c r="H17" s="10"/>
      <c r="I17" s="10">
        <f t="shared" si="5"/>
        <v>8770</v>
      </c>
      <c r="J17" s="10">
        <f t="shared" si="3"/>
        <v>222436073609.71716</v>
      </c>
      <c r="K17" s="11">
        <f t="shared" si="4"/>
        <v>1.9539999999999891E-2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11"/>
      <c r="H18" s="10"/>
      <c r="I18" s="10">
        <f t="shared" si="5"/>
        <v>8770</v>
      </c>
      <c r="J18" s="10">
        <f t="shared" si="3"/>
        <v>218172973703.54984</v>
      </c>
      <c r="K18" s="11">
        <f t="shared" si="4"/>
        <v>1.9740000000000091E-2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11"/>
      <c r="H19" s="10"/>
      <c r="I19" s="10">
        <f t="shared" si="5"/>
        <v>8770</v>
      </c>
      <c r="J19" s="10">
        <f t="shared" si="3"/>
        <v>213949608433.08081</v>
      </c>
      <c r="K19" s="11">
        <f t="shared" si="4"/>
        <v>1.9889999999999963E-2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11"/>
      <c r="H20" s="10"/>
      <c r="I20" s="10">
        <f t="shared" si="5"/>
        <v>8770</v>
      </c>
      <c r="J20" s="10">
        <f t="shared" si="3"/>
        <v>209777141096.66809</v>
      </c>
      <c r="K20" s="11">
        <f t="shared" si="4"/>
        <v>2.0049999999999901E-2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11"/>
      <c r="H21" s="10"/>
      <c r="I21" s="10">
        <f t="shared" si="5"/>
        <v>8770</v>
      </c>
      <c r="J21" s="10">
        <f t="shared" si="3"/>
        <v>205653782752.48087</v>
      </c>
      <c r="K21" s="11">
        <f t="shared" si="4"/>
        <v>2.0160000000000178E-2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11"/>
      <c r="H22" s="10"/>
      <c r="I22" s="10">
        <f t="shared" si="5"/>
        <v>8770</v>
      </c>
      <c r="J22" s="10">
        <f t="shared" si="3"/>
        <v>201589733720.67209</v>
      </c>
      <c r="K22" s="11">
        <f t="shared" si="4"/>
        <v>2.0289999999999919E-2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11"/>
      <c r="H23" s="10"/>
      <c r="I23" s="10">
        <f t="shared" si="5"/>
        <v>8770</v>
      </c>
      <c r="J23" s="10">
        <f t="shared" si="3"/>
        <v>197580818905.08789</v>
      </c>
      <c r="K23" s="11">
        <f t="shared" si="4"/>
        <v>2.0510000000000028E-2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11"/>
      <c r="H24" s="10"/>
      <c r="I24" s="10">
        <f t="shared" si="5"/>
        <v>8770</v>
      </c>
      <c r="J24" s="10">
        <f t="shared" si="3"/>
        <v>193609880260.93607</v>
      </c>
      <c r="K24" s="11">
        <f t="shared" si="4"/>
        <v>2.0710000000000006E-2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11"/>
      <c r="H25" s="10"/>
      <c r="I25" s="10">
        <f t="shared" si="5"/>
        <v>8770</v>
      </c>
      <c r="J25" s="10">
        <f t="shared" si="3"/>
        <v>189681574845.87793</v>
      </c>
      <c r="K25" s="11">
        <f t="shared" si="4"/>
        <v>2.083999999999997E-2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11"/>
      <c r="H26" s="10"/>
      <c r="I26" s="10">
        <f t="shared" si="5"/>
        <v>8770</v>
      </c>
      <c r="J26" s="10">
        <f t="shared" si="3"/>
        <v>185809308849.45529</v>
      </c>
      <c r="K26" s="11">
        <f t="shared" si="4"/>
        <v>2.1039999999999948E-2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11"/>
      <c r="H27" s="10"/>
      <c r="I27" s="10">
        <f t="shared" si="5"/>
        <v>8770</v>
      </c>
      <c r="J27" s="10">
        <f t="shared" si="3"/>
        <v>181980440383.78055</v>
      </c>
      <c r="K27" s="11">
        <f t="shared" si="4"/>
        <v>2.1419999999999995E-2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11"/>
      <c r="H28" s="10"/>
      <c r="I28" s="10">
        <f t="shared" si="5"/>
        <v>8770</v>
      </c>
      <c r="J28" s="10">
        <f t="shared" si="3"/>
        <v>178164163991.09137</v>
      </c>
      <c r="K28" s="11">
        <f t="shared" si="4"/>
        <v>2.1190000000000042E-2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11"/>
      <c r="H29" s="10"/>
      <c r="I29" s="10">
        <f t="shared" si="5"/>
        <v>8770</v>
      </c>
      <c r="J29" s="10">
        <f t="shared" si="3"/>
        <v>174467203939.61102</v>
      </c>
      <c r="K29" s="11">
        <f t="shared" si="4"/>
        <v>2.1679999999999922E-2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11"/>
      <c r="H30" s="10"/>
      <c r="I30" s="10">
        <f t="shared" si="5"/>
        <v>8770</v>
      </c>
      <c r="J30" s="10">
        <f t="shared" si="3"/>
        <v>170765018341.9574</v>
      </c>
      <c r="K30" s="11">
        <f t="shared" si="4"/>
        <v>2.204000000000006E-2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11"/>
      <c r="H31" s="10"/>
      <c r="I31" s="10">
        <f t="shared" si="5"/>
        <v>8770</v>
      </c>
      <c r="J31" s="10">
        <f t="shared" si="3"/>
        <v>167082519609.75833</v>
      </c>
      <c r="K31" s="11">
        <f t="shared" si="4"/>
        <v>2.2450000000000303E-2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11"/>
      <c r="H32" s="10"/>
      <c r="I32" s="10">
        <f t="shared" si="5"/>
        <v>8770</v>
      </c>
      <c r="J32" s="10">
        <f t="shared" si="3"/>
        <v>163413878047.5899</v>
      </c>
      <c r="K32" s="11">
        <f t="shared" si="4"/>
        <v>2.2839999999999971E-2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11"/>
      <c r="H33" s="10"/>
      <c r="I33" s="10">
        <f t="shared" si="5"/>
        <v>8770</v>
      </c>
      <c r="J33" s="10">
        <f t="shared" si="3"/>
        <v>159764848898.74261</v>
      </c>
      <c r="K33" s="11">
        <f t="shared" si="4"/>
        <v>2.3250000000000215E-2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11"/>
      <c r="H34" s="10"/>
      <c r="I34" s="10">
        <f t="shared" si="5"/>
        <v>8770</v>
      </c>
      <c r="J34" s="10">
        <f t="shared" ref="J34:J65" si="6">IF(I34="","",I34*C34)</f>
        <v>156134716734.66171</v>
      </c>
      <c r="K34" s="11">
        <f t="shared" ref="K34:K65" si="7">IFERROR(J34/J35-1,"")</f>
        <v>2.3490000000000011E-2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11"/>
      <c r="H35" s="10"/>
      <c r="I35" s="10">
        <f t="shared" ref="I35:I66" si="8">IF(H35&lt;&gt;"",H35,I34/(1+IF(G34="",0,G34)))</f>
        <v>8770</v>
      </c>
      <c r="J35" s="10">
        <f t="shared" si="6"/>
        <v>152551287002.96213</v>
      </c>
      <c r="K35" s="11">
        <f t="shared" si="7"/>
        <v>2.3539999999999894E-2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11"/>
      <c r="H36" s="10"/>
      <c r="I36" s="10">
        <f t="shared" si="8"/>
        <v>8770</v>
      </c>
      <c r="J36" s="10">
        <f t="shared" si="6"/>
        <v>149042819042.69705</v>
      </c>
      <c r="K36" s="11">
        <f t="shared" si="7"/>
        <v>2.3640000000000105E-2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11"/>
      <c r="H37" s="10"/>
      <c r="I37" s="10">
        <f t="shared" si="8"/>
        <v>8770</v>
      </c>
      <c r="J37" s="10">
        <f t="shared" si="6"/>
        <v>145600815758.1738</v>
      </c>
      <c r="K37" s="11">
        <f t="shared" si="7"/>
        <v>2.3689999999999989E-2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11"/>
      <c r="H38" s="10"/>
      <c r="I38" s="10">
        <f t="shared" si="8"/>
        <v>8770</v>
      </c>
      <c r="J38" s="10">
        <f t="shared" si="6"/>
        <v>142231354959.19058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11"/>
      <c r="H39" s="10"/>
      <c r="I39" s="10">
        <f t="shared" si="8"/>
        <v>8770</v>
      </c>
      <c r="J39" s="10">
        <f t="shared" si="6"/>
        <v>138918156916.72665</v>
      </c>
      <c r="K39" s="11">
        <f t="shared" si="7"/>
        <v>2.405999999999997E-2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11"/>
      <c r="H40" s="10"/>
      <c r="I40" s="10">
        <f t="shared" si="8"/>
        <v>8770</v>
      </c>
      <c r="J40" s="10">
        <f t="shared" si="6"/>
        <v>135654314119.02296</v>
      </c>
      <c r="K40" s="11">
        <f t="shared" si="7"/>
        <v>2.4510000000000032E-2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11"/>
      <c r="H41" s="10"/>
      <c r="I41" s="10">
        <f t="shared" si="8"/>
        <v>8770</v>
      </c>
      <c r="J41" s="10">
        <f t="shared" si="6"/>
        <v>132408970257.9994</v>
      </c>
      <c r="K41" s="11">
        <f t="shared" si="7"/>
        <v>2.5079999999999991E-2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11"/>
      <c r="H42" s="10"/>
      <c r="I42" s="10">
        <f t="shared" si="8"/>
        <v>8770</v>
      </c>
      <c r="J42" s="10">
        <f t="shared" si="6"/>
        <v>129169401664.25977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11"/>
      <c r="H43" s="10"/>
      <c r="I43" s="10">
        <f t="shared" si="8"/>
        <v>8770</v>
      </c>
      <c r="J43" s="10">
        <f t="shared" si="6"/>
        <v>125932925479.4382</v>
      </c>
      <c r="K43" s="11">
        <f t="shared" si="7"/>
        <v>2.6310000000000056E-2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11"/>
      <c r="H44" s="10"/>
      <c r="I44" s="10">
        <f t="shared" si="8"/>
        <v>8770</v>
      </c>
      <c r="J44" s="10">
        <f t="shared" si="6"/>
        <v>122704568287.78653</v>
      </c>
      <c r="K44" s="11">
        <f t="shared" si="7"/>
        <v>2.681E-2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11"/>
      <c r="H45" s="10"/>
      <c r="I45" s="10">
        <f t="shared" si="8"/>
        <v>8770</v>
      </c>
      <c r="J45" s="10">
        <f t="shared" si="6"/>
        <v>119500753097.24928</v>
      </c>
      <c r="K45" s="11">
        <f t="shared" si="7"/>
        <v>2.7420000000000222E-2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11"/>
      <c r="H46" s="10"/>
      <c r="I46" s="10">
        <f t="shared" si="8"/>
        <v>8770</v>
      </c>
      <c r="J46" s="10">
        <f t="shared" si="6"/>
        <v>116311491986.96664</v>
      </c>
      <c r="K46" s="11">
        <f t="shared" si="7"/>
        <v>2.7910000000000101E-2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11"/>
      <c r="H47" s="10"/>
      <c r="I47" s="10">
        <f t="shared" si="8"/>
        <v>8770</v>
      </c>
      <c r="J47" s="10">
        <f t="shared" si="6"/>
        <v>113153381119.90996</v>
      </c>
      <c r="K47" s="11">
        <f t="shared" si="7"/>
        <v>2.8159999999999963E-2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11"/>
      <c r="H48" s="10"/>
      <c r="I48" s="10">
        <f t="shared" si="8"/>
        <v>8770</v>
      </c>
      <c r="J48" s="10">
        <f t="shared" si="6"/>
        <v>110054253345.69518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11"/>
      <c r="H49" s="10"/>
      <c r="I49" s="10">
        <f t="shared" si="8"/>
        <v>8770</v>
      </c>
      <c r="J49" s="10">
        <f t="shared" si="6"/>
        <v>107015026590.52428</v>
      </c>
      <c r="K49" s="11">
        <f t="shared" si="7"/>
        <v>2.8759999999999675E-2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11"/>
      <c r="H50" s="10"/>
      <c r="I50" s="10">
        <f t="shared" si="8"/>
        <v>8770</v>
      </c>
      <c r="J50" s="10">
        <f t="shared" si="6"/>
        <v>104023316021.73909</v>
      </c>
      <c r="K50" s="11">
        <f t="shared" si="7"/>
        <v>2.9190000000000049E-2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11"/>
      <c r="H51" s="10"/>
      <c r="I51" s="10">
        <f t="shared" si="8"/>
        <v>8770</v>
      </c>
      <c r="J51" s="10">
        <f t="shared" si="6"/>
        <v>101072995289.24599</v>
      </c>
      <c r="K51" s="11">
        <f t="shared" si="7"/>
        <v>2.9630000000000045E-2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11"/>
      <c r="H52" s="10"/>
      <c r="I52" s="10">
        <f t="shared" si="8"/>
        <v>8770</v>
      </c>
      <c r="J52" s="10">
        <f t="shared" si="6"/>
        <v>98164384574.309204</v>
      </c>
      <c r="K52" s="11">
        <f t="shared" si="7"/>
        <v>2.9909999999999881E-2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11"/>
      <c r="H53" s="10"/>
      <c r="I53" s="10">
        <f t="shared" si="8"/>
        <v>8770</v>
      </c>
      <c r="J53" s="10">
        <f t="shared" si="6"/>
        <v>95313556111.028351</v>
      </c>
      <c r="K53" s="11">
        <f t="shared" si="7"/>
        <v>3.0230000000000201E-2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11"/>
      <c r="H54" s="10"/>
      <c r="I54" s="10">
        <f t="shared" si="8"/>
        <v>8770</v>
      </c>
      <c r="J54" s="10">
        <f t="shared" si="6"/>
        <v>92516774032.03978</v>
      </c>
      <c r="K54" s="11">
        <f t="shared" si="7"/>
        <v>3.0429999999999957E-2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11"/>
      <c r="H55" s="10"/>
      <c r="I55" s="10">
        <f t="shared" si="8"/>
        <v>8770</v>
      </c>
      <c r="J55" s="10">
        <f t="shared" si="6"/>
        <v>89784627807.847</v>
      </c>
      <c r="K55" s="11">
        <f t="shared" si="7"/>
        <v>3.025000000000011E-2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11"/>
      <c r="H56" s="10"/>
      <c r="I56" s="10">
        <f t="shared" si="8"/>
        <v>8770</v>
      </c>
      <c r="J56" s="10">
        <f t="shared" si="6"/>
        <v>87148389039.404999</v>
      </c>
      <c r="K56" s="11">
        <f t="shared" si="7"/>
        <v>2.9930000000000012E-2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11"/>
      <c r="H57" s="10"/>
      <c r="I57" s="10">
        <f t="shared" si="8"/>
        <v>8770</v>
      </c>
      <c r="J57" s="10">
        <f t="shared" si="6"/>
        <v>84615837036.890854</v>
      </c>
      <c r="K57" s="11">
        <f t="shared" si="7"/>
        <v>2.9330000000000078E-2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11"/>
      <c r="H58" s="10"/>
      <c r="I58" s="10">
        <f t="shared" si="8"/>
        <v>8770</v>
      </c>
      <c r="J58" s="10">
        <f t="shared" si="6"/>
        <v>82204771100.512802</v>
      </c>
      <c r="K58" s="11">
        <f t="shared" si="7"/>
        <v>2.8699999999999726E-2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11"/>
      <c r="H59" s="10"/>
      <c r="I59" s="10">
        <f t="shared" si="8"/>
        <v>8770</v>
      </c>
      <c r="J59" s="10">
        <f t="shared" si="6"/>
        <v>79911316322.069427</v>
      </c>
      <c r="K59" s="11">
        <f t="shared" si="7"/>
        <v>2.8120000000000145E-2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11"/>
      <c r="H60" s="10"/>
      <c r="I60" s="10">
        <f t="shared" si="8"/>
        <v>8770</v>
      </c>
      <c r="J60" s="10">
        <f t="shared" si="6"/>
        <v>77725670468.495331</v>
      </c>
      <c r="K60" s="11">
        <f t="shared" si="7"/>
        <v>2.7679999999999705E-2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11"/>
      <c r="H61" s="10"/>
      <c r="I61" s="10">
        <f t="shared" si="8"/>
        <v>8770</v>
      </c>
      <c r="J61" s="10">
        <f t="shared" si="6"/>
        <v>75632171948.948456</v>
      </c>
      <c r="K61" s="11">
        <f t="shared" si="7"/>
        <v>2.7300000000000102E-2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11"/>
      <c r="H62" s="10"/>
      <c r="I62" s="10">
        <f t="shared" si="8"/>
        <v>8770</v>
      </c>
      <c r="J62" s="10">
        <f t="shared" si="6"/>
        <v>73622283606.491241</v>
      </c>
      <c r="K62" s="11">
        <f t="shared" si="7"/>
        <v>2.6929999999999676E-2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11"/>
      <c r="H63" s="10"/>
      <c r="I63" s="10">
        <f t="shared" si="8"/>
        <v>8770</v>
      </c>
      <c r="J63" s="10">
        <f t="shared" si="6"/>
        <v>71691628062.761108</v>
      </c>
      <c r="K63" s="11">
        <f t="shared" si="7"/>
        <v>2.6639999999999997E-2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11"/>
      <c r="H64" s="10"/>
      <c r="I64" s="10">
        <f t="shared" si="8"/>
        <v>8770</v>
      </c>
      <c r="J64" s="10">
        <f t="shared" si="6"/>
        <v>69831321653.901184</v>
      </c>
      <c r="K64" s="11">
        <f t="shared" si="7"/>
        <v>2.6280000000000081E-2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11"/>
      <c r="H65" s="10"/>
      <c r="I65" s="10">
        <f t="shared" si="8"/>
        <v>8770</v>
      </c>
      <c r="J65" s="10">
        <f t="shared" si="6"/>
        <v>68043147731.516907</v>
      </c>
      <c r="K65" s="11">
        <f t="shared" si="7"/>
        <v>2.5539999999999896E-2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4">
        <f>SUM(F2)</f>
        <v>33245174</v>
      </c>
      <c r="G66" s="11"/>
      <c r="H66" s="10"/>
      <c r="I66" s="10">
        <f t="shared" si="8"/>
        <v>8770</v>
      </c>
      <c r="J66" s="10">
        <f t="shared" ref="J66:J67" si="9">IF(I66="","",I66*C66)</f>
        <v>66348604375.760002</v>
      </c>
      <c r="K66" s="11">
        <f t="shared" ref="K66" si="10">IFERROR(J66/J67-1,"")</f>
        <v>2.4720000000000075E-2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11"/>
      <c r="H67" s="10"/>
      <c r="I67" s="10">
        <f t="shared" ref="I67" si="11">IF(H67&lt;&gt;"",H67,I66/(1+IF(G66="",0,G66)))</f>
        <v>8770</v>
      </c>
      <c r="J67" s="10">
        <f t="shared" si="9"/>
        <v>64748033000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5">
        <v>10233103</v>
      </c>
      <c r="G2" s="11"/>
      <c r="H2" s="10"/>
      <c r="I2" s="10">
        <f>IF(H2&lt;&gt;"",H2,3635)</f>
        <v>3635</v>
      </c>
      <c r="J2" s="10">
        <f t="shared" ref="J2:J33" si="3">IF(I2="","",I2*C2)</f>
        <v>37193966100.830978</v>
      </c>
      <c r="K2" s="11">
        <f t="shared" ref="K2:K33" si="4">IFERROR(J2/J3-1,"")</f>
        <v>7.8599999999999781E-3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11"/>
      <c r="H3" s="10"/>
      <c r="I3" s="10">
        <f t="shared" ref="I3:I34" si="5">IF(H3&lt;&gt;"",H3,I2/(1+IF(G2="",0,G2)))</f>
        <v>3635</v>
      </c>
      <c r="J3" s="10">
        <f t="shared" si="3"/>
        <v>36903901435.547577</v>
      </c>
      <c r="K3" s="11">
        <f t="shared" si="4"/>
        <v>8.1500000000001016E-3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11"/>
      <c r="H4" s="10"/>
      <c r="I4" s="10">
        <f t="shared" si="5"/>
        <v>3635</v>
      </c>
      <c r="J4" s="10">
        <f t="shared" si="3"/>
        <v>36605566072.06028</v>
      </c>
      <c r="K4" s="11">
        <f t="shared" si="4"/>
        <v>8.4500000000000686E-3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11"/>
      <c r="H5" s="10"/>
      <c r="I5" s="10">
        <f t="shared" si="5"/>
        <v>3635</v>
      </c>
      <c r="J5" s="10">
        <f t="shared" si="3"/>
        <v>36298840866.736359</v>
      </c>
      <c r="K5" s="11">
        <f t="shared" si="4"/>
        <v>8.539999999999992E-3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11"/>
      <c r="H6" s="10"/>
      <c r="I6" s="10">
        <f t="shared" si="5"/>
        <v>3635</v>
      </c>
      <c r="J6" s="10">
        <f t="shared" si="3"/>
        <v>35991473681.496376</v>
      </c>
      <c r="K6" s="11">
        <f t="shared" si="4"/>
        <v>8.2899999999999086E-3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11"/>
      <c r="H7" s="10"/>
      <c r="I7" s="10">
        <f t="shared" si="5"/>
        <v>3635</v>
      </c>
      <c r="J7" s="10">
        <f t="shared" si="3"/>
        <v>35695557509.740631</v>
      </c>
      <c r="K7" s="11">
        <f t="shared" si="4"/>
        <v>7.7799999999998981E-3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11"/>
      <c r="H8" s="10"/>
      <c r="I8" s="10">
        <f t="shared" si="5"/>
        <v>3635</v>
      </c>
      <c r="J8" s="10">
        <f t="shared" si="3"/>
        <v>35419989987.636818</v>
      </c>
      <c r="K8" s="11">
        <f t="shared" si="4"/>
        <v>7.1200000000000152E-3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11"/>
      <c r="H9" s="10"/>
      <c r="I9" s="10">
        <f t="shared" si="5"/>
        <v>3635</v>
      </c>
      <c r="J9" s="10">
        <f t="shared" si="3"/>
        <v>35169582559.810966</v>
      </c>
      <c r="K9" s="11">
        <f t="shared" si="4"/>
        <v>3.9800000000000946E-3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11"/>
      <c r="H10" s="10"/>
      <c r="I10" s="10">
        <f t="shared" si="5"/>
        <v>3635</v>
      </c>
      <c r="J10" s="10">
        <f t="shared" si="3"/>
        <v>35030162513.009186</v>
      </c>
      <c r="K10" s="11">
        <f t="shared" si="4"/>
        <v>7.0399999999999352E-3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11"/>
      <c r="H11" s="10"/>
      <c r="I11" s="10">
        <f t="shared" si="5"/>
        <v>3635</v>
      </c>
      <c r="J11" s="10">
        <f t="shared" si="3"/>
        <v>34785274182.762543</v>
      </c>
      <c r="K11" s="11">
        <f t="shared" si="4"/>
        <v>7.1399999999999242E-3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11"/>
      <c r="H12" s="10"/>
      <c r="I12" s="10">
        <f t="shared" si="5"/>
        <v>3635</v>
      </c>
      <c r="J12" s="10">
        <f t="shared" si="3"/>
        <v>34538668092.581512</v>
      </c>
      <c r="K12" s="11">
        <f t="shared" si="4"/>
        <v>7.4299999999998256E-3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11"/>
      <c r="H13" s="10"/>
      <c r="I13" s="10">
        <f t="shared" si="5"/>
        <v>3635</v>
      </c>
      <c r="J13" s="10">
        <f t="shared" si="3"/>
        <v>34283938430.046272</v>
      </c>
      <c r="K13" s="11">
        <f t="shared" si="4"/>
        <v>8.2199999999998941E-3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11"/>
      <c r="H14" s="10"/>
      <c r="I14" s="10">
        <f t="shared" si="5"/>
        <v>3635</v>
      </c>
      <c r="J14" s="10">
        <f t="shared" si="3"/>
        <v>34004422080.544201</v>
      </c>
      <c r="K14" s="11">
        <f t="shared" si="4"/>
        <v>8.920000000000039E-3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11"/>
      <c r="H15" s="10"/>
      <c r="I15" s="10">
        <f t="shared" si="5"/>
        <v>3635</v>
      </c>
      <c r="J15" s="10">
        <f t="shared" si="3"/>
        <v>33703784324.370815</v>
      </c>
      <c r="K15" s="11">
        <f t="shared" si="4"/>
        <v>9.7900000000001874E-3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11"/>
      <c r="H16" s="10"/>
      <c r="I16" s="10">
        <f t="shared" si="5"/>
        <v>3635</v>
      </c>
      <c r="J16" s="10">
        <f t="shared" si="3"/>
        <v>33377023266.590885</v>
      </c>
      <c r="K16" s="11">
        <f t="shared" si="4"/>
        <v>1.0280000000000067E-2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11"/>
      <c r="H17" s="10"/>
      <c r="I17" s="10">
        <f t="shared" si="5"/>
        <v>3635</v>
      </c>
      <c r="J17" s="10">
        <f t="shared" si="3"/>
        <v>33037398806.8564</v>
      </c>
      <c r="K17" s="11">
        <f t="shared" si="4"/>
        <v>1.0820000000000052E-2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11"/>
      <c r="H18" s="10"/>
      <c r="I18" s="10">
        <f t="shared" si="5"/>
        <v>3635</v>
      </c>
      <c r="J18" s="10">
        <f t="shared" si="3"/>
        <v>32683760518.051083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11"/>
      <c r="H19" s="10"/>
      <c r="I19" s="10">
        <f t="shared" si="5"/>
        <v>3635</v>
      </c>
      <c r="J19" s="10">
        <f t="shared" si="3"/>
        <v>32311531673.176094</v>
      </c>
      <c r="K19" s="11">
        <f t="shared" si="4"/>
        <v>1.2289999999999912E-2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11"/>
      <c r="H20" s="10"/>
      <c r="I20" s="10">
        <f t="shared" si="5"/>
        <v>3635</v>
      </c>
      <c r="J20" s="10">
        <f t="shared" si="3"/>
        <v>31919244162.419956</v>
      </c>
      <c r="K20" s="11">
        <f t="shared" si="4"/>
        <v>1.2680000000000025E-2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11"/>
      <c r="H21" s="10"/>
      <c r="I21" s="10">
        <f t="shared" si="5"/>
        <v>3635</v>
      </c>
      <c r="J21" s="10">
        <f t="shared" si="3"/>
        <v>31519575939.507008</v>
      </c>
      <c r="K21" s="11">
        <f t="shared" si="4"/>
        <v>1.2829999999999897E-2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11"/>
      <c r="H22" s="10"/>
      <c r="I22" s="10">
        <f t="shared" si="5"/>
        <v>3635</v>
      </c>
      <c r="J22" s="10">
        <f t="shared" si="3"/>
        <v>31120302458.958572</v>
      </c>
      <c r="K22" s="11">
        <f t="shared" si="4"/>
        <v>1.2799999999999923E-2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11"/>
      <c r="H23" s="10"/>
      <c r="I23" s="10">
        <f t="shared" si="5"/>
        <v>3635</v>
      </c>
      <c r="J23" s="10">
        <f t="shared" si="3"/>
        <v>30726996898.655781</v>
      </c>
      <c r="K23" s="11">
        <f t="shared" si="4"/>
        <v>1.3200000000000101E-2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11"/>
      <c r="H24" s="10"/>
      <c r="I24" s="10">
        <f t="shared" si="5"/>
        <v>3635</v>
      </c>
      <c r="J24" s="10">
        <f t="shared" si="3"/>
        <v>30326684661.128876</v>
      </c>
      <c r="K24" s="11">
        <f t="shared" si="4"/>
        <v>1.326000000000005E-2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11"/>
      <c r="H25" s="10"/>
      <c r="I25" s="10">
        <f t="shared" si="5"/>
        <v>3635</v>
      </c>
      <c r="J25" s="10">
        <f t="shared" si="3"/>
        <v>29929815310.116726</v>
      </c>
      <c r="K25" s="11">
        <f t="shared" si="4"/>
        <v>1.3519999999999754E-2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11"/>
      <c r="H26" s="10"/>
      <c r="I26" s="10">
        <f t="shared" si="5"/>
        <v>3635</v>
      </c>
      <c r="J26" s="10">
        <f t="shared" si="3"/>
        <v>29530562110.384335</v>
      </c>
      <c r="K26" s="11">
        <f t="shared" si="4"/>
        <v>1.3830000000000009E-2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11"/>
      <c r="H27" s="10"/>
      <c r="I27" s="10">
        <f t="shared" si="5"/>
        <v>3635</v>
      </c>
      <c r="J27" s="10">
        <f t="shared" si="3"/>
        <v>29127725664.445057</v>
      </c>
      <c r="K27" s="11">
        <f t="shared" si="4"/>
        <v>1.4950000000000019E-2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11"/>
      <c r="H28" s="10"/>
      <c r="I28" s="10">
        <f t="shared" si="5"/>
        <v>3635</v>
      </c>
      <c r="J28" s="10">
        <f t="shared" si="3"/>
        <v>28698680392.576046</v>
      </c>
      <c r="K28" s="11">
        <f t="shared" si="4"/>
        <v>1.5560000000000018E-2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11"/>
      <c r="H29" s="10"/>
      <c r="I29" s="10">
        <f t="shared" si="5"/>
        <v>3635</v>
      </c>
      <c r="J29" s="10">
        <f t="shared" si="3"/>
        <v>28258970806.821896</v>
      </c>
      <c r="K29" s="11">
        <f t="shared" si="4"/>
        <v>1.5989999999999949E-2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11"/>
      <c r="H30" s="10"/>
      <c r="I30" s="10">
        <f t="shared" si="5"/>
        <v>3635</v>
      </c>
      <c r="J30" s="10">
        <f t="shared" si="3"/>
        <v>27814221406.53146</v>
      </c>
      <c r="K30" s="11">
        <f t="shared" si="4"/>
        <v>1.6890000000000072E-2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11"/>
      <c r="H31" s="10"/>
      <c r="I31" s="10">
        <f t="shared" si="5"/>
        <v>3635</v>
      </c>
      <c r="J31" s="10">
        <f t="shared" si="3"/>
        <v>27352242038.501171</v>
      </c>
      <c r="K31" s="11">
        <f t="shared" si="4"/>
        <v>1.8009999999999859E-2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11"/>
      <c r="H32" s="10"/>
      <c r="I32" s="10">
        <f t="shared" si="5"/>
        <v>3635</v>
      </c>
      <c r="J32" s="10">
        <f t="shared" si="3"/>
        <v>26868343177.867775</v>
      </c>
      <c r="K32" s="11">
        <f t="shared" si="4"/>
        <v>1.9439999999999902E-2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11"/>
      <c r="H33" s="10"/>
      <c r="I33" s="10">
        <f t="shared" si="5"/>
        <v>3635</v>
      </c>
      <c r="J33" s="10">
        <f t="shared" si="3"/>
        <v>26355982870.858292</v>
      </c>
      <c r="K33" s="11">
        <f t="shared" si="4"/>
        <v>2.0480000000000054E-2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11"/>
      <c r="H34" s="10"/>
      <c r="I34" s="10">
        <f t="shared" si="5"/>
        <v>3635</v>
      </c>
      <c r="J34" s="10">
        <f t="shared" ref="J34:J65" si="6">IF(I34="","",I34*C34)</f>
        <v>25827044989.473866</v>
      </c>
      <c r="K34" s="11">
        <f t="shared" ref="K34:K65" si="7">IFERROR(J34/J35-1,"")</f>
        <v>2.0990000000000064E-2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11"/>
      <c r="H35" s="10"/>
      <c r="I35" s="10">
        <f t="shared" ref="I35:I66" si="8">IF(H35&lt;&gt;"",H35,I34/(1+IF(G34="",0,G34)))</f>
        <v>3635</v>
      </c>
      <c r="J35" s="10">
        <f t="shared" si="6"/>
        <v>25296080264.717445</v>
      </c>
      <c r="K35" s="11">
        <f t="shared" si="7"/>
        <v>1.8019999999999925E-2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11"/>
      <c r="H36" s="10"/>
      <c r="I36" s="10">
        <f t="shared" si="8"/>
        <v>3635</v>
      </c>
      <c r="J36" s="10">
        <f t="shared" si="6"/>
        <v>24848313652.695869</v>
      </c>
      <c r="K36" s="11">
        <f t="shared" si="7"/>
        <v>1.8520000000000092E-2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11"/>
      <c r="H37" s="10"/>
      <c r="I37" s="10">
        <f t="shared" si="8"/>
        <v>3635</v>
      </c>
      <c r="J37" s="10">
        <f t="shared" si="6"/>
        <v>24396490645.933186</v>
      </c>
      <c r="K37" s="11">
        <f t="shared" si="7"/>
        <v>1.915E-2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11"/>
      <c r="H38" s="10"/>
      <c r="I38" s="10">
        <f t="shared" si="8"/>
        <v>3635</v>
      </c>
      <c r="J38" s="10">
        <f t="shared" si="6"/>
        <v>23938076481.315983</v>
      </c>
      <c r="K38" s="11">
        <f t="shared" si="7"/>
        <v>1.9179999999999975E-2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11"/>
      <c r="H39" s="10"/>
      <c r="I39" s="10">
        <f t="shared" si="8"/>
        <v>3635</v>
      </c>
      <c r="J39" s="10">
        <f t="shared" si="6"/>
        <v>23487584608.524483</v>
      </c>
      <c r="K39" s="11">
        <f t="shared" si="7"/>
        <v>1.9449999999999967E-2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11"/>
      <c r="H40" s="10"/>
      <c r="I40" s="10">
        <f t="shared" si="8"/>
        <v>3635</v>
      </c>
      <c r="J40" s="10">
        <f t="shared" si="6"/>
        <v>23039466975.844311</v>
      </c>
      <c r="K40" s="11">
        <f t="shared" si="7"/>
        <v>1.9519999999999982E-2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11"/>
      <c r="H41" s="10"/>
      <c r="I41" s="10">
        <f t="shared" si="8"/>
        <v>3635</v>
      </c>
      <c r="J41" s="10">
        <f t="shared" si="6"/>
        <v>22598347237.763176</v>
      </c>
      <c r="K41" s="11">
        <f t="shared" si="7"/>
        <v>1.8930000000000113E-2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11"/>
      <c r="H42" s="10"/>
      <c r="I42" s="10">
        <f t="shared" si="8"/>
        <v>3635</v>
      </c>
      <c r="J42" s="10">
        <f t="shared" si="6"/>
        <v>22178508079.812328</v>
      </c>
      <c r="K42" s="11">
        <f t="shared" si="7"/>
        <v>1.9290000000000029E-2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11"/>
      <c r="H43" s="10"/>
      <c r="I43" s="10">
        <f t="shared" si="8"/>
        <v>3635</v>
      </c>
      <c r="J43" s="10">
        <f t="shared" si="6"/>
        <v>21758781190.644791</v>
      </c>
      <c r="K43" s="11">
        <f t="shared" si="7"/>
        <v>1.9409999999999927E-2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11"/>
      <c r="H44" s="10"/>
      <c r="I44" s="10">
        <f t="shared" si="8"/>
        <v>3635</v>
      </c>
      <c r="J44" s="10">
        <f t="shared" si="6"/>
        <v>21344484741.806332</v>
      </c>
      <c r="K44" s="11">
        <f t="shared" si="7"/>
        <v>1.9600000000000284E-2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11"/>
      <c r="H45" s="10"/>
      <c r="I45" s="10">
        <f t="shared" si="8"/>
        <v>3635</v>
      </c>
      <c r="J45" s="10">
        <f t="shared" si="6"/>
        <v>20934174913.501694</v>
      </c>
      <c r="K45" s="11">
        <f t="shared" si="7"/>
        <v>2.2059999999999969E-2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11"/>
      <c r="H46" s="10"/>
      <c r="I46" s="10">
        <f t="shared" si="8"/>
        <v>3635</v>
      </c>
      <c r="J46" s="10">
        <f t="shared" si="6"/>
        <v>20482334611.961819</v>
      </c>
      <c r="K46" s="11">
        <f t="shared" si="7"/>
        <v>2.212000000000014E-2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11"/>
      <c r="H47" s="10"/>
      <c r="I47" s="10">
        <f t="shared" si="8"/>
        <v>3635</v>
      </c>
      <c r="J47" s="10">
        <f t="shared" si="6"/>
        <v>20039070375.261044</v>
      </c>
      <c r="K47" s="11">
        <f t="shared" si="7"/>
        <v>2.2559999999999913E-2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11"/>
      <c r="H48" s="10"/>
      <c r="I48" s="10">
        <f t="shared" si="8"/>
        <v>3635</v>
      </c>
      <c r="J48" s="10">
        <f t="shared" si="6"/>
        <v>19596962892.408314</v>
      </c>
      <c r="K48" s="11">
        <f t="shared" si="7"/>
        <v>2.2659999999999902E-2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11"/>
      <c r="H49" s="10"/>
      <c r="I49" s="10">
        <f t="shared" si="8"/>
        <v>3635</v>
      </c>
      <c r="J49" s="10">
        <f t="shared" si="6"/>
        <v>19162735310.277428</v>
      </c>
      <c r="K49" s="11">
        <f t="shared" si="7"/>
        <v>2.2639999999999771E-2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11"/>
      <c r="H50" s="10"/>
      <c r="I50" s="10">
        <f t="shared" si="8"/>
        <v>3635</v>
      </c>
      <c r="J50" s="10">
        <f t="shared" si="6"/>
        <v>18738495766.132198</v>
      </c>
      <c r="K50" s="11">
        <f t="shared" si="7"/>
        <v>2.275000000000027E-2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11"/>
      <c r="H51" s="10"/>
      <c r="I51" s="10">
        <f t="shared" si="8"/>
        <v>3635</v>
      </c>
      <c r="J51" s="10">
        <f t="shared" si="6"/>
        <v>18321677600.715908</v>
      </c>
      <c r="K51" s="11">
        <f t="shared" si="7"/>
        <v>2.2620000000000084E-2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11"/>
      <c r="H52" s="10"/>
      <c r="I52" s="10">
        <f t="shared" si="8"/>
        <v>3635</v>
      </c>
      <c r="J52" s="10">
        <f t="shared" si="6"/>
        <v>17916408441.763222</v>
      </c>
      <c r="K52" s="11">
        <f t="shared" si="7"/>
        <v>2.2749999999999826E-2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11"/>
      <c r="H53" s="10"/>
      <c r="I53" s="10">
        <f t="shared" si="8"/>
        <v>3635</v>
      </c>
      <c r="J53" s="10">
        <f t="shared" si="6"/>
        <v>17517876745.796356</v>
      </c>
      <c r="K53" s="11">
        <f t="shared" si="7"/>
        <v>2.2410000000000041E-2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11"/>
      <c r="H54" s="10"/>
      <c r="I54" s="10">
        <f t="shared" si="8"/>
        <v>3635</v>
      </c>
      <c r="J54" s="10">
        <f t="shared" si="6"/>
        <v>17133905914.257837</v>
      </c>
      <c r="K54" s="11">
        <f t="shared" si="7"/>
        <v>2.2219999999999906E-2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11"/>
      <c r="H55" s="10"/>
      <c r="I55" s="10">
        <f t="shared" si="8"/>
        <v>3635</v>
      </c>
      <c r="J55" s="10">
        <f t="shared" si="6"/>
        <v>16761466136.700356</v>
      </c>
      <c r="K55" s="11">
        <f t="shared" si="7"/>
        <v>2.2089999999999943E-2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11"/>
      <c r="H56" s="10"/>
      <c r="I56" s="10">
        <f t="shared" si="8"/>
        <v>3635</v>
      </c>
      <c r="J56" s="10">
        <f t="shared" si="6"/>
        <v>16399207639.93421</v>
      </c>
      <c r="K56" s="11">
        <f t="shared" si="7"/>
        <v>2.191999999999994E-2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11"/>
      <c r="H57" s="10"/>
      <c r="I57" s="10">
        <f t="shared" si="8"/>
        <v>3635</v>
      </c>
      <c r="J57" s="10">
        <f t="shared" si="6"/>
        <v>16047447588.787979</v>
      </c>
      <c r="K57" s="11">
        <f t="shared" si="7"/>
        <v>2.1810000000000107E-2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11"/>
      <c r="H58" s="10"/>
      <c r="I58" s="10">
        <f t="shared" si="8"/>
        <v>3635</v>
      </c>
      <c r="J58" s="10">
        <f t="shared" si="6"/>
        <v>15704923213.501509</v>
      </c>
      <c r="K58" s="11">
        <f t="shared" si="7"/>
        <v>2.1570000000000089E-2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11"/>
      <c r="H59" s="10"/>
      <c r="I59" s="10">
        <f t="shared" si="8"/>
        <v>3635</v>
      </c>
      <c r="J59" s="10">
        <f t="shared" si="6"/>
        <v>15373320686.298059</v>
      </c>
      <c r="K59" s="11">
        <f t="shared" si="7"/>
        <v>2.0969999999999933E-2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11"/>
      <c r="H60" s="10"/>
      <c r="I60" s="10">
        <f t="shared" si="8"/>
        <v>3635</v>
      </c>
      <c r="J60" s="10">
        <f t="shared" si="6"/>
        <v>15057563578.066015</v>
      </c>
      <c r="K60" s="11">
        <f t="shared" si="7"/>
        <v>2.1139999999999937E-2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11"/>
      <c r="H61" s="10"/>
      <c r="I61" s="10">
        <f t="shared" si="8"/>
        <v>3635</v>
      </c>
      <c r="J61" s="10">
        <f t="shared" si="6"/>
        <v>14745836592.500555</v>
      </c>
      <c r="K61" s="11">
        <f t="shared" si="7"/>
        <v>2.0850000000000035E-2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11"/>
      <c r="H62" s="10"/>
      <c r="I62" s="10">
        <f t="shared" si="8"/>
        <v>3635</v>
      </c>
      <c r="J62" s="10">
        <f t="shared" si="6"/>
        <v>14444665320.566738</v>
      </c>
      <c r="K62" s="11">
        <f t="shared" si="7"/>
        <v>2.0529999999999937E-2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11"/>
      <c r="H63" s="10"/>
      <c r="I63" s="10">
        <f t="shared" si="8"/>
        <v>3635</v>
      </c>
      <c r="J63" s="10">
        <f t="shared" si="6"/>
        <v>14154082016.762604</v>
      </c>
      <c r="K63" s="11">
        <f t="shared" si="7"/>
        <v>2.0170000000000021E-2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11"/>
      <c r="H64" s="10"/>
      <c r="I64" s="10">
        <f t="shared" si="8"/>
        <v>3635</v>
      </c>
      <c r="J64" s="10">
        <f t="shared" si="6"/>
        <v>13874238623.722128</v>
      </c>
      <c r="K64" s="11">
        <f t="shared" si="7"/>
        <v>1.9549999999999956E-2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11"/>
      <c r="H65" s="10"/>
      <c r="I65" s="10">
        <f t="shared" si="8"/>
        <v>3635</v>
      </c>
      <c r="J65" s="10">
        <f t="shared" si="6"/>
        <v>13608198346.056721</v>
      </c>
      <c r="K65" s="11">
        <f t="shared" si="7"/>
        <v>1.9360000000000266E-2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4">
        <f>SUM(F2)</f>
        <v>10233103</v>
      </c>
      <c r="G66" s="11"/>
      <c r="H66" s="10"/>
      <c r="I66" s="10">
        <f t="shared" si="8"/>
        <v>3635</v>
      </c>
      <c r="J66" s="10">
        <f t="shared" ref="J66:J67" si="9">IF(I66="","",I66*C66)</f>
        <v>13349747239.499998</v>
      </c>
      <c r="K66" s="11">
        <f t="shared" ref="K66" si="10">IFERROR(J66/J67-1,"")</f>
        <v>1.8739999999999757E-2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11"/>
      <c r="H67" s="10"/>
      <c r="I67" s="10">
        <f t="shared" ref="I67" si="11">IF(H67&lt;&gt;"",H67,I66/(1+IF(G66="",0,G66)))</f>
        <v>3635</v>
      </c>
      <c r="J67" s="10">
        <f t="shared" si="9"/>
        <v>13104175000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5">
        <v>22386666</v>
      </c>
      <c r="G2" s="11"/>
      <c r="H2" s="10"/>
      <c r="I2" s="10">
        <f>IF(H2&lt;&gt;"",H2,1512)</f>
        <v>1512</v>
      </c>
      <c r="J2" s="10">
        <f t="shared" ref="J2:J33" si="3">IF(I2="","",I2*C2)</f>
        <v>33848412445.249958</v>
      </c>
      <c r="K2" s="11">
        <f t="shared" ref="K2:K33" si="4">IFERROR(J2/J3-1,"")</f>
        <v>2.4199999999999999E-2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11"/>
      <c r="H3" s="10"/>
      <c r="I3" s="10">
        <f t="shared" ref="I3:I34" si="5">IF(H3&lt;&gt;"",H3,I2/(1+IF(G2="",0,G2)))</f>
        <v>1512</v>
      </c>
      <c r="J3" s="10">
        <f t="shared" si="3"/>
        <v>33048635466.949776</v>
      </c>
      <c r="K3" s="11">
        <f t="shared" si="4"/>
        <v>2.4199999999999999E-2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11"/>
      <c r="H4" s="10"/>
      <c r="I4" s="10">
        <f t="shared" si="5"/>
        <v>1512</v>
      </c>
      <c r="J4" s="10">
        <f t="shared" si="3"/>
        <v>32267755777.142918</v>
      </c>
      <c r="K4" s="11">
        <f t="shared" si="4"/>
        <v>2.4299999999999988E-2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11"/>
      <c r="H5" s="10"/>
      <c r="I5" s="10">
        <f t="shared" si="5"/>
        <v>1512</v>
      </c>
      <c r="J5" s="10">
        <f t="shared" si="3"/>
        <v>31502251075.996212</v>
      </c>
      <c r="K5" s="11">
        <f t="shared" si="4"/>
        <v>2.8000000000000025E-2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11"/>
      <c r="H6" s="10"/>
      <c r="I6" s="10">
        <f t="shared" si="5"/>
        <v>1512</v>
      </c>
      <c r="J6" s="10">
        <f t="shared" si="3"/>
        <v>30644213108.945732</v>
      </c>
      <c r="K6" s="11">
        <f t="shared" si="4"/>
        <v>3.2499999999999973E-2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11"/>
      <c r="H7" s="10"/>
      <c r="I7" s="10">
        <f t="shared" si="5"/>
        <v>1512</v>
      </c>
      <c r="J7" s="10">
        <f t="shared" si="3"/>
        <v>29679625287.114513</v>
      </c>
      <c r="K7" s="11">
        <f t="shared" si="4"/>
        <v>4.1400000000000103E-2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11"/>
      <c r="H8" s="10"/>
      <c r="I8" s="10">
        <f t="shared" si="5"/>
        <v>1512</v>
      </c>
      <c r="J8" s="10">
        <f t="shared" si="3"/>
        <v>28499736208.099205</v>
      </c>
      <c r="K8" s="11">
        <f t="shared" si="4"/>
        <v>4.0000000000000036E-2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11"/>
      <c r="H9" s="10"/>
      <c r="I9" s="10">
        <f t="shared" si="5"/>
        <v>1512</v>
      </c>
      <c r="J9" s="10">
        <f t="shared" si="3"/>
        <v>27403592507.787697</v>
      </c>
      <c r="K9" s="11">
        <f t="shared" si="4"/>
        <v>3.2899999999999929E-2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11"/>
      <c r="H10" s="10"/>
      <c r="I10" s="10">
        <f t="shared" si="5"/>
        <v>1512</v>
      </c>
      <c r="J10" s="10">
        <f t="shared" si="3"/>
        <v>26530731443.303028</v>
      </c>
      <c r="K10" s="11">
        <f t="shared" si="4"/>
        <v>3.6599999999999966E-2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11"/>
      <c r="H11" s="10"/>
      <c r="I11" s="10">
        <f t="shared" si="5"/>
        <v>1512</v>
      </c>
      <c r="J11" s="10">
        <f t="shared" si="3"/>
        <v>25593991359.543728</v>
      </c>
      <c r="K11" s="11">
        <f t="shared" si="4"/>
        <v>3.74000000000001E-2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11"/>
      <c r="H12" s="10"/>
      <c r="I12" s="10">
        <f t="shared" si="5"/>
        <v>1512</v>
      </c>
      <c r="J12" s="10">
        <f t="shared" si="3"/>
        <v>24671285289.708622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11"/>
      <c r="H13" s="10"/>
      <c r="I13" s="10">
        <f t="shared" si="5"/>
        <v>1512</v>
      </c>
      <c r="J13" s="10">
        <f t="shared" si="3"/>
        <v>23813981939.873188</v>
      </c>
      <c r="K13" s="11">
        <f t="shared" si="4"/>
        <v>3.4200000000000008E-2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11"/>
      <c r="H14" s="10"/>
      <c r="I14" s="10">
        <f t="shared" si="5"/>
        <v>1512</v>
      </c>
      <c r="J14" s="10">
        <f t="shared" si="3"/>
        <v>23026476445.439167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11"/>
      <c r="H15" s="10"/>
      <c r="I15" s="10">
        <f t="shared" si="5"/>
        <v>1512</v>
      </c>
      <c r="J15" s="10">
        <f t="shared" si="3"/>
        <v>22399296153.15094</v>
      </c>
      <c r="K15" s="11">
        <f t="shared" si="4"/>
        <v>2.3600000000000065E-2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11"/>
      <c r="H16" s="10"/>
      <c r="I16" s="10">
        <f t="shared" si="5"/>
        <v>1512</v>
      </c>
      <c r="J16" s="10">
        <f t="shared" si="3"/>
        <v>21882860641.999744</v>
      </c>
      <c r="K16" s="11">
        <f t="shared" si="4"/>
        <v>3.7700000000000067E-2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11"/>
      <c r="H17" s="10"/>
      <c r="I17" s="10">
        <f t="shared" si="5"/>
        <v>1512</v>
      </c>
      <c r="J17" s="10">
        <f t="shared" si="3"/>
        <v>21087848744.338192</v>
      </c>
      <c r="K17" s="11">
        <f t="shared" si="4"/>
        <v>3.8300000000000001E-2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11"/>
      <c r="H18" s="10"/>
      <c r="I18" s="10">
        <f t="shared" si="5"/>
        <v>1512</v>
      </c>
      <c r="J18" s="10">
        <f t="shared" si="3"/>
        <v>20309976639.062111</v>
      </c>
      <c r="K18" s="11">
        <f t="shared" si="4"/>
        <v>2.6999999999999913E-2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11"/>
      <c r="H19" s="10"/>
      <c r="I19" s="10">
        <f t="shared" si="5"/>
        <v>1512</v>
      </c>
      <c r="J19" s="10">
        <f t="shared" si="3"/>
        <v>19776023991.297092</v>
      </c>
      <c r="K19" s="11">
        <f t="shared" si="4"/>
        <v>2.200000000000002E-2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11"/>
      <c r="H20" s="10"/>
      <c r="I20" s="10">
        <f t="shared" si="5"/>
        <v>1512</v>
      </c>
      <c r="J20" s="10">
        <f t="shared" si="3"/>
        <v>19350317016.924747</v>
      </c>
      <c r="K20" s="11">
        <f t="shared" si="4"/>
        <v>2.1399999999999864E-2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11"/>
      <c r="H21" s="10"/>
      <c r="I21" s="10">
        <f t="shared" si="5"/>
        <v>1512</v>
      </c>
      <c r="J21" s="10">
        <f t="shared" si="3"/>
        <v>18944896237.443459</v>
      </c>
      <c r="K21" s="11">
        <f t="shared" si="4"/>
        <v>2.770000000000028E-2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11"/>
      <c r="H22" s="10"/>
      <c r="I22" s="10">
        <f t="shared" si="5"/>
        <v>1512</v>
      </c>
      <c r="J22" s="10">
        <f t="shared" si="3"/>
        <v>18434267040.423717</v>
      </c>
      <c r="K22" s="11">
        <f t="shared" si="4"/>
        <v>2.8100000000000014E-2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11"/>
      <c r="H23" s="10"/>
      <c r="I23" s="10">
        <f t="shared" si="5"/>
        <v>1512</v>
      </c>
      <c r="J23" s="10">
        <f t="shared" si="3"/>
        <v>17930422177.243183</v>
      </c>
      <c r="K23" s="11">
        <f t="shared" si="4"/>
        <v>2.9600000000000071E-2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11"/>
      <c r="H24" s="10"/>
      <c r="I24" s="10">
        <f t="shared" si="5"/>
        <v>1512</v>
      </c>
      <c r="J24" s="10">
        <f t="shared" si="3"/>
        <v>17414939954.587395</v>
      </c>
      <c r="K24" s="11">
        <f t="shared" si="4"/>
        <v>2.9600000000000071E-2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11"/>
      <c r="H25" s="10"/>
      <c r="I25" s="10">
        <f t="shared" si="5"/>
        <v>1512</v>
      </c>
      <c r="J25" s="10">
        <f t="shared" si="3"/>
        <v>16914277345.170353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11"/>
      <c r="H26" s="10"/>
      <c r="I26" s="10">
        <f t="shared" si="5"/>
        <v>1512</v>
      </c>
      <c r="J26" s="10">
        <f t="shared" si="3"/>
        <v>16448776957.279348</v>
      </c>
      <c r="K26" s="11">
        <f t="shared" si="4"/>
        <v>2.8399999999999981E-2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11"/>
      <c r="H27" s="10"/>
      <c r="I27" s="10">
        <f t="shared" si="5"/>
        <v>1512</v>
      </c>
      <c r="J27" s="10">
        <f t="shared" si="3"/>
        <v>15994532241.617414</v>
      </c>
      <c r="K27" s="11">
        <f t="shared" si="4"/>
        <v>2.849999999999997E-2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11"/>
      <c r="H28" s="10"/>
      <c r="I28" s="10">
        <f t="shared" si="5"/>
        <v>1512</v>
      </c>
      <c r="J28" s="10">
        <f t="shared" si="3"/>
        <v>15551319632.102493</v>
      </c>
      <c r="K28" s="11">
        <f t="shared" si="4"/>
        <v>2.8899999999999926E-2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11"/>
      <c r="H29" s="10"/>
      <c r="I29" s="10">
        <f t="shared" si="5"/>
        <v>1512</v>
      </c>
      <c r="J29" s="10">
        <f t="shared" si="3"/>
        <v>15114510284.869759</v>
      </c>
      <c r="K29" s="11">
        <f t="shared" si="4"/>
        <v>2.8999999999999915E-2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11"/>
      <c r="H30" s="10"/>
      <c r="I30" s="10">
        <f t="shared" si="5"/>
        <v>1512</v>
      </c>
      <c r="J30" s="10">
        <f t="shared" si="3"/>
        <v>14688542550.893837</v>
      </c>
      <c r="K30" s="11">
        <f t="shared" si="4"/>
        <v>2.9199999999999893E-2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11"/>
      <c r="H31" s="10"/>
      <c r="I31" s="10">
        <f t="shared" si="5"/>
        <v>1512</v>
      </c>
      <c r="J31" s="10">
        <f t="shared" si="3"/>
        <v>14271805820.922892</v>
      </c>
      <c r="K31" s="11">
        <f t="shared" si="4"/>
        <v>2.9300000000000326E-2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11"/>
      <c r="H32" s="10"/>
      <c r="I32" s="10">
        <f t="shared" si="5"/>
        <v>1512</v>
      </c>
      <c r="J32" s="10">
        <f t="shared" si="3"/>
        <v>13865545342.390837</v>
      </c>
      <c r="K32" s="11">
        <f t="shared" si="4"/>
        <v>2.9500000000000082E-2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11"/>
      <c r="H33" s="10"/>
      <c r="I33" s="10">
        <f t="shared" si="5"/>
        <v>1512</v>
      </c>
      <c r="J33" s="10">
        <f t="shared" si="3"/>
        <v>13468232484.109602</v>
      </c>
      <c r="K33" s="11">
        <f t="shared" si="4"/>
        <v>2.4899999999999922E-2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11"/>
      <c r="H34" s="10"/>
      <c r="I34" s="10">
        <f t="shared" si="5"/>
        <v>1512</v>
      </c>
      <c r="J34" s="10">
        <f t="shared" ref="J34:J65" si="6">IF(I34="","",I34*C34)</f>
        <v>13141021059.722513</v>
      </c>
      <c r="K34" s="11">
        <f t="shared" ref="K34:K65" si="7">IFERROR(J34/J35-1,"")</f>
        <v>2.0699999999999941E-2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11"/>
      <c r="H35" s="10"/>
      <c r="I35" s="10">
        <f t="shared" ref="I35:I66" si="8">IF(H35&lt;&gt;"",H35,I34/(1+IF(G34="",0,G34)))</f>
        <v>1512</v>
      </c>
      <c r="J35" s="10">
        <f t="shared" si="6"/>
        <v>12874518526.229561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11"/>
      <c r="H36" s="10"/>
      <c r="I36" s="10">
        <f t="shared" si="8"/>
        <v>1512</v>
      </c>
      <c r="J36" s="10">
        <f t="shared" si="6"/>
        <v>12603542365.37402</v>
      </c>
      <c r="K36" s="11">
        <f t="shared" si="7"/>
        <v>2.200000000000002E-2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11"/>
      <c r="H37" s="10"/>
      <c r="I37" s="10">
        <f t="shared" si="8"/>
        <v>1512</v>
      </c>
      <c r="J37" s="10">
        <f t="shared" si="6"/>
        <v>12332233234.221155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11"/>
      <c r="H38" s="10"/>
      <c r="I38" s="10">
        <f t="shared" si="8"/>
        <v>1512</v>
      </c>
      <c r="J38" s="10">
        <f t="shared" si="6"/>
        <v>12062043460.701443</v>
      </c>
      <c r="K38" s="11">
        <f t="shared" si="7"/>
        <v>2.289999999999992E-2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11"/>
      <c r="H39" s="10"/>
      <c r="I39" s="10">
        <f t="shared" si="8"/>
        <v>1512</v>
      </c>
      <c r="J39" s="10">
        <f t="shared" si="6"/>
        <v>11792006511.586121</v>
      </c>
      <c r="K39" s="11">
        <f t="shared" si="7"/>
        <v>2.3500000000000076E-2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11"/>
      <c r="H40" s="10"/>
      <c r="I40" s="10">
        <f t="shared" si="8"/>
        <v>1512</v>
      </c>
      <c r="J40" s="10">
        <f t="shared" si="6"/>
        <v>11521256972.727036</v>
      </c>
      <c r="K40" s="11">
        <f t="shared" si="7"/>
        <v>2.3900000000000032E-2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11"/>
      <c r="H41" s="10"/>
      <c r="I41" s="10">
        <f t="shared" si="8"/>
        <v>1512</v>
      </c>
      <c r="J41" s="10">
        <f t="shared" si="6"/>
        <v>11252326372.426052</v>
      </c>
      <c r="K41" s="11">
        <f t="shared" si="7"/>
        <v>2.4400000000000199E-2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11"/>
      <c r="H42" s="10"/>
      <c r="I42" s="10">
        <f t="shared" si="8"/>
        <v>1512</v>
      </c>
      <c r="J42" s="10">
        <f t="shared" si="6"/>
        <v>10984309227.280409</v>
      </c>
      <c r="K42" s="11">
        <f t="shared" si="7"/>
        <v>2.7899999999999814E-2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11"/>
      <c r="H43" s="10"/>
      <c r="I43" s="10">
        <f t="shared" si="8"/>
        <v>1512</v>
      </c>
      <c r="J43" s="10">
        <f t="shared" si="6"/>
        <v>10686165217.706402</v>
      </c>
      <c r="K43" s="11">
        <f t="shared" si="7"/>
        <v>3.1200000000000117E-2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11"/>
      <c r="H44" s="10"/>
      <c r="I44" s="10">
        <f t="shared" si="8"/>
        <v>1512</v>
      </c>
      <c r="J44" s="10">
        <f t="shared" si="6"/>
        <v>10362844470.235067</v>
      </c>
      <c r="K44" s="11">
        <f t="shared" si="7"/>
        <v>3.1299999999999883E-2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11"/>
      <c r="H45" s="10"/>
      <c r="I45" s="10">
        <f t="shared" si="8"/>
        <v>1512</v>
      </c>
      <c r="J45" s="10">
        <f t="shared" si="6"/>
        <v>10048331688.388508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11"/>
      <c r="H46" s="10"/>
      <c r="I46" s="10">
        <f t="shared" si="8"/>
        <v>1512</v>
      </c>
      <c r="J46" s="10">
        <f t="shared" si="6"/>
        <v>9746199503.7715893</v>
      </c>
      <c r="K46" s="11">
        <f t="shared" si="7"/>
        <v>3.0599999999999961E-2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11"/>
      <c r="H47" s="10"/>
      <c r="I47" s="10">
        <f t="shared" si="8"/>
        <v>1512</v>
      </c>
      <c r="J47" s="10">
        <f t="shared" si="6"/>
        <v>9456820787.6689205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11"/>
      <c r="H48" s="10"/>
      <c r="I48" s="10">
        <f t="shared" si="8"/>
        <v>1512</v>
      </c>
      <c r="J48" s="10">
        <f t="shared" si="6"/>
        <v>9180488095.9799252</v>
      </c>
      <c r="K48" s="11">
        <f t="shared" si="7"/>
        <v>2.970000000000006E-2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11"/>
      <c r="H49" s="10"/>
      <c r="I49" s="10">
        <f t="shared" si="8"/>
        <v>1512</v>
      </c>
      <c r="J49" s="10">
        <f t="shared" si="6"/>
        <v>8915692042.3229332</v>
      </c>
      <c r="K49" s="11">
        <f t="shared" si="7"/>
        <v>2.9199999999999893E-2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11"/>
      <c r="H50" s="10"/>
      <c r="I50" s="10">
        <f t="shared" si="8"/>
        <v>1512</v>
      </c>
      <c r="J50" s="10">
        <f t="shared" si="6"/>
        <v>8662740033.3491402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11"/>
      <c r="H51" s="10"/>
      <c r="I51" s="10">
        <f t="shared" si="8"/>
        <v>1512</v>
      </c>
      <c r="J51" s="10">
        <f t="shared" si="6"/>
        <v>8421055733.7893848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11"/>
      <c r="H52" s="10"/>
      <c r="I52" s="10">
        <f t="shared" si="8"/>
        <v>1512</v>
      </c>
      <c r="J52" s="10">
        <f t="shared" si="6"/>
        <v>8189298583.8659782</v>
      </c>
      <c r="K52" s="11">
        <f t="shared" si="7"/>
        <v>2.7800000000000269E-2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11"/>
      <c r="H53" s="10"/>
      <c r="I53" s="10">
        <f t="shared" si="8"/>
        <v>1512</v>
      </c>
      <c r="J53" s="10">
        <f t="shared" si="6"/>
        <v>7967793913.0822887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11"/>
      <c r="H54" s="10"/>
      <c r="I54" s="10">
        <f t="shared" si="8"/>
        <v>1512</v>
      </c>
      <c r="J54" s="10">
        <f t="shared" si="6"/>
        <v>7756808716.0069027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11"/>
      <c r="H55" s="10"/>
      <c r="I55" s="10">
        <f t="shared" si="8"/>
        <v>1512</v>
      </c>
      <c r="J55" s="10">
        <f t="shared" si="6"/>
        <v>7555087869.8810787</v>
      </c>
      <c r="K55" s="11">
        <f t="shared" si="7"/>
        <v>2.6200000000000001E-2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11"/>
      <c r="H56" s="10"/>
      <c r="I56" s="10">
        <f t="shared" si="8"/>
        <v>1512</v>
      </c>
      <c r="J56" s="10">
        <f t="shared" si="6"/>
        <v>7362198275.0741358</v>
      </c>
      <c r="K56" s="11">
        <f t="shared" si="7"/>
        <v>2.5800000000000045E-2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11"/>
      <c r="H57" s="10"/>
      <c r="I57" s="10">
        <f t="shared" si="8"/>
        <v>1512</v>
      </c>
      <c r="J57" s="10">
        <f t="shared" si="6"/>
        <v>7177030878.411128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11"/>
      <c r="H58" s="10"/>
      <c r="I58" s="10">
        <f t="shared" si="8"/>
        <v>1512</v>
      </c>
      <c r="J58" s="10">
        <f t="shared" si="6"/>
        <v>7001981344.7913446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11"/>
      <c r="H59" s="10"/>
      <c r="I59" s="10">
        <f t="shared" si="8"/>
        <v>1512</v>
      </c>
      <c r="J59" s="10">
        <f t="shared" si="6"/>
        <v>6831201311.9915562</v>
      </c>
      <c r="K59" s="11">
        <f t="shared" si="7"/>
        <v>2.4000000000000021E-2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11"/>
      <c r="H60" s="10"/>
      <c r="I60" s="10">
        <f t="shared" si="8"/>
        <v>1512</v>
      </c>
      <c r="J60" s="10">
        <f t="shared" si="6"/>
        <v>6671095031.2417536</v>
      </c>
      <c r="K60" s="11">
        <f t="shared" si="7"/>
        <v>2.2999999999999687E-2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11"/>
      <c r="H61" s="10"/>
      <c r="I61" s="10">
        <f t="shared" si="8"/>
        <v>1512</v>
      </c>
      <c r="J61" s="10">
        <f t="shared" si="6"/>
        <v>6521109512.4552841</v>
      </c>
      <c r="K61" s="11">
        <f t="shared" si="7"/>
        <v>2.2000000000000242E-2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11"/>
      <c r="H62" s="10"/>
      <c r="I62" s="10">
        <f t="shared" si="8"/>
        <v>1512</v>
      </c>
      <c r="J62" s="10">
        <f t="shared" si="6"/>
        <v>6380733378.1362848</v>
      </c>
      <c r="K62" s="11">
        <f t="shared" si="7"/>
        <v>2.0999999999999908E-2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11"/>
      <c r="H63" s="10"/>
      <c r="I63" s="10">
        <f t="shared" si="8"/>
        <v>1512</v>
      </c>
      <c r="J63" s="10">
        <f t="shared" si="6"/>
        <v>6249494004.0512104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11"/>
      <c r="H64" s="10"/>
      <c r="I64" s="10">
        <f t="shared" si="8"/>
        <v>1512</v>
      </c>
      <c r="J64" s="10">
        <f t="shared" si="6"/>
        <v>6120953970.6672001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11"/>
      <c r="H65" s="10"/>
      <c r="I65" s="10">
        <f t="shared" si="8"/>
        <v>1512</v>
      </c>
      <c r="J65" s="10">
        <f t="shared" si="6"/>
        <v>6000935265.3599997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4">
        <f>SUM(F2)</f>
        <v>22386666</v>
      </c>
      <c r="G66" s="11"/>
      <c r="H66" s="10"/>
      <c r="I66" s="10">
        <f t="shared" si="8"/>
        <v>1512</v>
      </c>
      <c r="J66" s="10">
        <f t="shared" ref="J66:J67" si="9">IF(I66="","",I66*C66)</f>
        <v>5883269867.999999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11"/>
      <c r="H67" s="10"/>
      <c r="I67" s="10">
        <f t="shared" ref="I67" si="11">IF(H67&lt;&gt;"",H67,I66/(1+IF(G66="",0,G66)))</f>
        <v>1512</v>
      </c>
      <c r="J67" s="10">
        <f t="shared" si="9"/>
        <v>5773572000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190.93664881743518</v>
      </c>
      <c r="D2" s="11">
        <v>0.01</v>
      </c>
      <c r="E2" s="10">
        <f t="shared" ref="E2:E66" si="2">SUM(C2-C3)</f>
        <v>1.8904618694795658</v>
      </c>
      <c r="F2" s="15">
        <v>30421695</v>
      </c>
      <c r="G2" s="11"/>
      <c r="H2" s="10"/>
      <c r="I2" s="10">
        <f>IF(H2&lt;&gt;"",H2,1087)</f>
        <v>1087</v>
      </c>
      <c r="J2" s="10">
        <f t="shared" ref="J2:J33" si="3">IF(I2="","",I2*C2)</f>
        <v>207548.13726455203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189.04618694795562</v>
      </c>
      <c r="D3" s="11">
        <v>0.01</v>
      </c>
      <c r="E3" s="10">
        <f t="shared" si="2"/>
        <v>1.8717444252272912</v>
      </c>
      <c r="F3" s="3"/>
      <c r="G3" s="11"/>
      <c r="H3" s="10"/>
      <c r="I3" s="10">
        <f t="shared" ref="I3:I34" si="5">IF(H3&lt;&gt;"",H3,I2/(1+IF(G2="",0,G2)))</f>
        <v>1087</v>
      </c>
      <c r="J3" s="10">
        <f t="shared" si="3"/>
        <v>205493.20521242777</v>
      </c>
      <c r="K3" s="11">
        <f t="shared" si="4"/>
        <v>1.0000000000000009E-2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187.17444252272833</v>
      </c>
      <c r="D4" s="11">
        <v>0.01</v>
      </c>
      <c r="E4" s="10">
        <f t="shared" si="2"/>
        <v>1.853212302205236</v>
      </c>
      <c r="F4" s="3"/>
      <c r="G4" s="11"/>
      <c r="H4" s="10"/>
      <c r="I4" s="10">
        <f t="shared" si="5"/>
        <v>1087</v>
      </c>
      <c r="J4" s="10">
        <f t="shared" si="3"/>
        <v>203458.6190222057</v>
      </c>
      <c r="K4" s="11">
        <f t="shared" si="4"/>
        <v>1.0000000000000231E-2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185.32123022052309</v>
      </c>
      <c r="D5" s="11">
        <v>0.01</v>
      </c>
      <c r="E5" s="10">
        <f t="shared" si="2"/>
        <v>1.834863665549733</v>
      </c>
      <c r="F5" s="3"/>
      <c r="G5" s="11"/>
      <c r="H5" s="10"/>
      <c r="I5" s="10">
        <f t="shared" si="5"/>
        <v>1087</v>
      </c>
      <c r="J5" s="10">
        <f t="shared" si="3"/>
        <v>201444.17724970859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183.48636655497336</v>
      </c>
      <c r="D6" s="11">
        <v>0.01</v>
      </c>
      <c r="E6" s="10">
        <f t="shared" si="2"/>
        <v>1.8166966985641011</v>
      </c>
      <c r="F6" s="3"/>
      <c r="G6" s="11"/>
      <c r="H6" s="10"/>
      <c r="I6" s="10">
        <f t="shared" si="5"/>
        <v>1087</v>
      </c>
      <c r="J6" s="10">
        <f t="shared" si="3"/>
        <v>199449.68044525603</v>
      </c>
      <c r="K6" s="11">
        <f t="shared" si="4"/>
        <v>1.0000000000000009E-2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181.66966985640926</v>
      </c>
      <c r="D7" s="11">
        <v>0.01</v>
      </c>
      <c r="E7" s="10">
        <f t="shared" si="2"/>
        <v>1.7987096025387075</v>
      </c>
      <c r="F7" s="3"/>
      <c r="G7" s="11"/>
      <c r="H7" s="10"/>
      <c r="I7" s="10">
        <f t="shared" si="5"/>
        <v>1087</v>
      </c>
      <c r="J7" s="10">
        <f t="shared" si="3"/>
        <v>197474.93113391686</v>
      </c>
      <c r="K7" s="11">
        <f t="shared" si="4"/>
        <v>1.0000000000000009E-2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179.87096025387055</v>
      </c>
      <c r="D8" s="11">
        <v>0.01</v>
      </c>
      <c r="E8" s="10">
        <f t="shared" si="2"/>
        <v>1.7809005965729909</v>
      </c>
      <c r="F8" s="3"/>
      <c r="G8" s="11"/>
      <c r="H8" s="10"/>
      <c r="I8" s="10">
        <f t="shared" si="5"/>
        <v>1087</v>
      </c>
      <c r="J8" s="10">
        <f t="shared" si="3"/>
        <v>195519.73379595729</v>
      </c>
      <c r="K8" s="11">
        <f t="shared" si="4"/>
        <v>1.0000000000000231E-2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178.09005965729756</v>
      </c>
      <c r="D9" s="11">
        <v>0.01</v>
      </c>
      <c r="E9" s="10">
        <f t="shared" si="2"/>
        <v>1.7632679173989914</v>
      </c>
      <c r="F9" s="3"/>
      <c r="G9" s="11"/>
      <c r="H9" s="10"/>
      <c r="I9" s="10">
        <f t="shared" si="5"/>
        <v>1087</v>
      </c>
      <c r="J9" s="10">
        <f t="shared" si="3"/>
        <v>193583.89484748244</v>
      </c>
      <c r="K9" s="11">
        <f t="shared" si="4"/>
        <v>1.0000000000000009E-2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176.32679173989857</v>
      </c>
      <c r="D10" s="11">
        <v>0.01</v>
      </c>
      <c r="E10" s="10">
        <f t="shared" si="2"/>
        <v>1.7458098192069258</v>
      </c>
      <c r="F10" s="3"/>
      <c r="G10" s="11"/>
      <c r="H10" s="10"/>
      <c r="I10" s="10">
        <f t="shared" si="5"/>
        <v>1087</v>
      </c>
      <c r="J10" s="10">
        <f t="shared" si="3"/>
        <v>191667.22262126976</v>
      </c>
      <c r="K10" s="11">
        <f t="shared" si="4"/>
        <v>1.0000000000000009E-2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174.58098192069164</v>
      </c>
      <c r="D11" s="11">
        <v>0.01</v>
      </c>
      <c r="E11" s="10">
        <f t="shared" si="2"/>
        <v>1.7285245734721855</v>
      </c>
      <c r="F11" s="3"/>
      <c r="G11" s="11"/>
      <c r="H11" s="10"/>
      <c r="I11" s="10">
        <f t="shared" si="5"/>
        <v>1087</v>
      </c>
      <c r="J11" s="10">
        <f t="shared" si="3"/>
        <v>189769.52734779182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172.85245734721946</v>
      </c>
      <c r="D12" s="11">
        <v>0.01</v>
      </c>
      <c r="E12" s="10">
        <f t="shared" si="2"/>
        <v>1.7114104687843508</v>
      </c>
      <c r="F12" s="3"/>
      <c r="G12" s="11"/>
      <c r="H12" s="10"/>
      <c r="I12" s="10">
        <f t="shared" si="5"/>
        <v>1087</v>
      </c>
      <c r="J12" s="10">
        <f t="shared" si="3"/>
        <v>187890.62113642754</v>
      </c>
      <c r="K12" s="11">
        <f t="shared" si="4"/>
        <v>1.0000000000000009E-2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171.14104687843511</v>
      </c>
      <c r="D13" s="11">
        <v>0.01</v>
      </c>
      <c r="E13" s="10">
        <f t="shared" si="2"/>
        <v>1.6944658106775705</v>
      </c>
      <c r="F13" s="3"/>
      <c r="G13" s="11"/>
      <c r="H13" s="10"/>
      <c r="I13" s="10">
        <f t="shared" si="5"/>
        <v>1087</v>
      </c>
      <c r="J13" s="10">
        <f t="shared" si="3"/>
        <v>186030.31795685895</v>
      </c>
      <c r="K13" s="11">
        <f t="shared" si="4"/>
        <v>1.0000000000000009E-2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169.44658106775753</v>
      </c>
      <c r="D14" s="11">
        <v>0.01</v>
      </c>
      <c r="E14" s="10">
        <f t="shared" si="2"/>
        <v>1.6776889214629591</v>
      </c>
      <c r="F14" s="3"/>
      <c r="G14" s="11"/>
      <c r="H14" s="10"/>
      <c r="I14" s="10">
        <f t="shared" si="5"/>
        <v>1087</v>
      </c>
      <c r="J14" s="10">
        <f t="shared" si="3"/>
        <v>184188.43362065245</v>
      </c>
      <c r="K14" s="11">
        <f t="shared" si="4"/>
        <v>1.0000000000000231E-2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167.76889214629458</v>
      </c>
      <c r="D15" s="11">
        <v>0.01</v>
      </c>
      <c r="E15" s="10">
        <f t="shared" si="2"/>
        <v>1.6610781400623296</v>
      </c>
      <c r="F15" s="3"/>
      <c r="G15" s="11"/>
      <c r="H15" s="10"/>
      <c r="I15" s="10">
        <f t="shared" si="5"/>
        <v>1087</v>
      </c>
      <c r="J15" s="10">
        <f t="shared" si="3"/>
        <v>182364.7857630222</v>
      </c>
      <c r="K15" s="11">
        <f t="shared" si="4"/>
        <v>1.0000000000000009E-2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166.10781400623225</v>
      </c>
      <c r="D16" s="11">
        <v>0.01</v>
      </c>
      <c r="E16" s="10">
        <f t="shared" si="2"/>
        <v>1.6446318218438876</v>
      </c>
      <c r="F16" s="3"/>
      <c r="G16" s="11"/>
      <c r="H16" s="10"/>
      <c r="I16" s="10">
        <f t="shared" si="5"/>
        <v>1087</v>
      </c>
      <c r="J16" s="10">
        <f t="shared" si="3"/>
        <v>180559.19382477444</v>
      </c>
      <c r="K16" s="11">
        <f t="shared" si="4"/>
        <v>1.0000000000000009E-2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164.46318218438836</v>
      </c>
      <c r="D17" s="11">
        <v>0.01</v>
      </c>
      <c r="E17" s="10">
        <f t="shared" si="2"/>
        <v>1.6283483384592898</v>
      </c>
      <c r="F17" s="3"/>
      <c r="G17" s="11"/>
      <c r="H17" s="10"/>
      <c r="I17" s="10">
        <f t="shared" si="5"/>
        <v>1087</v>
      </c>
      <c r="J17" s="10">
        <f t="shared" si="3"/>
        <v>178771.47903443014</v>
      </c>
      <c r="K17" s="11">
        <f t="shared" si="4"/>
        <v>1.0000000000000009E-2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162.83483384592907</v>
      </c>
      <c r="D18" s="11">
        <v>0.01</v>
      </c>
      <c r="E18" s="10">
        <f t="shared" si="2"/>
        <v>1.6122260776824646</v>
      </c>
      <c r="F18" s="3"/>
      <c r="G18" s="11"/>
      <c r="H18" s="10"/>
      <c r="I18" s="10">
        <f t="shared" si="5"/>
        <v>1087</v>
      </c>
      <c r="J18" s="10">
        <f t="shared" si="3"/>
        <v>177001.4643905249</v>
      </c>
      <c r="K18" s="11">
        <f t="shared" si="4"/>
        <v>1.0000000000000009E-2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161.2226077682466</v>
      </c>
      <c r="D19" s="11">
        <v>0.01</v>
      </c>
      <c r="E19" s="10">
        <f t="shared" si="2"/>
        <v>1.5962634432499669</v>
      </c>
      <c r="F19" s="3"/>
      <c r="G19" s="11"/>
      <c r="H19" s="10"/>
      <c r="I19" s="10">
        <f t="shared" si="5"/>
        <v>1087</v>
      </c>
      <c r="J19" s="10">
        <f t="shared" si="3"/>
        <v>175248.97464408405</v>
      </c>
      <c r="K19" s="11">
        <f t="shared" si="4"/>
        <v>1.0000000000000009E-2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159.62634432499664</v>
      </c>
      <c r="D20" s="11">
        <v>0.01</v>
      </c>
      <c r="E20" s="10">
        <f t="shared" si="2"/>
        <v>1.5804588547029255</v>
      </c>
      <c r="F20" s="3"/>
      <c r="G20" s="11"/>
      <c r="H20" s="10"/>
      <c r="I20" s="10">
        <f t="shared" si="5"/>
        <v>1087</v>
      </c>
      <c r="J20" s="10">
        <f t="shared" si="3"/>
        <v>173513.83628127133</v>
      </c>
      <c r="K20" s="11">
        <f t="shared" si="4"/>
        <v>9.9999999999997868E-3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158.04588547029371</v>
      </c>
      <c r="D21" s="11">
        <v>0.01</v>
      </c>
      <c r="E21" s="10">
        <f t="shared" si="2"/>
        <v>1.5648107472306378</v>
      </c>
      <c r="F21" s="3"/>
      <c r="G21" s="11"/>
      <c r="H21" s="10"/>
      <c r="I21" s="10">
        <f t="shared" si="5"/>
        <v>1087</v>
      </c>
      <c r="J21" s="10">
        <f t="shared" si="3"/>
        <v>171795.87750620928</v>
      </c>
      <c r="K21" s="11">
        <f t="shared" si="4"/>
        <v>1.0000000000000009E-2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156.48107472306307</v>
      </c>
      <c r="D22" s="11">
        <v>0.01</v>
      </c>
      <c r="E22" s="10">
        <f t="shared" si="2"/>
        <v>1.5493175715154734</v>
      </c>
      <c r="F22" s="3"/>
      <c r="G22" s="11"/>
      <c r="H22" s="10"/>
      <c r="I22" s="10">
        <f t="shared" si="5"/>
        <v>1087</v>
      </c>
      <c r="J22" s="10">
        <f t="shared" si="3"/>
        <v>170094.92822396956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154.9317571515476</v>
      </c>
      <c r="D23" s="11">
        <v>0.01</v>
      </c>
      <c r="E23" s="10">
        <f t="shared" si="2"/>
        <v>1.5339777935796803</v>
      </c>
      <c r="F23" s="3"/>
      <c r="G23" s="11"/>
      <c r="H23" s="10"/>
      <c r="I23" s="10">
        <f t="shared" si="5"/>
        <v>1087</v>
      </c>
      <c r="J23" s="10">
        <f t="shared" si="3"/>
        <v>168410.82002373223</v>
      </c>
      <c r="K23" s="11">
        <f t="shared" si="4"/>
        <v>1.0000000000000009E-2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153.39777935796792</v>
      </c>
      <c r="D24" s="11">
        <v>0.01</v>
      </c>
      <c r="E24" s="10">
        <f t="shared" si="2"/>
        <v>1.5187898946333576</v>
      </c>
      <c r="F24" s="3"/>
      <c r="G24" s="11"/>
      <c r="H24" s="10"/>
      <c r="I24" s="10">
        <f t="shared" si="5"/>
        <v>1087</v>
      </c>
      <c r="J24" s="10">
        <f t="shared" si="3"/>
        <v>166743.38616211113</v>
      </c>
      <c r="K24" s="11">
        <f t="shared" si="4"/>
        <v>1.0000000000000231E-2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151.87898946333456</v>
      </c>
      <c r="D25" s="11">
        <v>0.01</v>
      </c>
      <c r="E25" s="10">
        <f t="shared" si="2"/>
        <v>1.5037523709241043</v>
      </c>
      <c r="F25" s="3"/>
      <c r="G25" s="11"/>
      <c r="H25" s="10"/>
      <c r="I25" s="10">
        <f t="shared" si="5"/>
        <v>1087</v>
      </c>
      <c r="J25" s="10">
        <f t="shared" si="3"/>
        <v>165092.46154664466</v>
      </c>
      <c r="K25" s="11">
        <f t="shared" si="4"/>
        <v>1.0000000000000009E-2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150.37523709241046</v>
      </c>
      <c r="D26" s="11">
        <v>0.01</v>
      </c>
      <c r="E26" s="10">
        <f t="shared" si="2"/>
        <v>1.4888637335882322</v>
      </c>
      <c r="F26" s="3"/>
      <c r="G26" s="11"/>
      <c r="H26" s="10"/>
      <c r="I26" s="10">
        <f t="shared" si="5"/>
        <v>1087</v>
      </c>
      <c r="J26" s="10">
        <f t="shared" si="3"/>
        <v>163457.88271945016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148.88637335882223</v>
      </c>
      <c r="D27" s="11">
        <v>0.01</v>
      </c>
      <c r="E27" s="10">
        <f t="shared" si="2"/>
        <v>1.4741225085031999</v>
      </c>
      <c r="F27" s="3"/>
      <c r="G27" s="11"/>
      <c r="H27" s="10"/>
      <c r="I27" s="10">
        <f t="shared" si="5"/>
        <v>1087</v>
      </c>
      <c r="J27" s="10">
        <f t="shared" si="3"/>
        <v>161839.48784103975</v>
      </c>
      <c r="K27" s="11">
        <f t="shared" si="4"/>
        <v>1.0000000000000009E-2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147.41225085031903</v>
      </c>
      <c r="D28" s="11">
        <v>0.01</v>
      </c>
      <c r="E28" s="10">
        <f t="shared" si="2"/>
        <v>1.4595272361417813</v>
      </c>
      <c r="F28" s="3"/>
      <c r="G28" s="11"/>
      <c r="H28" s="10"/>
      <c r="I28" s="10">
        <f t="shared" si="5"/>
        <v>1087</v>
      </c>
      <c r="J28" s="10">
        <f t="shared" si="3"/>
        <v>160237.11667429679</v>
      </c>
      <c r="K28" s="11">
        <f t="shared" si="4"/>
        <v>1.0000000000000231E-2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145.95272361417724</v>
      </c>
      <c r="D29" s="11">
        <v>0.01</v>
      </c>
      <c r="E29" s="10">
        <f t="shared" si="2"/>
        <v>1.4450764714275124</v>
      </c>
      <c r="F29" s="3"/>
      <c r="G29" s="11"/>
      <c r="H29" s="10"/>
      <c r="I29" s="10">
        <f t="shared" si="5"/>
        <v>1087</v>
      </c>
      <c r="J29" s="10">
        <f t="shared" si="3"/>
        <v>158650.61056861066</v>
      </c>
      <c r="K29" s="11">
        <f t="shared" si="4"/>
        <v>1.0000000000000009E-2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144.50764714274973</v>
      </c>
      <c r="D30" s="11">
        <v>0.01</v>
      </c>
      <c r="E30" s="10">
        <f t="shared" si="2"/>
        <v>1.4307687835915885</v>
      </c>
      <c r="F30" s="3"/>
      <c r="G30" s="11"/>
      <c r="H30" s="10"/>
      <c r="I30" s="10">
        <f t="shared" si="5"/>
        <v>1087</v>
      </c>
      <c r="J30" s="10">
        <f t="shared" si="3"/>
        <v>157079.81244416896</v>
      </c>
      <c r="K30" s="11">
        <f t="shared" si="4"/>
        <v>1.0000000000000009E-2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143.07687835915814</v>
      </c>
      <c r="D31" s="11">
        <v>0.01</v>
      </c>
      <c r="E31" s="10">
        <f t="shared" si="2"/>
        <v>1.4166027560312671</v>
      </c>
      <c r="F31" s="3"/>
      <c r="G31" s="11"/>
      <c r="H31" s="10"/>
      <c r="I31" s="10">
        <f t="shared" si="5"/>
        <v>1087</v>
      </c>
      <c r="J31" s="10">
        <f t="shared" si="3"/>
        <v>155524.56677640491</v>
      </c>
      <c r="K31" s="11">
        <f t="shared" si="4"/>
        <v>1.0000000000000231E-2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141.66027560312688</v>
      </c>
      <c r="D32" s="11">
        <v>0.01</v>
      </c>
      <c r="E32" s="10">
        <f t="shared" si="2"/>
        <v>1.4025769861695778</v>
      </c>
      <c r="F32" s="3"/>
      <c r="G32" s="11"/>
      <c r="H32" s="10"/>
      <c r="I32" s="10">
        <f t="shared" si="5"/>
        <v>1087</v>
      </c>
      <c r="J32" s="10">
        <f t="shared" si="3"/>
        <v>153984.7195805989</v>
      </c>
      <c r="K32" s="11">
        <f t="shared" si="4"/>
        <v>1.0000000000000009E-2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140.2576986169573</v>
      </c>
      <c r="D33" s="11">
        <v>0.01</v>
      </c>
      <c r="E33" s="10">
        <f t="shared" si="2"/>
        <v>1.3886900853163979</v>
      </c>
      <c r="F33" s="3"/>
      <c r="G33" s="11"/>
      <c r="H33" s="10"/>
      <c r="I33" s="10">
        <f t="shared" si="5"/>
        <v>1087</v>
      </c>
      <c r="J33" s="10">
        <f t="shared" si="3"/>
        <v>152460.11839663258</v>
      </c>
      <c r="K33" s="11">
        <f t="shared" si="4"/>
        <v>9.9999999999997868E-3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138.8690085316409</v>
      </c>
      <c r="D34" s="11">
        <v>0.01</v>
      </c>
      <c r="E34" s="10">
        <f t="shared" si="2"/>
        <v>1.3749406785310896</v>
      </c>
      <c r="F34" s="3"/>
      <c r="G34" s="11"/>
      <c r="H34" s="10"/>
      <c r="I34" s="10">
        <f t="shared" si="5"/>
        <v>1087</v>
      </c>
      <c r="J34" s="10">
        <f t="shared" ref="J34:J65" si="6">IF(I34="","",I34*C34)</f>
        <v>150950.61227389367</v>
      </c>
      <c r="K34" s="11">
        <f t="shared" ref="K34:K65" si="7">IFERROR(J34/J35-1,"")</f>
        <v>1.0000000000000009E-2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137.49406785310981</v>
      </c>
      <c r="D35" s="11">
        <v>0.01</v>
      </c>
      <c r="E35" s="10">
        <f t="shared" si="2"/>
        <v>1.3613274044862465</v>
      </c>
      <c r="F35" s="3"/>
      <c r="G35" s="11"/>
      <c r="H35" s="10"/>
      <c r="I35" s="10">
        <f t="shared" ref="I35:I66" si="8">IF(H35&lt;&gt;"",H35,I34/(1+IF(G34="",0,G34)))</f>
        <v>1087</v>
      </c>
      <c r="J35" s="10">
        <f t="shared" si="6"/>
        <v>149456.05175633036</v>
      </c>
      <c r="K35" s="11">
        <f t="shared" si="7"/>
        <v>1.0000000000000009E-2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136.13274044862357</v>
      </c>
      <c r="D36" s="11">
        <v>0.01</v>
      </c>
      <c r="E36" s="10">
        <f t="shared" si="2"/>
        <v>1.3478489153329178</v>
      </c>
      <c r="F36" s="3"/>
      <c r="G36" s="11"/>
      <c r="H36" s="10"/>
      <c r="I36" s="10">
        <f t="shared" si="8"/>
        <v>1087</v>
      </c>
      <c r="J36" s="10">
        <f t="shared" si="6"/>
        <v>147976.28886765381</v>
      </c>
      <c r="K36" s="11">
        <f t="shared" si="7"/>
        <v>1.0000000000000009E-2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134.78489153329065</v>
      </c>
      <c r="D37" s="11">
        <v>0.01</v>
      </c>
      <c r="E37" s="10">
        <f t="shared" si="2"/>
        <v>1.3345038765672257</v>
      </c>
      <c r="F37" s="3"/>
      <c r="G37" s="11"/>
      <c r="H37" s="10"/>
      <c r="I37" s="10">
        <f t="shared" si="8"/>
        <v>1087</v>
      </c>
      <c r="J37" s="10">
        <f t="shared" si="6"/>
        <v>146511.17709668694</v>
      </c>
      <c r="K37" s="11">
        <f t="shared" si="7"/>
        <v>1.0000000000000009E-2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133.45038765672342</v>
      </c>
      <c r="D38" s="11">
        <v>0.01</v>
      </c>
      <c r="E38" s="10">
        <f t="shared" si="2"/>
        <v>1.3212909668982604</v>
      </c>
      <c r="F38" s="3"/>
      <c r="G38" s="11"/>
      <c r="H38" s="10"/>
      <c r="I38" s="10">
        <f t="shared" si="8"/>
        <v>1087</v>
      </c>
      <c r="J38" s="10">
        <f t="shared" si="6"/>
        <v>145060.57138285835</v>
      </c>
      <c r="K38" s="11">
        <f t="shared" si="7"/>
        <v>1.0000000000000009E-2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132.12909668982516</v>
      </c>
      <c r="D39" s="11">
        <v>0.01</v>
      </c>
      <c r="E39" s="10">
        <f t="shared" si="2"/>
        <v>1.3082088781170853</v>
      </c>
      <c r="F39" s="3"/>
      <c r="G39" s="11"/>
      <c r="H39" s="10"/>
      <c r="I39" s="10">
        <f t="shared" si="8"/>
        <v>1087</v>
      </c>
      <c r="J39" s="10">
        <f t="shared" si="6"/>
        <v>143624.32810183996</v>
      </c>
      <c r="K39" s="11">
        <f t="shared" si="7"/>
        <v>1.0000000000000231E-2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130.82088781170808</v>
      </c>
      <c r="D40" s="11">
        <v>0.01</v>
      </c>
      <c r="E40" s="10">
        <f t="shared" si="2"/>
        <v>1.2952563149674177</v>
      </c>
      <c r="F40" s="3"/>
      <c r="G40" s="11"/>
      <c r="H40" s="10"/>
      <c r="I40" s="10">
        <f t="shared" si="8"/>
        <v>1087</v>
      </c>
      <c r="J40" s="10">
        <f t="shared" si="6"/>
        <v>142202.30505132666</v>
      </c>
      <c r="K40" s="11">
        <f t="shared" si="7"/>
        <v>1.0000000000000009E-2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129.52563149674066</v>
      </c>
      <c r="D41" s="11">
        <v>0.01</v>
      </c>
      <c r="E41" s="10">
        <f t="shared" si="2"/>
        <v>1.282431995017248</v>
      </c>
      <c r="F41" s="3"/>
      <c r="G41" s="11"/>
      <c r="H41" s="10"/>
      <c r="I41" s="10">
        <f t="shared" si="8"/>
        <v>1087</v>
      </c>
      <c r="J41" s="10">
        <f t="shared" si="6"/>
        <v>140794.36143695709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128.24319950172341</v>
      </c>
      <c r="D42" s="11">
        <v>0.01</v>
      </c>
      <c r="E42" s="10">
        <f t="shared" si="2"/>
        <v>1.269734648531923</v>
      </c>
      <c r="F42" s="3"/>
      <c r="G42" s="11"/>
      <c r="H42" s="10"/>
      <c r="I42" s="10">
        <f t="shared" si="8"/>
        <v>1087</v>
      </c>
      <c r="J42" s="10">
        <f t="shared" si="6"/>
        <v>139400.35785837335</v>
      </c>
      <c r="K42" s="11">
        <f t="shared" si="7"/>
        <v>1.0000000000000009E-2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126.97346485319149</v>
      </c>
      <c r="D43" s="11">
        <v>0.01</v>
      </c>
      <c r="E43" s="10">
        <f t="shared" si="2"/>
        <v>1.2571630183484359</v>
      </c>
      <c r="F43" s="3"/>
      <c r="G43" s="11"/>
      <c r="H43" s="10"/>
      <c r="I43" s="10">
        <f t="shared" si="8"/>
        <v>1087</v>
      </c>
      <c r="J43" s="10">
        <f t="shared" si="6"/>
        <v>138020.15629541915</v>
      </c>
      <c r="K43" s="11">
        <f t="shared" si="7"/>
        <v>1.0000000000000009E-2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125.71630183484305</v>
      </c>
      <c r="D44" s="11">
        <v>0.01</v>
      </c>
      <c r="E44" s="10">
        <f t="shared" si="2"/>
        <v>1.2447158597509258</v>
      </c>
      <c r="F44" s="3"/>
      <c r="G44" s="11"/>
      <c r="H44" s="10"/>
      <c r="I44" s="10">
        <f t="shared" si="8"/>
        <v>1087</v>
      </c>
      <c r="J44" s="10">
        <f t="shared" si="6"/>
        <v>136653.62009447441</v>
      </c>
      <c r="K44" s="11">
        <f t="shared" si="7"/>
        <v>1.0000000000000009E-2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124.47158597509213</v>
      </c>
      <c r="D45" s="11">
        <v>0.01</v>
      </c>
      <c r="E45" s="10">
        <f t="shared" si="2"/>
        <v>1.2323919403474548</v>
      </c>
      <c r="F45" s="3"/>
      <c r="G45" s="11"/>
      <c r="H45" s="10"/>
      <c r="I45" s="10">
        <f t="shared" si="8"/>
        <v>1087</v>
      </c>
      <c r="J45" s="10">
        <f t="shared" si="6"/>
        <v>135300.61395492515</v>
      </c>
      <c r="K45" s="11">
        <f t="shared" si="7"/>
        <v>1.0000000000000231E-2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123.23919403474467</v>
      </c>
      <c r="D46" s="11">
        <v>0.01</v>
      </c>
      <c r="E46" s="10">
        <f t="shared" si="2"/>
        <v>1.2201900399479655</v>
      </c>
      <c r="F46" s="3"/>
      <c r="G46" s="11"/>
      <c r="H46" s="10"/>
      <c r="I46" s="10">
        <f t="shared" si="8"/>
        <v>1087</v>
      </c>
      <c r="J46" s="10">
        <f t="shared" si="6"/>
        <v>133961.00391576745</v>
      </c>
      <c r="K46" s="11">
        <f t="shared" si="7"/>
        <v>9.9999999999997868E-3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122.01900399479671</v>
      </c>
      <c r="D47" s="11">
        <v>0.01</v>
      </c>
      <c r="E47" s="10">
        <f t="shared" si="2"/>
        <v>1.2081089504435312</v>
      </c>
      <c r="F47" s="3"/>
      <c r="G47" s="11"/>
      <c r="H47" s="10"/>
      <c r="I47" s="10">
        <f t="shared" si="8"/>
        <v>1087</v>
      </c>
      <c r="J47" s="10">
        <f t="shared" si="6"/>
        <v>132634.65734234403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120.81089504435317</v>
      </c>
      <c r="D48" s="11">
        <v>0.01</v>
      </c>
      <c r="E48" s="10">
        <f t="shared" si="2"/>
        <v>1.1961474756866721</v>
      </c>
      <c r="F48" s="3"/>
      <c r="G48" s="11"/>
      <c r="H48" s="10"/>
      <c r="I48" s="10">
        <f t="shared" si="8"/>
        <v>1087</v>
      </c>
      <c r="J48" s="10">
        <f t="shared" si="6"/>
        <v>131321.44291321191</v>
      </c>
      <c r="K48" s="11">
        <f t="shared" si="7"/>
        <v>1.0000000000000231E-2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119.6147475686665</v>
      </c>
      <c r="D49" s="11">
        <v>0.01</v>
      </c>
      <c r="E49" s="10">
        <f t="shared" si="2"/>
        <v>1.1843044313729365</v>
      </c>
      <c r="F49" s="3"/>
      <c r="G49" s="11"/>
      <c r="H49" s="10"/>
      <c r="I49" s="10">
        <f t="shared" si="8"/>
        <v>1087</v>
      </c>
      <c r="J49" s="10">
        <f t="shared" si="6"/>
        <v>130021.23060714049</v>
      </c>
      <c r="K49" s="11">
        <f t="shared" si="7"/>
        <v>1.0000000000000009E-2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118.43044313729357</v>
      </c>
      <c r="D50" s="11">
        <v>0.01</v>
      </c>
      <c r="E50" s="10">
        <f t="shared" si="2"/>
        <v>1.1725786449237035</v>
      </c>
      <c r="F50" s="3"/>
      <c r="G50" s="11"/>
      <c r="H50" s="10"/>
      <c r="I50" s="10">
        <f t="shared" si="8"/>
        <v>1087</v>
      </c>
      <c r="J50" s="10">
        <f t="shared" si="6"/>
        <v>128733.8916902381</v>
      </c>
      <c r="K50" s="11">
        <f t="shared" si="7"/>
        <v>1.0000000000000009E-2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117.25786449236986</v>
      </c>
      <c r="D51" s="11">
        <v>0.01</v>
      </c>
      <c r="E51" s="10">
        <f t="shared" si="2"/>
        <v>1.1609689553699951</v>
      </c>
      <c r="F51" s="3"/>
      <c r="G51" s="11"/>
      <c r="H51" s="10"/>
      <c r="I51" s="10">
        <f t="shared" si="8"/>
        <v>1087</v>
      </c>
      <c r="J51" s="10">
        <f t="shared" si="6"/>
        <v>127459.29870320603</v>
      </c>
      <c r="K51" s="11">
        <f t="shared" si="7"/>
        <v>1.0000000000000009E-2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116.09689553699987</v>
      </c>
      <c r="D52" s="11">
        <v>0.01</v>
      </c>
      <c r="E52" s="10">
        <f t="shared" si="2"/>
        <v>1.1494742132376246</v>
      </c>
      <c r="F52" s="3"/>
      <c r="G52" s="11"/>
      <c r="H52" s="10"/>
      <c r="I52" s="10">
        <f t="shared" si="8"/>
        <v>1087</v>
      </c>
      <c r="J52" s="10">
        <f t="shared" si="6"/>
        <v>126197.32544871885</v>
      </c>
      <c r="K52" s="11">
        <f t="shared" si="7"/>
        <v>1.0000000000000009E-2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114.94742132376224</v>
      </c>
      <c r="D53" s="11">
        <v>0.01</v>
      </c>
      <c r="E53" s="10">
        <f t="shared" si="2"/>
        <v>1.1380932804332957</v>
      </c>
      <c r="F53" s="3"/>
      <c r="G53" s="11"/>
      <c r="H53" s="10"/>
      <c r="I53" s="10">
        <f t="shared" si="8"/>
        <v>1087</v>
      </c>
      <c r="J53" s="10">
        <f t="shared" si="6"/>
        <v>124947.84697892956</v>
      </c>
      <c r="K53" s="11">
        <f t="shared" si="7"/>
        <v>1.0000000000000231E-2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113.80932804332895</v>
      </c>
      <c r="D54" s="11">
        <v>0.01</v>
      </c>
      <c r="E54" s="10">
        <f t="shared" si="2"/>
        <v>1.1268250301319682</v>
      </c>
      <c r="F54" s="3"/>
      <c r="G54" s="11"/>
      <c r="H54" s="10"/>
      <c r="I54" s="10">
        <f t="shared" si="8"/>
        <v>1087</v>
      </c>
      <c r="J54" s="10">
        <f t="shared" si="6"/>
        <v>123710.73958309856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112.68250301319698</v>
      </c>
      <c r="D55" s="11">
        <v>0.01</v>
      </c>
      <c r="E55" s="10">
        <f t="shared" si="2"/>
        <v>1.1156683466653163</v>
      </c>
      <c r="F55" s="3"/>
      <c r="G55" s="11"/>
      <c r="H55" s="10"/>
      <c r="I55" s="10">
        <f t="shared" si="8"/>
        <v>1087</v>
      </c>
      <c r="J55" s="10">
        <f t="shared" si="6"/>
        <v>122485.88077534511</v>
      </c>
      <c r="K55" s="11">
        <f t="shared" si="7"/>
        <v>1.0000000000000009E-2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111.56683466653166</v>
      </c>
      <c r="D56" s="11">
        <v>0.01</v>
      </c>
      <c r="E56" s="10">
        <f t="shared" si="2"/>
        <v>1.1046221254112112</v>
      </c>
      <c r="F56" s="3"/>
      <c r="G56" s="11"/>
      <c r="H56" s="10"/>
      <c r="I56" s="10">
        <f t="shared" si="8"/>
        <v>1087</v>
      </c>
      <c r="J56" s="10">
        <f t="shared" si="6"/>
        <v>121273.14928251991</v>
      </c>
      <c r="K56" s="11">
        <f t="shared" si="7"/>
        <v>1.0000000000000009E-2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110.46221254112045</v>
      </c>
      <c r="D57" s="11">
        <v>0.01</v>
      </c>
      <c r="E57" s="10">
        <f t="shared" si="2"/>
        <v>1.0936852726843682</v>
      </c>
      <c r="F57" s="3"/>
      <c r="G57" s="11"/>
      <c r="H57" s="10"/>
      <c r="I57" s="10">
        <f t="shared" si="8"/>
        <v>1087</v>
      </c>
      <c r="J57" s="10">
        <f t="shared" si="6"/>
        <v>120072.42503219793</v>
      </c>
      <c r="K57" s="11">
        <f t="shared" si="7"/>
        <v>1.0000000000000231E-2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109.36852726843608</v>
      </c>
      <c r="D58" s="11">
        <v>0.01</v>
      </c>
      <c r="E58" s="10">
        <f t="shared" si="2"/>
        <v>1.0828567056280747</v>
      </c>
      <c r="F58" s="3"/>
      <c r="G58" s="11"/>
      <c r="H58" s="10"/>
      <c r="I58" s="10">
        <f t="shared" si="8"/>
        <v>1087</v>
      </c>
      <c r="J58" s="10">
        <f t="shared" si="6"/>
        <v>118883.58914079002</v>
      </c>
      <c r="K58" s="11">
        <f t="shared" si="7"/>
        <v>1.0000000000000009E-2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108.28567056280801</v>
      </c>
      <c r="D59" s="11">
        <v>0.01</v>
      </c>
      <c r="E59" s="10">
        <f t="shared" si="2"/>
        <v>1.0721353521070114</v>
      </c>
      <c r="F59" s="3"/>
      <c r="G59" s="11"/>
      <c r="H59" s="10"/>
      <c r="I59" s="10">
        <f t="shared" si="8"/>
        <v>1087</v>
      </c>
      <c r="J59" s="10">
        <f t="shared" si="6"/>
        <v>117706.52390177231</v>
      </c>
      <c r="K59" s="11">
        <f t="shared" si="7"/>
        <v>1.0000000000000009E-2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107.213535210701</v>
      </c>
      <c r="D60" s="11">
        <v>0.01</v>
      </c>
      <c r="E60" s="10">
        <f t="shared" si="2"/>
        <v>1.0615201506009981</v>
      </c>
      <c r="F60" s="3"/>
      <c r="G60" s="11"/>
      <c r="H60" s="10"/>
      <c r="I60" s="10">
        <f t="shared" si="8"/>
        <v>1087</v>
      </c>
      <c r="J60" s="10">
        <f t="shared" si="6"/>
        <v>116541.11277403198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106.1520150601</v>
      </c>
      <c r="D61" s="11">
        <v>0.01</v>
      </c>
      <c r="E61" s="10">
        <f t="shared" si="2"/>
        <v>1.0510100501000039</v>
      </c>
      <c r="F61" s="3"/>
      <c r="G61" s="11"/>
      <c r="H61" s="10"/>
      <c r="I61" s="10">
        <f t="shared" si="8"/>
        <v>1087</v>
      </c>
      <c r="J61" s="10">
        <f t="shared" si="6"/>
        <v>115387.2403703287</v>
      </c>
      <c r="K61" s="11">
        <f t="shared" si="7"/>
        <v>1.0000000000000009E-2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105.10100500999999</v>
      </c>
      <c r="D62" s="11">
        <v>0.01</v>
      </c>
      <c r="E62" s="10">
        <f t="shared" si="2"/>
        <v>1.0406040099999956</v>
      </c>
      <c r="F62" s="3"/>
      <c r="G62" s="11"/>
      <c r="H62" s="10"/>
      <c r="I62" s="10">
        <f t="shared" si="8"/>
        <v>1087</v>
      </c>
      <c r="J62" s="10">
        <f t="shared" si="6"/>
        <v>114244.79244587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104.060401</v>
      </c>
      <c r="D63" s="11">
        <v>0.01</v>
      </c>
      <c r="E63" s="10">
        <f t="shared" si="2"/>
        <v>1.0303009999999944</v>
      </c>
      <c r="F63" s="3"/>
      <c r="G63" s="11"/>
      <c r="H63" s="10"/>
      <c r="I63" s="10">
        <f t="shared" si="8"/>
        <v>1087</v>
      </c>
      <c r="J63" s="10">
        <f t="shared" si="6"/>
        <v>113113.655887</v>
      </c>
      <c r="K63" s="11">
        <f t="shared" si="7"/>
        <v>1.0000000000000009E-2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103.0301</v>
      </c>
      <c r="D64" s="11">
        <v>0.01</v>
      </c>
      <c r="E64" s="10">
        <f t="shared" si="2"/>
        <v>1.0200999999999993</v>
      </c>
      <c r="F64" s="3"/>
      <c r="G64" s="11"/>
      <c r="H64" s="10"/>
      <c r="I64" s="10">
        <f t="shared" si="8"/>
        <v>1087</v>
      </c>
      <c r="J64" s="10">
        <f t="shared" si="6"/>
        <v>111993.7187</v>
      </c>
      <c r="K64" s="11">
        <f t="shared" si="7"/>
        <v>9.9999999999997868E-3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102.01</v>
      </c>
      <c r="D65" s="11">
        <v>0.01</v>
      </c>
      <c r="E65" s="10">
        <f t="shared" si="2"/>
        <v>1.0100000000000051</v>
      </c>
      <c r="F65" s="3"/>
      <c r="G65" s="11"/>
      <c r="H65" s="10"/>
      <c r="I65" s="10">
        <f t="shared" si="8"/>
        <v>1087</v>
      </c>
      <c r="J65" s="10">
        <f t="shared" si="6"/>
        <v>110884.87000000001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</v>
      </c>
      <c r="D66" s="11">
        <v>0.01</v>
      </c>
      <c r="E66" s="10">
        <f t="shared" si="2"/>
        <v>1</v>
      </c>
      <c r="F66" s="24">
        <f>SUM(F2)</f>
        <v>30421695</v>
      </c>
      <c r="G66" s="11"/>
      <c r="H66" s="10"/>
      <c r="I66" s="10">
        <f t="shared" si="8"/>
        <v>1087</v>
      </c>
      <c r="J66" s="10">
        <f t="shared" ref="J66:J67" si="9">IF(I66="","",I66*C66)</f>
        <v>109787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0.01</v>
      </c>
      <c r="E67" s="3" t="s">
        <v>72</v>
      </c>
      <c r="F67" s="10">
        <f>SUM(C2)</f>
        <v>190.93664881743518</v>
      </c>
      <c r="G67" s="11"/>
      <c r="H67" s="10"/>
      <c r="I67" s="10">
        <f t="shared" ref="I67" si="11">IF(H67&lt;&gt;"",H67,I66/(1+IF(G66="",0,G66)))</f>
        <v>1087</v>
      </c>
      <c r="J67" s="10">
        <f t="shared" si="9"/>
        <v>108700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5">
        <v>21611863</v>
      </c>
      <c r="G2" s="11"/>
      <c r="H2" s="10"/>
      <c r="I2" s="10">
        <f>IF(H2&lt;&gt;"",H2,3651)</f>
        <v>3651</v>
      </c>
      <c r="J2" s="10">
        <f t="shared" ref="J2:J33" si="3">IF(I2="","",I2*C2)</f>
        <v>78905166183.231339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11"/>
      <c r="H3" s="10"/>
      <c r="I3" s="10">
        <f t="shared" ref="I3:I34" si="5">IF(H3&lt;&gt;"",H3,I2/(1+IF(G2="",0,G2)))</f>
        <v>3651</v>
      </c>
      <c r="J3" s="10">
        <f t="shared" si="3"/>
        <v>76517810495.763519</v>
      </c>
      <c r="K3" s="11">
        <f t="shared" si="4"/>
        <v>3.1700000000000061E-2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11"/>
      <c r="H4" s="10"/>
      <c r="I4" s="10">
        <f t="shared" si="5"/>
        <v>3651</v>
      </c>
      <c r="J4" s="10">
        <f t="shared" si="3"/>
        <v>74166725303.638184</v>
      </c>
      <c r="K4" s="11">
        <f t="shared" si="4"/>
        <v>3.2000000000000028E-2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11"/>
      <c r="H5" s="10"/>
      <c r="I5" s="10">
        <f t="shared" si="5"/>
        <v>3651</v>
      </c>
      <c r="J5" s="10">
        <f t="shared" si="3"/>
        <v>71866981883.370331</v>
      </c>
      <c r="K5" s="11">
        <f t="shared" si="4"/>
        <v>3.2399999999999984E-2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11"/>
      <c r="H6" s="10"/>
      <c r="I6" s="10">
        <f t="shared" si="5"/>
        <v>3651</v>
      </c>
      <c r="J6" s="10">
        <f t="shared" si="3"/>
        <v>69611567109.037521</v>
      </c>
      <c r="K6" s="11">
        <f t="shared" si="4"/>
        <v>3.3300000000000107E-2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11"/>
      <c r="H7" s="10"/>
      <c r="I7" s="10">
        <f t="shared" si="5"/>
        <v>3651</v>
      </c>
      <c r="J7" s="10">
        <f t="shared" si="3"/>
        <v>67368205854.096115</v>
      </c>
      <c r="K7" s="11">
        <f t="shared" si="4"/>
        <v>3.4599999999999964E-2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11"/>
      <c r="H8" s="10"/>
      <c r="I8" s="10">
        <f t="shared" si="5"/>
        <v>3651</v>
      </c>
      <c r="J8" s="10">
        <f t="shared" si="3"/>
        <v>65115219267.442604</v>
      </c>
      <c r="K8" s="11">
        <f t="shared" si="4"/>
        <v>3.5400000000000098E-2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11"/>
      <c r="H9" s="10"/>
      <c r="I9" s="10">
        <f t="shared" si="5"/>
        <v>3651</v>
      </c>
      <c r="J9" s="10">
        <f t="shared" si="3"/>
        <v>62888950422.486572</v>
      </c>
      <c r="K9" s="11">
        <f t="shared" si="4"/>
        <v>3.5699999999999843E-2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11"/>
      <c r="H10" s="10"/>
      <c r="I10" s="10">
        <f t="shared" si="5"/>
        <v>3651</v>
      </c>
      <c r="J10" s="10">
        <f t="shared" si="3"/>
        <v>60721203459.000267</v>
      </c>
      <c r="K10" s="11">
        <f t="shared" si="4"/>
        <v>3.5299999999999887E-2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11"/>
      <c r="H11" s="10"/>
      <c r="I11" s="10">
        <f t="shared" si="5"/>
        <v>3651</v>
      </c>
      <c r="J11" s="10">
        <f t="shared" si="3"/>
        <v>58650829188.641243</v>
      </c>
      <c r="K11" s="11">
        <f t="shared" si="4"/>
        <v>3.4399999999999986E-2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11"/>
      <c r="H12" s="10"/>
      <c r="I12" s="10">
        <f t="shared" si="5"/>
        <v>3651</v>
      </c>
      <c r="J12" s="10">
        <f t="shared" si="3"/>
        <v>56700337576.025948</v>
      </c>
      <c r="K12" s="11">
        <f t="shared" si="4"/>
        <v>3.2999999999999918E-2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11"/>
      <c r="H13" s="10"/>
      <c r="I13" s="10">
        <f t="shared" si="5"/>
        <v>3651</v>
      </c>
      <c r="J13" s="10">
        <f t="shared" si="3"/>
        <v>54889000557.624344</v>
      </c>
      <c r="K13" s="11">
        <f t="shared" si="4"/>
        <v>3.180000000000005E-2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11"/>
      <c r="H14" s="10"/>
      <c r="I14" s="10">
        <f t="shared" si="5"/>
        <v>3651</v>
      </c>
      <c r="J14" s="10">
        <f t="shared" si="3"/>
        <v>53197325603.435104</v>
      </c>
      <c r="K14" s="11">
        <f t="shared" si="4"/>
        <v>3.0999999999999917E-2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11"/>
      <c r="H15" s="10"/>
      <c r="I15" s="10">
        <f t="shared" si="5"/>
        <v>3651</v>
      </c>
      <c r="J15" s="10">
        <f t="shared" si="3"/>
        <v>51597793989.752769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11"/>
      <c r="H16" s="10"/>
      <c r="I16" s="10">
        <f t="shared" si="5"/>
        <v>3651</v>
      </c>
      <c r="J16" s="10">
        <f t="shared" si="3"/>
        <v>50056067122.383369</v>
      </c>
      <c r="K16" s="11">
        <f t="shared" si="4"/>
        <v>3.0200000000000005E-2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11"/>
      <c r="H17" s="10"/>
      <c r="I17" s="10">
        <f t="shared" si="5"/>
        <v>3651</v>
      </c>
      <c r="J17" s="10">
        <f t="shared" si="3"/>
        <v>48588688722.950272</v>
      </c>
      <c r="K17" s="11">
        <f t="shared" si="4"/>
        <v>2.8100000000000014E-2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11"/>
      <c r="H18" s="10"/>
      <c r="I18" s="10">
        <f t="shared" si="5"/>
        <v>3651</v>
      </c>
      <c r="J18" s="10">
        <f t="shared" si="3"/>
        <v>47260664062.785988</v>
      </c>
      <c r="K18" s="11">
        <f t="shared" si="4"/>
        <v>2.6799999999999935E-2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11"/>
      <c r="H19" s="10"/>
      <c r="I19" s="10">
        <f t="shared" si="5"/>
        <v>3651</v>
      </c>
      <c r="J19" s="10">
        <f t="shared" si="3"/>
        <v>46027136796.636139</v>
      </c>
      <c r="K19" s="11">
        <f t="shared" si="4"/>
        <v>2.6200000000000001E-2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11"/>
      <c r="H20" s="10"/>
      <c r="I20" s="10">
        <f t="shared" si="5"/>
        <v>3651</v>
      </c>
      <c r="J20" s="10">
        <f t="shared" si="3"/>
        <v>44852014029.074387</v>
      </c>
      <c r="K20" s="11">
        <f t="shared" si="4"/>
        <v>2.5500000000000078E-2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11"/>
      <c r="H21" s="10"/>
      <c r="I21" s="10">
        <f t="shared" si="5"/>
        <v>3651</v>
      </c>
      <c r="J21" s="10">
        <f t="shared" si="3"/>
        <v>43736727478.375801</v>
      </c>
      <c r="K21" s="11">
        <f t="shared" si="4"/>
        <v>2.4499999999999744E-2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11"/>
      <c r="H22" s="10"/>
      <c r="I22" s="10">
        <f t="shared" si="5"/>
        <v>3651</v>
      </c>
      <c r="J22" s="10">
        <f t="shared" si="3"/>
        <v>42690802809.54203</v>
      </c>
      <c r="K22" s="11">
        <f t="shared" si="4"/>
        <v>2.410000000000001E-2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11"/>
      <c r="H23" s="10"/>
      <c r="I23" s="10">
        <f t="shared" si="5"/>
        <v>3651</v>
      </c>
      <c r="J23" s="10">
        <f t="shared" si="3"/>
        <v>41686166204.025024</v>
      </c>
      <c r="K23" s="11">
        <f t="shared" si="4"/>
        <v>2.3900000000000032E-2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11"/>
      <c r="H24" s="10"/>
      <c r="I24" s="10">
        <f t="shared" si="5"/>
        <v>3651</v>
      </c>
      <c r="J24" s="10">
        <f t="shared" si="3"/>
        <v>40713122574.494606</v>
      </c>
      <c r="K24" s="11">
        <f t="shared" si="4"/>
        <v>2.3800000000000043E-2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11"/>
      <c r="H25" s="10"/>
      <c r="I25" s="10">
        <f t="shared" si="5"/>
        <v>3651</v>
      </c>
      <c r="J25" s="10">
        <f t="shared" si="3"/>
        <v>39766675693.001175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11"/>
      <c r="H26" s="10"/>
      <c r="I26" s="10">
        <f t="shared" si="5"/>
        <v>3651</v>
      </c>
      <c r="J26" s="10">
        <f t="shared" si="3"/>
        <v>38830852156.040596</v>
      </c>
      <c r="K26" s="11">
        <f t="shared" si="4"/>
        <v>2.4799999999999933E-2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11"/>
      <c r="H27" s="10"/>
      <c r="I27" s="10">
        <f t="shared" si="5"/>
        <v>3651</v>
      </c>
      <c r="J27" s="10">
        <f t="shared" si="3"/>
        <v>37891151596.448669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11"/>
      <c r="H28" s="10"/>
      <c r="I28" s="10">
        <f t="shared" si="5"/>
        <v>3651</v>
      </c>
      <c r="J28" s="10">
        <f t="shared" si="3"/>
        <v>36945350620.562271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11"/>
      <c r="H29" s="10"/>
      <c r="I29" s="10">
        <f t="shared" si="5"/>
        <v>3651</v>
      </c>
      <c r="J29" s="10">
        <f t="shared" si="3"/>
        <v>35995080495.48156</v>
      </c>
      <c r="K29" s="11">
        <f t="shared" si="4"/>
        <v>2.7499999999999858E-2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11"/>
      <c r="H30" s="10"/>
      <c r="I30" s="10">
        <f t="shared" si="5"/>
        <v>3651</v>
      </c>
      <c r="J30" s="10">
        <f t="shared" si="3"/>
        <v>35031708511.41758</v>
      </c>
      <c r="K30" s="11">
        <f t="shared" si="4"/>
        <v>2.8899999999999926E-2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11"/>
      <c r="H31" s="10"/>
      <c r="I31" s="10">
        <f t="shared" si="5"/>
        <v>3651</v>
      </c>
      <c r="J31" s="10">
        <f t="shared" si="3"/>
        <v>34047729139.292042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11"/>
      <c r="H32" s="10"/>
      <c r="I32" s="10">
        <f t="shared" si="5"/>
        <v>3651</v>
      </c>
      <c r="J32" s="10">
        <f t="shared" si="3"/>
        <v>33059257344.685932</v>
      </c>
      <c r="K32" s="11">
        <f t="shared" si="4"/>
        <v>3.0000000000000027E-2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11"/>
      <c r="H33" s="10"/>
      <c r="I33" s="10">
        <f t="shared" si="5"/>
        <v>3651</v>
      </c>
      <c r="J33" s="10">
        <f t="shared" si="3"/>
        <v>32096366354.064011</v>
      </c>
      <c r="K33" s="11">
        <f t="shared" si="4"/>
        <v>3.0799999999999939E-2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11"/>
      <c r="H34" s="10"/>
      <c r="I34" s="10">
        <f t="shared" si="5"/>
        <v>3651</v>
      </c>
      <c r="J34" s="10">
        <f t="shared" ref="J34:J65" si="6">IF(I34="","",I34*C34)</f>
        <v>31137336393.154846</v>
      </c>
      <c r="K34" s="11">
        <f t="shared" ref="K34:K65" si="7">IFERROR(J34/J35-1,"")</f>
        <v>3.2200000000000006E-2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11"/>
      <c r="H35" s="10"/>
      <c r="I35" s="10">
        <f t="shared" ref="I35:I66" si="8">IF(H35&lt;&gt;"",H35,I34/(1+IF(G34="",0,G34)))</f>
        <v>3651</v>
      </c>
      <c r="J35" s="10">
        <f t="shared" si="6"/>
        <v>30165991467.888824</v>
      </c>
      <c r="K35" s="11">
        <f t="shared" si="7"/>
        <v>3.2100000000000017E-2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11"/>
      <c r="H36" s="10"/>
      <c r="I36" s="10">
        <f t="shared" si="8"/>
        <v>3651</v>
      </c>
      <c r="J36" s="10">
        <f t="shared" si="6"/>
        <v>29227779738.289726</v>
      </c>
      <c r="K36" s="11">
        <f t="shared" si="7"/>
        <v>3.0599999999999961E-2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11"/>
      <c r="H37" s="10"/>
      <c r="I37" s="10">
        <f t="shared" si="8"/>
        <v>3651</v>
      </c>
      <c r="J37" s="10">
        <f t="shared" si="6"/>
        <v>28359964814.95219</v>
      </c>
      <c r="K37" s="11">
        <f t="shared" si="7"/>
        <v>2.9900000000000038E-2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11"/>
      <c r="H38" s="10"/>
      <c r="I38" s="10">
        <f t="shared" si="8"/>
        <v>3651</v>
      </c>
      <c r="J38" s="10">
        <f t="shared" si="6"/>
        <v>27536619880.524506</v>
      </c>
      <c r="K38" s="11">
        <f t="shared" si="7"/>
        <v>3.0000000000000027E-2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11"/>
      <c r="H39" s="10"/>
      <c r="I39" s="10">
        <f t="shared" si="8"/>
        <v>3651</v>
      </c>
      <c r="J39" s="10">
        <f t="shared" si="6"/>
        <v>26734582408.276218</v>
      </c>
      <c r="K39" s="11">
        <f t="shared" si="7"/>
        <v>3.0299999999999994E-2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11"/>
      <c r="H40" s="10"/>
      <c r="I40" s="10">
        <f t="shared" si="8"/>
        <v>3651</v>
      </c>
      <c r="J40" s="10">
        <f t="shared" si="6"/>
        <v>25948347479.643036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11"/>
      <c r="H41" s="10"/>
      <c r="I41" s="10">
        <f t="shared" si="8"/>
        <v>3651</v>
      </c>
      <c r="J41" s="10">
        <f t="shared" si="6"/>
        <v>25182790644.063507</v>
      </c>
      <c r="K41" s="11">
        <f t="shared" si="7"/>
        <v>3.0300000000000216E-2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11"/>
      <c r="H42" s="10"/>
      <c r="I42" s="10">
        <f t="shared" si="8"/>
        <v>3651</v>
      </c>
      <c r="J42" s="10">
        <f t="shared" si="6"/>
        <v>24442192219.803459</v>
      </c>
      <c r="K42" s="11">
        <f t="shared" si="7"/>
        <v>2.9999999999999805E-2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11"/>
      <c r="H43" s="10"/>
      <c r="I43" s="10">
        <f t="shared" si="8"/>
        <v>3651</v>
      </c>
      <c r="J43" s="10">
        <f t="shared" si="6"/>
        <v>23730283708.54705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11"/>
      <c r="H44" s="10"/>
      <c r="I44" s="10">
        <f t="shared" si="8"/>
        <v>3651</v>
      </c>
      <c r="J44" s="10">
        <f t="shared" si="6"/>
        <v>23054778692.846642</v>
      </c>
      <c r="K44" s="11">
        <f t="shared" si="7"/>
        <v>2.8799999999999937E-2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11"/>
      <c r="H45" s="10"/>
      <c r="I45" s="10">
        <f t="shared" si="8"/>
        <v>3651</v>
      </c>
      <c r="J45" s="10">
        <f t="shared" si="6"/>
        <v>22409388309.532116</v>
      </c>
      <c r="K45" s="11">
        <f t="shared" si="7"/>
        <v>2.8100000000000014E-2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11"/>
      <c r="H46" s="10"/>
      <c r="I46" s="10">
        <f t="shared" si="8"/>
        <v>3651</v>
      </c>
      <c r="J46" s="10">
        <f t="shared" si="6"/>
        <v>21796895544.725334</v>
      </c>
      <c r="K46" s="11">
        <f t="shared" si="7"/>
        <v>2.7600000000000291E-2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11"/>
      <c r="H47" s="10"/>
      <c r="I47" s="10">
        <f t="shared" si="8"/>
        <v>3651</v>
      </c>
      <c r="J47" s="10">
        <f t="shared" si="6"/>
        <v>21211459268.903591</v>
      </c>
      <c r="K47" s="11">
        <f t="shared" si="7"/>
        <v>2.9300000000000104E-2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11"/>
      <c r="H48" s="10"/>
      <c r="I48" s="10">
        <f t="shared" si="8"/>
        <v>3651</v>
      </c>
      <c r="J48" s="10">
        <f t="shared" si="6"/>
        <v>20607654978.046818</v>
      </c>
      <c r="K48" s="11">
        <f t="shared" si="7"/>
        <v>3.180000000000005E-2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11"/>
      <c r="H49" s="10"/>
      <c r="I49" s="10">
        <f t="shared" si="8"/>
        <v>3651</v>
      </c>
      <c r="J49" s="10">
        <f t="shared" si="6"/>
        <v>19972528569.535587</v>
      </c>
      <c r="K49" s="11">
        <f t="shared" si="7"/>
        <v>3.2299999999999995E-2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11"/>
      <c r="H50" s="10"/>
      <c r="I50" s="10">
        <f t="shared" si="8"/>
        <v>3651</v>
      </c>
      <c r="J50" s="10">
        <f t="shared" si="6"/>
        <v>19347601055.444721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11"/>
      <c r="H51" s="10"/>
      <c r="I51" s="10">
        <f t="shared" si="8"/>
        <v>3651</v>
      </c>
      <c r="J51" s="10">
        <f t="shared" si="6"/>
        <v>18745858982.11871</v>
      </c>
      <c r="K51" s="11">
        <f t="shared" si="7"/>
        <v>3.2000000000000028E-2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11"/>
      <c r="H52" s="10"/>
      <c r="I52" s="10">
        <f t="shared" si="8"/>
        <v>3651</v>
      </c>
      <c r="J52" s="10">
        <f t="shared" si="6"/>
        <v>18164592036.936733</v>
      </c>
      <c r="K52" s="11">
        <f t="shared" si="7"/>
        <v>3.1699999999999839E-2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11"/>
      <c r="H53" s="10"/>
      <c r="I53" s="10">
        <f t="shared" si="8"/>
        <v>3651</v>
      </c>
      <c r="J53" s="10">
        <f t="shared" si="6"/>
        <v>17606467032.021648</v>
      </c>
      <c r="K53" s="11">
        <f t="shared" si="7"/>
        <v>3.1600000000000072E-2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11"/>
      <c r="H54" s="10"/>
      <c r="I54" s="10">
        <f t="shared" si="8"/>
        <v>3651</v>
      </c>
      <c r="J54" s="10">
        <f t="shared" si="6"/>
        <v>17067145242.362976</v>
      </c>
      <c r="K54" s="11">
        <f t="shared" si="7"/>
        <v>3.1600000000000072E-2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11"/>
      <c r="H55" s="10"/>
      <c r="I55" s="10">
        <f t="shared" si="8"/>
        <v>3651</v>
      </c>
      <c r="J55" s="10">
        <f t="shared" si="6"/>
        <v>16544343972.821806</v>
      </c>
      <c r="K55" s="11">
        <f t="shared" si="7"/>
        <v>3.1500000000000083E-2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11"/>
      <c r="H56" s="10"/>
      <c r="I56" s="10">
        <f t="shared" si="8"/>
        <v>3651</v>
      </c>
      <c r="J56" s="10">
        <f t="shared" si="6"/>
        <v>16039111946.50684</v>
      </c>
      <c r="K56" s="11">
        <f t="shared" si="7"/>
        <v>3.1300000000000106E-2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11"/>
      <c r="H57" s="10"/>
      <c r="I57" s="10">
        <f t="shared" si="8"/>
        <v>3651</v>
      </c>
      <c r="J57" s="10">
        <f t="shared" si="6"/>
        <v>15552324199.075768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11"/>
      <c r="H58" s="10"/>
      <c r="I58" s="10">
        <f t="shared" si="8"/>
        <v>3651</v>
      </c>
      <c r="J58" s="10">
        <f t="shared" si="6"/>
        <v>15099343882.597832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11"/>
      <c r="H59" s="10"/>
      <c r="I59" s="10">
        <f t="shared" si="8"/>
        <v>3651</v>
      </c>
      <c r="J59" s="10">
        <f t="shared" si="6"/>
        <v>14659557167.570709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11"/>
      <c r="H60" s="10"/>
      <c r="I60" s="10">
        <f t="shared" si="8"/>
        <v>3651</v>
      </c>
      <c r="J60" s="10">
        <f t="shared" si="6"/>
        <v>14246411241.565317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11"/>
      <c r="H61" s="10"/>
      <c r="I61" s="10">
        <f t="shared" si="8"/>
        <v>3651</v>
      </c>
      <c r="J61" s="10">
        <f t="shared" si="6"/>
        <v>13858376694.129686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11"/>
      <c r="H62" s="10"/>
      <c r="I62" s="10">
        <f t="shared" si="8"/>
        <v>3651</v>
      </c>
      <c r="J62" s="10">
        <f t="shared" si="6"/>
        <v>13494037676.854612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11"/>
      <c r="H63" s="10"/>
      <c r="I63" s="10">
        <f t="shared" si="8"/>
        <v>3651</v>
      </c>
      <c r="J63" s="10">
        <f t="shared" si="6"/>
        <v>13152083505.706249</v>
      </c>
      <c r="K63" s="11">
        <f t="shared" si="7"/>
        <v>2.4999999999999911E-2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11"/>
      <c r="H64" s="10"/>
      <c r="I64" s="10">
        <f t="shared" si="8"/>
        <v>3651</v>
      </c>
      <c r="J64" s="10">
        <f t="shared" si="6"/>
        <v>12831300981.17683</v>
      </c>
      <c r="K64" s="11">
        <f t="shared" si="7"/>
        <v>2.4000000000000243E-2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11"/>
      <c r="H65" s="10"/>
      <c r="I65" s="10">
        <f t="shared" si="8"/>
        <v>3651</v>
      </c>
      <c r="J65" s="10">
        <f t="shared" si="6"/>
        <v>12530567364.430496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4">
        <f>SUM(F2)</f>
        <v>21611863</v>
      </c>
      <c r="G66" s="11"/>
      <c r="H66" s="10"/>
      <c r="I66" s="10">
        <f t="shared" si="8"/>
        <v>3651</v>
      </c>
      <c r="J66" s="10">
        <f t="shared" ref="J66:J67" si="9">IF(I66="","",I66*C66)</f>
        <v>12248843953.499998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11"/>
      <c r="H67" s="10"/>
      <c r="I67" s="10">
        <f t="shared" ref="I67" si="11">IF(H67&lt;&gt;"",H67,I66/(1+IF(G66="",0,G66)))</f>
        <v>3651</v>
      </c>
      <c r="J67" s="10">
        <f t="shared" si="9"/>
        <v>11973454500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5">
        <v>31491757</v>
      </c>
      <c r="G2" s="11"/>
      <c r="H2" s="10"/>
      <c r="I2" s="10">
        <f>IF(H2&lt;&gt;"",H2,8056)</f>
        <v>8056</v>
      </c>
      <c r="J2" s="10">
        <f t="shared" ref="J2:J33" si="3">IF(I2="","",I2*C2)</f>
        <v>253685792351.68839</v>
      </c>
      <c r="K2" s="11">
        <f t="shared" ref="K2:K33" si="4">IFERROR(J2/J3-1,"")</f>
        <v>1.7099999999999893E-2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11"/>
      <c r="H3" s="10"/>
      <c r="I3" s="10">
        <f t="shared" ref="I3:I34" si="5">IF(H3&lt;&gt;"",H3,I2/(1+IF(G2="",0,G2)))</f>
        <v>8056</v>
      </c>
      <c r="J3" s="10">
        <f t="shared" si="3"/>
        <v>249420698408.89627</v>
      </c>
      <c r="K3" s="11">
        <f t="shared" si="4"/>
        <v>1.6599999999999948E-2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11"/>
      <c r="H4" s="10"/>
      <c r="I4" s="10">
        <f t="shared" si="5"/>
        <v>8056</v>
      </c>
      <c r="J4" s="10">
        <f t="shared" si="3"/>
        <v>245347922888.93988</v>
      </c>
      <c r="K4" s="11">
        <f t="shared" si="4"/>
        <v>1.6499999999999959E-2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11"/>
      <c r="H5" s="10"/>
      <c r="I5" s="10">
        <f t="shared" si="5"/>
        <v>8056</v>
      </c>
      <c r="J5" s="10">
        <f t="shared" si="3"/>
        <v>241365393889.75888</v>
      </c>
      <c r="K5" s="11">
        <f t="shared" si="4"/>
        <v>1.4699999999999935E-2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11"/>
      <c r="H6" s="10"/>
      <c r="I6" s="10">
        <f t="shared" si="5"/>
        <v>8056</v>
      </c>
      <c r="J6" s="10">
        <f t="shared" si="3"/>
        <v>237868723652.07343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11"/>
      <c r="H7" s="10"/>
      <c r="I7" s="10">
        <f t="shared" si="5"/>
        <v>8056</v>
      </c>
      <c r="J7" s="10">
        <f t="shared" si="3"/>
        <v>234955278202.36411</v>
      </c>
      <c r="K7" s="11">
        <f t="shared" si="4"/>
        <v>1.1800000000000033E-2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11"/>
      <c r="H8" s="10"/>
      <c r="I8" s="10">
        <f t="shared" si="5"/>
        <v>8056</v>
      </c>
      <c r="J8" s="10">
        <f t="shared" si="3"/>
        <v>232215139555.60791</v>
      </c>
      <c r="K8" s="11">
        <f t="shared" si="4"/>
        <v>1.1900000000000022E-2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11"/>
      <c r="H9" s="10"/>
      <c r="I9" s="10">
        <f t="shared" si="5"/>
        <v>8056</v>
      </c>
      <c r="J9" s="10">
        <f t="shared" si="3"/>
        <v>229484276663.31445</v>
      </c>
      <c r="K9" s="11">
        <f t="shared" si="4"/>
        <v>1.1500000000000066E-2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11"/>
      <c r="H10" s="10"/>
      <c r="I10" s="10">
        <f t="shared" si="5"/>
        <v>8056</v>
      </c>
      <c r="J10" s="10">
        <f t="shared" si="3"/>
        <v>226875211728.43741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11"/>
      <c r="H11" s="10"/>
      <c r="I11" s="10">
        <f t="shared" si="5"/>
        <v>8056</v>
      </c>
      <c r="J11" s="10">
        <f t="shared" si="3"/>
        <v>224495558805.10333</v>
      </c>
      <c r="K11" s="11">
        <f t="shared" si="4"/>
        <v>1.0199999999999987E-2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11"/>
      <c r="H12" s="10"/>
      <c r="I12" s="10">
        <f t="shared" si="5"/>
        <v>8056</v>
      </c>
      <c r="J12" s="10">
        <f t="shared" si="3"/>
        <v>222228824792.22266</v>
      </c>
      <c r="K12" s="11">
        <f t="shared" si="4"/>
        <v>1.0099999999999998E-2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11"/>
      <c r="H13" s="10"/>
      <c r="I13" s="10">
        <f t="shared" si="5"/>
        <v>8056</v>
      </c>
      <c r="J13" s="10">
        <f t="shared" si="3"/>
        <v>220006756551.05698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11"/>
      <c r="H14" s="10"/>
      <c r="I14" s="10">
        <f t="shared" si="5"/>
        <v>8056</v>
      </c>
      <c r="J14" s="10">
        <f t="shared" si="3"/>
        <v>217806906792.45319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11"/>
      <c r="H15" s="10"/>
      <c r="I15" s="10">
        <f t="shared" si="5"/>
        <v>8056</v>
      </c>
      <c r="J15" s="10">
        <f t="shared" si="3"/>
        <v>215650402764.80515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11"/>
      <c r="H16" s="10"/>
      <c r="I16" s="10">
        <f t="shared" si="5"/>
        <v>8056</v>
      </c>
      <c r="J16" s="10">
        <f t="shared" si="3"/>
        <v>213621003234.08136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11"/>
      <c r="H17" s="10"/>
      <c r="I17" s="10">
        <f t="shared" si="5"/>
        <v>8056</v>
      </c>
      <c r="J17" s="10">
        <f t="shared" si="3"/>
        <v>211799527299.30731</v>
      </c>
      <c r="K17" s="11">
        <f t="shared" si="4"/>
        <v>9.099999999999886E-3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11"/>
      <c r="H18" s="10"/>
      <c r="I18" s="10">
        <f t="shared" si="5"/>
        <v>8056</v>
      </c>
      <c r="J18" s="10">
        <f t="shared" si="3"/>
        <v>209889532553.07434</v>
      </c>
      <c r="K18" s="11">
        <f t="shared" si="4"/>
        <v>1.089999999999991E-2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11"/>
      <c r="H19" s="10"/>
      <c r="I19" s="10">
        <f t="shared" si="5"/>
        <v>8056</v>
      </c>
      <c r="J19" s="10">
        <f t="shared" si="3"/>
        <v>207626404741.39319</v>
      </c>
      <c r="K19" s="11">
        <f t="shared" si="4"/>
        <v>1.2100000000000222E-2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11"/>
      <c r="H20" s="10"/>
      <c r="I20" s="10">
        <f t="shared" si="5"/>
        <v>8056</v>
      </c>
      <c r="J20" s="10">
        <f t="shared" si="3"/>
        <v>205144160400.54654</v>
      </c>
      <c r="K20" s="11">
        <f t="shared" si="4"/>
        <v>1.2000000000000011E-2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11"/>
      <c r="H21" s="10"/>
      <c r="I21" s="10">
        <f t="shared" si="5"/>
        <v>8056</v>
      </c>
      <c r="J21" s="10">
        <f t="shared" si="3"/>
        <v>202711620949.15668</v>
      </c>
      <c r="K21" s="11">
        <f t="shared" si="4"/>
        <v>1.2999999999999901E-2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11"/>
      <c r="H22" s="10"/>
      <c r="I22" s="10">
        <f t="shared" si="5"/>
        <v>8056</v>
      </c>
      <c r="J22" s="10">
        <f t="shared" si="3"/>
        <v>200110188498.67392</v>
      </c>
      <c r="K22" s="11">
        <f t="shared" si="4"/>
        <v>1.21E-2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11"/>
      <c r="H23" s="10"/>
      <c r="I23" s="10">
        <f t="shared" si="5"/>
        <v>8056</v>
      </c>
      <c r="J23" s="10">
        <f t="shared" si="3"/>
        <v>197717803081.38913</v>
      </c>
      <c r="K23" s="11">
        <f t="shared" si="4"/>
        <v>1.6200000000000214E-2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11"/>
      <c r="H24" s="10"/>
      <c r="I24" s="10">
        <f t="shared" si="5"/>
        <v>8056</v>
      </c>
      <c r="J24" s="10">
        <f t="shared" si="3"/>
        <v>194565836529.60944</v>
      </c>
      <c r="K24" s="11">
        <f t="shared" si="4"/>
        <v>1.9900000000000029E-2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11"/>
      <c r="H25" s="10"/>
      <c r="I25" s="10">
        <f t="shared" si="5"/>
        <v>8056</v>
      </c>
      <c r="J25" s="10">
        <f t="shared" si="3"/>
        <v>190769523021.48193</v>
      </c>
      <c r="K25" s="11">
        <f t="shared" si="4"/>
        <v>1.8000000000000016E-2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11"/>
      <c r="H26" s="10"/>
      <c r="I26" s="10">
        <f t="shared" si="5"/>
        <v>8056</v>
      </c>
      <c r="J26" s="10">
        <f t="shared" si="3"/>
        <v>187396388036.81918</v>
      </c>
      <c r="K26" s="11">
        <f t="shared" si="4"/>
        <v>2.2799999999999931E-2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11"/>
      <c r="H27" s="10"/>
      <c r="I27" s="10">
        <f t="shared" si="5"/>
        <v>8056</v>
      </c>
      <c r="J27" s="10">
        <f t="shared" si="3"/>
        <v>183218994951.91553</v>
      </c>
      <c r="K27" s="11">
        <f t="shared" si="4"/>
        <v>2.7800000000000047E-2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11"/>
      <c r="H28" s="10"/>
      <c r="I28" s="10">
        <f t="shared" si="5"/>
        <v>8056</v>
      </c>
      <c r="J28" s="10">
        <f t="shared" si="3"/>
        <v>178263275882.38519</v>
      </c>
      <c r="K28" s="11">
        <f t="shared" si="4"/>
        <v>2.9399999999999871E-2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11"/>
      <c r="H29" s="10"/>
      <c r="I29" s="10">
        <f t="shared" si="5"/>
        <v>8056</v>
      </c>
      <c r="J29" s="10">
        <f t="shared" si="3"/>
        <v>173172018537.38605</v>
      </c>
      <c r="K29" s="11">
        <f t="shared" si="4"/>
        <v>3.0499999999999972E-2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11"/>
      <c r="H30" s="10"/>
      <c r="I30" s="10">
        <f t="shared" si="5"/>
        <v>8056</v>
      </c>
      <c r="J30" s="10">
        <f t="shared" si="3"/>
        <v>168046597319.15192</v>
      </c>
      <c r="K30" s="11">
        <f t="shared" si="4"/>
        <v>3.1199999999999672E-2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11"/>
      <c r="H31" s="10"/>
      <c r="I31" s="10">
        <f t="shared" si="5"/>
        <v>8056</v>
      </c>
      <c r="J31" s="10">
        <f t="shared" si="3"/>
        <v>162962177384.74783</v>
      </c>
      <c r="K31" s="11">
        <f t="shared" si="4"/>
        <v>3.2000000000000028E-2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11"/>
      <c r="H32" s="10"/>
      <c r="I32" s="10">
        <f t="shared" si="5"/>
        <v>8056</v>
      </c>
      <c r="J32" s="10">
        <f t="shared" si="3"/>
        <v>157909086613.12775</v>
      </c>
      <c r="K32" s="11">
        <f t="shared" si="4"/>
        <v>3.3300000000000329E-2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11"/>
      <c r="H33" s="10"/>
      <c r="I33" s="10">
        <f t="shared" si="5"/>
        <v>8056</v>
      </c>
      <c r="J33" s="10">
        <f t="shared" si="3"/>
        <v>152820174792.53625</v>
      </c>
      <c r="K33" s="11">
        <f t="shared" si="4"/>
        <v>3.4599999999999964E-2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11"/>
      <c r="H34" s="10"/>
      <c r="I34" s="10">
        <f t="shared" si="5"/>
        <v>8056</v>
      </c>
      <c r="J34" s="10">
        <f t="shared" ref="J34:J65" si="6">IF(I34="","",I34*C34)</f>
        <v>147709428564.21445</v>
      </c>
      <c r="K34" s="11">
        <f t="shared" ref="K34:K65" si="7">IFERROR(J34/J35-1,"")</f>
        <v>3.4899999999999931E-2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11"/>
      <c r="H35" s="10"/>
      <c r="I35" s="10">
        <f t="shared" ref="I35:I66" si="8">IF(H35&lt;&gt;"",H35,I34/(1+IF(G34="",0,G34)))</f>
        <v>8056</v>
      </c>
      <c r="J35" s="10">
        <f t="shared" si="6"/>
        <v>142728213899.13464</v>
      </c>
      <c r="K35" s="11">
        <f t="shared" si="7"/>
        <v>3.4599999999999964E-2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11"/>
      <c r="H36" s="10"/>
      <c r="I36" s="10">
        <f t="shared" si="8"/>
        <v>8056</v>
      </c>
      <c r="J36" s="10">
        <f t="shared" si="6"/>
        <v>137954971872.35129</v>
      </c>
      <c r="K36" s="11">
        <f t="shared" si="7"/>
        <v>3.400000000000003E-2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11"/>
      <c r="H37" s="10"/>
      <c r="I37" s="10">
        <f t="shared" si="8"/>
        <v>8056</v>
      </c>
      <c r="J37" s="10">
        <f t="shared" si="6"/>
        <v>133418734886.21982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11"/>
      <c r="H38" s="10"/>
      <c r="I38" s="10">
        <f t="shared" si="8"/>
        <v>8056</v>
      </c>
      <c r="J38" s="10">
        <f t="shared" si="6"/>
        <v>129482467863.17917</v>
      </c>
      <c r="K38" s="11">
        <f t="shared" si="7"/>
        <v>2.7099999999999902E-2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11"/>
      <c r="H39" s="10"/>
      <c r="I39" s="10">
        <f t="shared" si="8"/>
        <v>8056</v>
      </c>
      <c r="J39" s="10">
        <f t="shared" si="6"/>
        <v>126066077171.82278</v>
      </c>
      <c r="K39" s="11">
        <f t="shared" si="7"/>
        <v>2.7300000000000102E-2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11"/>
      <c r="H40" s="10"/>
      <c r="I40" s="10">
        <f t="shared" si="8"/>
        <v>8056</v>
      </c>
      <c r="J40" s="10">
        <f t="shared" si="6"/>
        <v>122715932222.15785</v>
      </c>
      <c r="K40" s="11">
        <f t="shared" si="7"/>
        <v>2.6999999999999913E-2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11"/>
      <c r="H41" s="10"/>
      <c r="I41" s="10">
        <f t="shared" si="8"/>
        <v>8056</v>
      </c>
      <c r="J41" s="10">
        <f t="shared" si="6"/>
        <v>119489710050.78664</v>
      </c>
      <c r="K41" s="11">
        <f t="shared" si="7"/>
        <v>2.7099999999999902E-2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11"/>
      <c r="H42" s="10"/>
      <c r="I42" s="10">
        <f t="shared" si="8"/>
        <v>8056</v>
      </c>
      <c r="J42" s="10">
        <f t="shared" si="6"/>
        <v>116336977948.38541</v>
      </c>
      <c r="K42" s="11">
        <f t="shared" si="7"/>
        <v>2.7700000000000058E-2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11"/>
      <c r="H43" s="10"/>
      <c r="I43" s="10">
        <f t="shared" si="8"/>
        <v>8056</v>
      </c>
      <c r="J43" s="10">
        <f t="shared" si="6"/>
        <v>113201301886.13934</v>
      </c>
      <c r="K43" s="11">
        <f t="shared" si="7"/>
        <v>2.8200000000000003E-2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11"/>
      <c r="H44" s="10"/>
      <c r="I44" s="10">
        <f t="shared" si="8"/>
        <v>8056</v>
      </c>
      <c r="J44" s="10">
        <f t="shared" si="6"/>
        <v>110096578375.9379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11"/>
      <c r="H45" s="10"/>
      <c r="I45" s="10">
        <f t="shared" si="8"/>
        <v>8056</v>
      </c>
      <c r="J45" s="10">
        <f t="shared" si="6"/>
        <v>107035366883.08176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11"/>
      <c r="H46" s="10"/>
      <c r="I46" s="10">
        <f t="shared" si="8"/>
        <v>8056</v>
      </c>
      <c r="J46" s="10">
        <f t="shared" si="6"/>
        <v>104049156102.92773</v>
      </c>
      <c r="K46" s="11">
        <f t="shared" si="7"/>
        <v>2.9300000000000104E-2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11"/>
      <c r="H47" s="10"/>
      <c r="I47" s="10">
        <f t="shared" si="8"/>
        <v>8056</v>
      </c>
      <c r="J47" s="10">
        <f t="shared" si="6"/>
        <v>101087298263.79843</v>
      </c>
      <c r="K47" s="11">
        <f t="shared" si="7"/>
        <v>3.0299999999999994E-2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11"/>
      <c r="H48" s="10"/>
      <c r="I48" s="10">
        <f t="shared" si="8"/>
        <v>8056</v>
      </c>
      <c r="J48" s="10">
        <f t="shared" si="6"/>
        <v>98114431004.366135</v>
      </c>
      <c r="K48" s="11">
        <f t="shared" si="7"/>
        <v>3.0899999999999928E-2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11"/>
      <c r="H49" s="10"/>
      <c r="I49" s="10">
        <f t="shared" si="8"/>
        <v>8056</v>
      </c>
      <c r="J49" s="10">
        <f t="shared" si="6"/>
        <v>95173567760.564697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11"/>
      <c r="H50" s="10"/>
      <c r="I50" s="10">
        <f t="shared" si="8"/>
        <v>8056</v>
      </c>
      <c r="J50" s="10">
        <f t="shared" si="6"/>
        <v>92293995113.037933</v>
      </c>
      <c r="K50" s="11">
        <f t="shared" si="7"/>
        <v>3.1199999999999894E-2</v>
      </c>
      <c r="L50" t="s">
        <v>135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11"/>
      <c r="H51" s="10"/>
      <c r="I51" s="10">
        <f t="shared" si="8"/>
        <v>8056</v>
      </c>
      <c r="J51" s="10">
        <f t="shared" si="6"/>
        <v>89501546851.278061</v>
      </c>
      <c r="K51" s="11">
        <f t="shared" si="7"/>
        <v>3.0999999999999917E-2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11"/>
      <c r="H52" s="10"/>
      <c r="I52" s="10">
        <f t="shared" si="8"/>
        <v>8056</v>
      </c>
      <c r="J52" s="10">
        <f t="shared" si="6"/>
        <v>86810423716.079605</v>
      </c>
      <c r="K52" s="11">
        <f t="shared" si="7"/>
        <v>3.069999999999995E-2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11"/>
      <c r="H53" s="10"/>
      <c r="I53" s="10">
        <f t="shared" si="8"/>
        <v>8056</v>
      </c>
      <c r="J53" s="10">
        <f t="shared" si="6"/>
        <v>84224724668.749008</v>
      </c>
      <c r="K53" s="11">
        <f t="shared" si="7"/>
        <v>3.0499999999999972E-2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11"/>
      <c r="H54" s="10"/>
      <c r="I54" s="10">
        <f t="shared" si="8"/>
        <v>8056</v>
      </c>
      <c r="J54" s="10">
        <f t="shared" si="6"/>
        <v>81731901667.878708</v>
      </c>
      <c r="K54" s="11">
        <f t="shared" si="7"/>
        <v>3.0299999999999772E-2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11"/>
      <c r="H55" s="10"/>
      <c r="I55" s="10">
        <f t="shared" si="8"/>
        <v>8056</v>
      </c>
      <c r="J55" s="10">
        <f t="shared" si="6"/>
        <v>79328255525.457367</v>
      </c>
      <c r="K55" s="11">
        <f t="shared" si="7"/>
        <v>2.970000000000006E-2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11"/>
      <c r="H56" s="10"/>
      <c r="I56" s="10">
        <f t="shared" si="8"/>
        <v>8056</v>
      </c>
      <c r="J56" s="10">
        <f t="shared" si="6"/>
        <v>77040162693.461548</v>
      </c>
      <c r="K56" s="11">
        <f t="shared" si="7"/>
        <v>2.8100000000000014E-2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11"/>
      <c r="H57" s="10"/>
      <c r="I57" s="10">
        <f t="shared" si="8"/>
        <v>8056</v>
      </c>
      <c r="J57" s="10">
        <f t="shared" si="6"/>
        <v>74934503154.811356</v>
      </c>
      <c r="K57" s="11">
        <f t="shared" si="7"/>
        <v>2.8000000000000025E-2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11"/>
      <c r="H58" s="10"/>
      <c r="I58" s="10">
        <f t="shared" si="8"/>
        <v>8056</v>
      </c>
      <c r="J58" s="10">
        <f t="shared" si="6"/>
        <v>72893485559.155014</v>
      </c>
      <c r="K58" s="11">
        <f t="shared" si="7"/>
        <v>2.6999999999999913E-2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11"/>
      <c r="H59" s="10"/>
      <c r="I59" s="10">
        <f t="shared" si="8"/>
        <v>8056</v>
      </c>
      <c r="J59" s="10">
        <f t="shared" si="6"/>
        <v>70977103757.697189</v>
      </c>
      <c r="K59" s="11">
        <f t="shared" si="7"/>
        <v>2.6999999999999913E-2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11"/>
      <c r="H60" s="10"/>
      <c r="I60" s="10">
        <f t="shared" si="8"/>
        <v>8056</v>
      </c>
      <c r="J60" s="10">
        <f t="shared" si="6"/>
        <v>69111103951.019669</v>
      </c>
      <c r="K60" s="11">
        <f t="shared" si="7"/>
        <v>2.6000000000000023E-2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11"/>
      <c r="H61" s="10"/>
      <c r="I61" s="10">
        <f t="shared" si="8"/>
        <v>8056</v>
      </c>
      <c r="J61" s="10">
        <f t="shared" si="6"/>
        <v>67359750439.590317</v>
      </c>
      <c r="K61" s="11">
        <f t="shared" si="7"/>
        <v>2.6000000000000023E-2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11"/>
      <c r="H62" s="10"/>
      <c r="I62" s="10">
        <f t="shared" si="8"/>
        <v>8056</v>
      </c>
      <c r="J62" s="10">
        <f t="shared" si="6"/>
        <v>65652778206.228378</v>
      </c>
      <c r="K62" s="11">
        <f t="shared" si="7"/>
        <v>2.4999999999999911E-2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11"/>
      <c r="H63" s="10"/>
      <c r="I63" s="10">
        <f t="shared" si="8"/>
        <v>8056</v>
      </c>
      <c r="J63" s="10">
        <f t="shared" si="6"/>
        <v>64051490932.905739</v>
      </c>
      <c r="K63" s="11">
        <f t="shared" si="7"/>
        <v>2.4999999999999911E-2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11"/>
      <c r="H64" s="10"/>
      <c r="I64" s="10">
        <f t="shared" si="8"/>
        <v>8056</v>
      </c>
      <c r="J64" s="10">
        <f t="shared" si="6"/>
        <v>62489259446.737312</v>
      </c>
      <c r="K64" s="11">
        <f t="shared" si="7"/>
        <v>2.4000000000000021E-2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11"/>
      <c r="H65" s="10"/>
      <c r="I65" s="10">
        <f t="shared" si="8"/>
        <v>8056</v>
      </c>
      <c r="J65" s="10">
        <f t="shared" si="6"/>
        <v>61024667428.454399</v>
      </c>
      <c r="K65" s="11">
        <f t="shared" si="7"/>
        <v>2.4000000000000021E-2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4">
        <f>SUM(F2)</f>
        <v>31491757</v>
      </c>
      <c r="G66" s="11"/>
      <c r="H66" s="10"/>
      <c r="I66" s="10">
        <f t="shared" si="8"/>
        <v>8056</v>
      </c>
      <c r="J66" s="10">
        <f t="shared" ref="J66:J67" si="9">IF(I66="","",I66*C66)</f>
        <v>59594401785.599998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11"/>
      <c r="H67" s="10"/>
      <c r="I67" s="10">
        <f t="shared" ref="I67" si="11">IF(H67&lt;&gt;"",H67,I66/(1+IF(G66="",0,G66)))</f>
        <v>8056</v>
      </c>
      <c r="J67" s="10">
        <f t="shared" si="9"/>
        <v>58254547200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5">
        <v>7898975</v>
      </c>
      <c r="G2" s="11"/>
      <c r="H2" s="10"/>
      <c r="I2" s="10">
        <f>IF(H2&lt;&gt;"",H2,1754)</f>
        <v>1754</v>
      </c>
      <c r="J2" s="10">
        <f t="shared" ref="J2:J33" si="3">IF(I2="","",I2*C2)</f>
        <v>13851287133.722618</v>
      </c>
      <c r="K2" s="11">
        <f t="shared" ref="K2:K33" si="4">IFERROR(J2/J3-1,"")</f>
        <v>1.9600000000000062E-2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11"/>
      <c r="H3" s="10"/>
      <c r="I3" s="10">
        <f t="shared" ref="I3:I34" si="5">IF(H3&lt;&gt;"",H3,I2/(1+IF(G2="",0,G2)))</f>
        <v>1754</v>
      </c>
      <c r="J3" s="10">
        <f t="shared" si="3"/>
        <v>13585020727.464317</v>
      </c>
      <c r="K3" s="11">
        <f t="shared" si="4"/>
        <v>2.9900000000000038E-2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11"/>
      <c r="H4" s="10"/>
      <c r="I4" s="10">
        <f t="shared" si="5"/>
        <v>1754</v>
      </c>
      <c r="J4" s="10">
        <f t="shared" si="3"/>
        <v>13190621154.931854</v>
      </c>
      <c r="K4" s="11">
        <f t="shared" si="4"/>
        <v>2.2499999999999964E-2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11"/>
      <c r="H5" s="10"/>
      <c r="I5" s="10">
        <f t="shared" si="5"/>
        <v>1754</v>
      </c>
      <c r="J5" s="10">
        <f t="shared" si="3"/>
        <v>12900362987.708414</v>
      </c>
      <c r="K5" s="11">
        <f t="shared" si="4"/>
        <v>2.6999999999999691E-2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11"/>
      <c r="H6" s="10"/>
      <c r="I6" s="10">
        <f t="shared" si="5"/>
        <v>1754</v>
      </c>
      <c r="J6" s="10">
        <f t="shared" si="3"/>
        <v>12561210309.35581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11"/>
      <c r="H7" s="10"/>
      <c r="I7" s="10">
        <f t="shared" si="5"/>
        <v>1754</v>
      </c>
      <c r="J7" s="10">
        <f t="shared" si="3"/>
        <v>12426998723.145836</v>
      </c>
      <c r="K7" s="11">
        <f t="shared" si="4"/>
        <v>9.800000000000253E-3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11"/>
      <c r="H8" s="10"/>
      <c r="I8" s="10">
        <f t="shared" si="5"/>
        <v>1754</v>
      </c>
      <c r="J8" s="10">
        <f t="shared" si="3"/>
        <v>12306396041.934872</v>
      </c>
      <c r="K8" s="11">
        <f t="shared" si="4"/>
        <v>1.3500000000000068E-2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11"/>
      <c r="H9" s="10"/>
      <c r="I9" s="10">
        <f t="shared" si="5"/>
        <v>1754</v>
      </c>
      <c r="J9" s="10">
        <f t="shared" si="3"/>
        <v>12142472661.011219</v>
      </c>
      <c r="K9" s="11">
        <f t="shared" si="4"/>
        <v>1.6599999999999948E-2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11"/>
      <c r="H10" s="10"/>
      <c r="I10" s="10">
        <f t="shared" si="5"/>
        <v>1754</v>
      </c>
      <c r="J10" s="10">
        <f t="shared" si="3"/>
        <v>11944198958.303385</v>
      </c>
      <c r="K10" s="11">
        <f t="shared" si="4"/>
        <v>1.9400000000000084E-2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11"/>
      <c r="H11" s="10"/>
      <c r="I11" s="10">
        <f t="shared" si="5"/>
        <v>1754</v>
      </c>
      <c r="J11" s="10">
        <f t="shared" si="3"/>
        <v>11716891267.709814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11"/>
      <c r="H12" s="10"/>
      <c r="I12" s="10">
        <f t="shared" si="5"/>
        <v>1754</v>
      </c>
      <c r="J12" s="10">
        <f t="shared" si="3"/>
        <v>11538051469.925961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11"/>
      <c r="H13" s="10"/>
      <c r="I13" s="10">
        <f t="shared" si="5"/>
        <v>1754</v>
      </c>
      <c r="J13" s="10">
        <f t="shared" si="3"/>
        <v>11354114810.003897</v>
      </c>
      <c r="K13" s="11">
        <f t="shared" si="4"/>
        <v>1.3800000000000034E-2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11"/>
      <c r="H14" s="10"/>
      <c r="I14" s="10">
        <f t="shared" si="5"/>
        <v>1754</v>
      </c>
      <c r="J14" s="10">
        <f t="shared" si="3"/>
        <v>11199560869.997925</v>
      </c>
      <c r="K14" s="11">
        <f t="shared" si="4"/>
        <v>1.3900000000000023E-2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11"/>
      <c r="H15" s="10"/>
      <c r="I15" s="10">
        <f t="shared" si="5"/>
        <v>1754</v>
      </c>
      <c r="J15" s="10">
        <f t="shared" si="3"/>
        <v>11046021175.656301</v>
      </c>
      <c r="K15" s="11">
        <f t="shared" si="4"/>
        <v>1.6599999999999948E-2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11"/>
      <c r="H16" s="10"/>
      <c r="I16" s="10">
        <f t="shared" si="5"/>
        <v>1754</v>
      </c>
      <c r="J16" s="10">
        <f t="shared" si="3"/>
        <v>10865651363.030005</v>
      </c>
      <c r="K16" s="11">
        <f t="shared" si="4"/>
        <v>1.7300000000000093E-2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11"/>
      <c r="H17" s="10"/>
      <c r="I17" s="10">
        <f t="shared" si="5"/>
        <v>1754</v>
      </c>
      <c r="J17" s="10">
        <f t="shared" si="3"/>
        <v>10680872272.712084</v>
      </c>
      <c r="K17" s="11">
        <f t="shared" si="4"/>
        <v>1.7500000000000071E-2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11"/>
      <c r="H18" s="10"/>
      <c r="I18" s="10">
        <f t="shared" si="5"/>
        <v>1754</v>
      </c>
      <c r="J18" s="10">
        <f t="shared" si="3"/>
        <v>10497171766.793201</v>
      </c>
      <c r="K18" s="11">
        <f t="shared" si="4"/>
        <v>1.760000000000006E-2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11"/>
      <c r="H19" s="10"/>
      <c r="I19" s="10">
        <f t="shared" si="5"/>
        <v>1754</v>
      </c>
      <c r="J19" s="10">
        <f t="shared" si="3"/>
        <v>10315616909.191431</v>
      </c>
      <c r="K19" s="11">
        <f t="shared" si="4"/>
        <v>1.8100000000000005E-2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11"/>
      <c r="H20" s="10"/>
      <c r="I20" s="10">
        <f t="shared" si="5"/>
        <v>1754</v>
      </c>
      <c r="J20" s="10">
        <f t="shared" si="3"/>
        <v>10132223660.928623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11"/>
      <c r="H21" s="10"/>
      <c r="I21" s="10">
        <f t="shared" si="5"/>
        <v>1754</v>
      </c>
      <c r="J21" s="10">
        <f t="shared" si="3"/>
        <v>9948182288.5897141</v>
      </c>
      <c r="K21" s="11">
        <f t="shared" si="4"/>
        <v>1.8100000000000005E-2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11"/>
      <c r="H22" s="10"/>
      <c r="I22" s="10">
        <f t="shared" si="5"/>
        <v>1754</v>
      </c>
      <c r="J22" s="10">
        <f t="shared" si="3"/>
        <v>9771321371.7608433</v>
      </c>
      <c r="K22" s="11">
        <f t="shared" si="4"/>
        <v>1.7900000000000027E-2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11"/>
      <c r="H23" s="10"/>
      <c r="I23" s="10">
        <f t="shared" si="5"/>
        <v>1754</v>
      </c>
      <c r="J23" s="10">
        <f t="shared" si="3"/>
        <v>9599490491.9548512</v>
      </c>
      <c r="K23" s="11">
        <f t="shared" si="4"/>
        <v>1.9400000000000084E-2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11"/>
      <c r="H24" s="10"/>
      <c r="I24" s="10">
        <f t="shared" si="5"/>
        <v>1754</v>
      </c>
      <c r="J24" s="10">
        <f t="shared" si="3"/>
        <v>9416804484.9468803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11"/>
      <c r="H25" s="10"/>
      <c r="I25" s="10">
        <f t="shared" si="5"/>
        <v>1754</v>
      </c>
      <c r="J25" s="10">
        <f t="shared" si="3"/>
        <v>9221312656.6264</v>
      </c>
      <c r="K25" s="11">
        <f t="shared" si="4"/>
        <v>2.0299999999999985E-2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11"/>
      <c r="H26" s="10"/>
      <c r="I26" s="10">
        <f t="shared" si="5"/>
        <v>1754</v>
      </c>
      <c r="J26" s="10">
        <f t="shared" si="3"/>
        <v>9037844415.0018616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11"/>
      <c r="H27" s="10"/>
      <c r="I27" s="10">
        <f t="shared" si="5"/>
        <v>1754</v>
      </c>
      <c r="J27" s="10">
        <f t="shared" si="3"/>
        <v>8864107900.1587486</v>
      </c>
      <c r="K27" s="11">
        <f t="shared" si="4"/>
        <v>2.0199999999999996E-2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11"/>
      <c r="H28" s="10"/>
      <c r="I28" s="10">
        <f t="shared" si="5"/>
        <v>1754</v>
      </c>
      <c r="J28" s="10">
        <f t="shared" si="3"/>
        <v>8688598216.1916771</v>
      </c>
      <c r="K28" s="11">
        <f t="shared" si="4"/>
        <v>2.0199999999999996E-2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11"/>
      <c r="H29" s="10"/>
      <c r="I29" s="10">
        <f t="shared" si="5"/>
        <v>1754</v>
      </c>
      <c r="J29" s="10">
        <f t="shared" si="3"/>
        <v>8516563630.8485374</v>
      </c>
      <c r="K29" s="11">
        <f t="shared" si="4"/>
        <v>2.5500000000000078E-2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11"/>
      <c r="H30" s="10"/>
      <c r="I30" s="10">
        <f t="shared" si="5"/>
        <v>1754</v>
      </c>
      <c r="J30" s="10">
        <f t="shared" si="3"/>
        <v>8304791448.9015465</v>
      </c>
      <c r="K30" s="11">
        <f t="shared" si="4"/>
        <v>2.5500000000000078E-2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11"/>
      <c r="H31" s="10"/>
      <c r="I31" s="10">
        <f t="shared" si="5"/>
        <v>1754</v>
      </c>
      <c r="J31" s="10">
        <f t="shared" si="3"/>
        <v>8098285176.89083</v>
      </c>
      <c r="K31" s="11">
        <f t="shared" si="4"/>
        <v>2.0299999999999985E-2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11"/>
      <c r="H32" s="10"/>
      <c r="I32" s="10">
        <f t="shared" si="5"/>
        <v>1754</v>
      </c>
      <c r="J32" s="10">
        <f t="shared" si="3"/>
        <v>7937160812.399128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11"/>
      <c r="H33" s="10"/>
      <c r="I33" s="10">
        <f t="shared" si="5"/>
        <v>1754</v>
      </c>
      <c r="J33" s="10">
        <f t="shared" si="3"/>
        <v>7792990488.3643875</v>
      </c>
      <c r="K33" s="11">
        <f t="shared" si="4"/>
        <v>1.2999999999999901E-2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11"/>
      <c r="H34" s="10"/>
      <c r="I34" s="10">
        <f t="shared" si="5"/>
        <v>1754</v>
      </c>
      <c r="J34" s="10">
        <f t="shared" ref="J34:J65" si="6">IF(I34="","",I34*C34)</f>
        <v>7692981725.9273329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11"/>
      <c r="H35" s="10"/>
      <c r="I35" s="10">
        <f t="shared" ref="I35:I66" si="8">IF(H35&lt;&gt;"",H35,I34/(1+IF(G34="",0,G34)))</f>
        <v>1754</v>
      </c>
      <c r="J35" s="10">
        <f t="shared" si="6"/>
        <v>7577799178.4154177</v>
      </c>
      <c r="K35" s="11">
        <f t="shared" si="7"/>
        <v>2.1600000000000064E-2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11"/>
      <c r="H36" s="10"/>
      <c r="I36" s="10">
        <f t="shared" si="8"/>
        <v>1754</v>
      </c>
      <c r="J36" s="10">
        <f t="shared" si="6"/>
        <v>7417579462.0354509</v>
      </c>
      <c r="K36" s="11">
        <f t="shared" si="7"/>
        <v>2.1300000000000319E-2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11"/>
      <c r="H37" s="10"/>
      <c r="I37" s="10">
        <f t="shared" si="8"/>
        <v>1754</v>
      </c>
      <c r="J37" s="10">
        <f t="shared" si="6"/>
        <v>7262880115.5737286</v>
      </c>
      <c r="K37" s="11">
        <f t="shared" si="7"/>
        <v>2.0999999999999908E-2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11"/>
      <c r="H38" s="10"/>
      <c r="I38" s="10">
        <f t="shared" si="8"/>
        <v>1754</v>
      </c>
      <c r="J38" s="10">
        <f t="shared" si="6"/>
        <v>7113496685.1848478</v>
      </c>
      <c r="K38" s="11">
        <f t="shared" si="7"/>
        <v>2.1700000000000053E-2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11"/>
      <c r="H39" s="10"/>
      <c r="I39" s="10">
        <f t="shared" si="8"/>
        <v>1754</v>
      </c>
      <c r="J39" s="10">
        <f t="shared" si="6"/>
        <v>6962412337.4619236</v>
      </c>
      <c r="K39" s="11">
        <f t="shared" si="7"/>
        <v>1.2999999999999901E-2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11"/>
      <c r="H40" s="10"/>
      <c r="I40" s="10">
        <f t="shared" si="8"/>
        <v>1754</v>
      </c>
      <c r="J40" s="10">
        <f t="shared" si="6"/>
        <v>6873062524.6415834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11"/>
      <c r="H41" s="10"/>
      <c r="I41" s="10">
        <f t="shared" si="8"/>
        <v>1754</v>
      </c>
      <c r="J41" s="10">
        <f t="shared" si="6"/>
        <v>6789551046.7663574</v>
      </c>
      <c r="K41" s="11">
        <f t="shared" si="7"/>
        <v>2.1800000000000042E-2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11"/>
      <c r="H42" s="10"/>
      <c r="I42" s="10">
        <f t="shared" si="8"/>
        <v>1754</v>
      </c>
      <c r="J42" s="10">
        <f t="shared" si="6"/>
        <v>6644696659.5873528</v>
      </c>
      <c r="K42" s="11">
        <f t="shared" si="7"/>
        <v>2.3900000000000032E-2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11"/>
      <c r="H43" s="10"/>
      <c r="I43" s="10">
        <f t="shared" si="8"/>
        <v>1754</v>
      </c>
      <c r="J43" s="10">
        <f t="shared" si="6"/>
        <v>6489595331.1723337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11"/>
      <c r="H44" s="10"/>
      <c r="I44" s="10">
        <f t="shared" si="8"/>
        <v>1754</v>
      </c>
      <c r="J44" s="10">
        <f t="shared" si="6"/>
        <v>6331930267.5113029</v>
      </c>
      <c r="K44" s="11">
        <f t="shared" si="7"/>
        <v>2.5600000000000067E-2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11"/>
      <c r="H45" s="10"/>
      <c r="I45" s="10">
        <f t="shared" si="8"/>
        <v>1754</v>
      </c>
      <c r="J45" s="10">
        <f t="shared" si="6"/>
        <v>6173878965.9821587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11"/>
      <c r="H46" s="10"/>
      <c r="I46" s="10">
        <f t="shared" si="8"/>
        <v>1754</v>
      </c>
      <c r="J46" s="10">
        <f t="shared" si="6"/>
        <v>6023884248.201931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11"/>
      <c r="H47" s="10"/>
      <c r="I47" s="10">
        <f t="shared" si="8"/>
        <v>1754</v>
      </c>
      <c r="J47" s="10">
        <f t="shared" si="6"/>
        <v>5879254585.4010649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11"/>
      <c r="H48" s="10"/>
      <c r="I48" s="10">
        <f t="shared" si="8"/>
        <v>1754</v>
      </c>
      <c r="J48" s="10">
        <f t="shared" si="6"/>
        <v>5725245481.9369612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11"/>
      <c r="H49" s="10"/>
      <c r="I49" s="10">
        <f t="shared" si="8"/>
        <v>1754</v>
      </c>
      <c r="J49" s="10">
        <f t="shared" si="6"/>
        <v>5576356756.5374126</v>
      </c>
      <c r="K49" s="11">
        <f t="shared" si="7"/>
        <v>2.6900000000000146E-2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11"/>
      <c r="H50" s="10"/>
      <c r="I50" s="10">
        <f t="shared" si="8"/>
        <v>1754</v>
      </c>
      <c r="J50" s="10">
        <f t="shared" si="6"/>
        <v>5430282166.2648869</v>
      </c>
      <c r="K50" s="11">
        <f t="shared" si="7"/>
        <v>2.8100000000000014E-2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11"/>
      <c r="H51" s="10"/>
      <c r="I51" s="10">
        <f t="shared" si="8"/>
        <v>1754</v>
      </c>
      <c r="J51" s="10">
        <f t="shared" si="6"/>
        <v>5281861848.3269005</v>
      </c>
      <c r="K51" s="11">
        <f t="shared" si="7"/>
        <v>2.829999999999977E-2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11"/>
      <c r="H52" s="10"/>
      <c r="I52" s="10">
        <f t="shared" si="8"/>
        <v>1754</v>
      </c>
      <c r="J52" s="10">
        <f t="shared" si="6"/>
        <v>5136498928.6462135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11"/>
      <c r="H53" s="10"/>
      <c r="I53" s="10">
        <f t="shared" si="8"/>
        <v>1754</v>
      </c>
      <c r="J53" s="10">
        <f t="shared" si="6"/>
        <v>4986408046.4481249</v>
      </c>
      <c r="K53" s="11">
        <f t="shared" si="7"/>
        <v>3.1300000000000106E-2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11"/>
      <c r="H54" s="10"/>
      <c r="I54" s="10">
        <f t="shared" si="8"/>
        <v>1754</v>
      </c>
      <c r="J54" s="10">
        <f t="shared" si="6"/>
        <v>4835070344.6602583</v>
      </c>
      <c r="K54" s="11">
        <f t="shared" si="7"/>
        <v>3.1700000000000284E-2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11"/>
      <c r="H55" s="10"/>
      <c r="I55" s="10">
        <f t="shared" si="8"/>
        <v>1754</v>
      </c>
      <c r="J55" s="10">
        <f t="shared" si="6"/>
        <v>4686508039.7986403</v>
      </c>
      <c r="K55" s="11">
        <f t="shared" si="7"/>
        <v>3.0599999999999961E-2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11"/>
      <c r="H56" s="10"/>
      <c r="I56" s="10">
        <f t="shared" si="8"/>
        <v>1754</v>
      </c>
      <c r="J56" s="10">
        <f t="shared" si="6"/>
        <v>4547358858.721755</v>
      </c>
      <c r="K56" s="11">
        <f t="shared" si="7"/>
        <v>3.0000000000000027E-2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11"/>
      <c r="H57" s="10"/>
      <c r="I57" s="10">
        <f t="shared" si="8"/>
        <v>1754</v>
      </c>
      <c r="J57" s="10">
        <f t="shared" si="6"/>
        <v>4414911513.3220921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11"/>
      <c r="H58" s="10"/>
      <c r="I58" s="10">
        <f t="shared" si="8"/>
        <v>1754</v>
      </c>
      <c r="J58" s="10">
        <f t="shared" si="6"/>
        <v>4294661005.1771326</v>
      </c>
      <c r="K58" s="11">
        <f t="shared" si="7"/>
        <v>2.5000000000000133E-2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11"/>
      <c r="H59" s="10"/>
      <c r="I59" s="10">
        <f t="shared" si="8"/>
        <v>1754</v>
      </c>
      <c r="J59" s="10">
        <f t="shared" si="6"/>
        <v>4189913175.782568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11"/>
      <c r="H60" s="10"/>
      <c r="I60" s="10">
        <f t="shared" si="8"/>
        <v>1754</v>
      </c>
      <c r="J60" s="10">
        <f t="shared" si="6"/>
        <v>4071830102.8013296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11"/>
      <c r="H61" s="10"/>
      <c r="I61" s="10">
        <f t="shared" si="8"/>
        <v>1754</v>
      </c>
      <c r="J61" s="10">
        <f t="shared" si="6"/>
        <v>3957074929.8360839</v>
      </c>
      <c r="K61" s="11">
        <f t="shared" si="7"/>
        <v>2.8000000000000025E-2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11"/>
      <c r="H62" s="10"/>
      <c r="I62" s="10">
        <f t="shared" si="8"/>
        <v>1754</v>
      </c>
      <c r="J62" s="10">
        <f t="shared" si="6"/>
        <v>3849294678.8288755</v>
      </c>
      <c r="K62" s="11">
        <f t="shared" si="7"/>
        <v>2.7000000000000135E-2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11"/>
      <c r="H63" s="10"/>
      <c r="I63" s="10">
        <f t="shared" si="8"/>
        <v>1754</v>
      </c>
      <c r="J63" s="10">
        <f t="shared" si="6"/>
        <v>3748096084.5461297</v>
      </c>
      <c r="K63" s="11">
        <f t="shared" si="7"/>
        <v>2.6999999999999913E-2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11"/>
      <c r="H64" s="10"/>
      <c r="I64" s="10">
        <f t="shared" si="8"/>
        <v>1754</v>
      </c>
      <c r="J64" s="10">
        <f t="shared" si="6"/>
        <v>3649558018.0585494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11"/>
      <c r="H65" s="10"/>
      <c r="I65" s="10">
        <f t="shared" si="8"/>
        <v>1754</v>
      </c>
      <c r="J65" s="10">
        <f t="shared" si="6"/>
        <v>3553610533.6499996</v>
      </c>
      <c r="K65" s="11">
        <f t="shared" si="7"/>
        <v>2.6000000000000023E-2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4">
        <f>SUM(F2)</f>
        <v>7898975</v>
      </c>
      <c r="G66" s="11"/>
      <c r="H66" s="10"/>
      <c r="I66" s="10">
        <f t="shared" si="8"/>
        <v>1754</v>
      </c>
      <c r="J66" s="10">
        <f t="shared" ref="J66:J67" si="9">IF(I66="","",I66*C66)</f>
        <v>3463558024.9999995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11"/>
      <c r="H67" s="10"/>
      <c r="I67" s="10">
        <f t="shared" ref="I67" si="11">IF(H67&lt;&gt;"",H67,I66/(1+IF(G66="",0,G66)))</f>
        <v>1754</v>
      </c>
      <c r="J67" s="10">
        <f t="shared" si="9"/>
        <v>3379081000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5">
        <v>3123402</v>
      </c>
      <c r="G2" s="11"/>
      <c r="H2" s="10"/>
      <c r="I2" s="10">
        <f>IF(H2&lt;&gt;"",H2,14841)</f>
        <v>14841</v>
      </c>
      <c r="J2" s="10">
        <f t="shared" ref="J2:J33" si="3">IF(I2="","",I2*C2)</f>
        <v>47368878973.859734</v>
      </c>
      <c r="K2" s="11">
        <f t="shared" ref="K2:K33" si="4">IFERROR(J2/J3-1,"")</f>
        <v>-4.0999999999999925E-3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11"/>
      <c r="H3" s="10"/>
      <c r="I3" s="10">
        <f t="shared" ref="I3:I34" si="5">IF(H3&lt;&gt;"",H3,I2/(1+IF(G2="",0,G2)))</f>
        <v>14841</v>
      </c>
      <c r="J3" s="10">
        <f t="shared" si="3"/>
        <v>47563890926.659035</v>
      </c>
      <c r="K3" s="11">
        <f t="shared" si="4"/>
        <v>-5.3999999999999604E-3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11"/>
      <c r="H4" s="10"/>
      <c r="I4" s="10">
        <f t="shared" si="5"/>
        <v>14841</v>
      </c>
      <c r="J4" s="10">
        <f t="shared" si="3"/>
        <v>47822130430.986359</v>
      </c>
      <c r="K4" s="11">
        <f t="shared" si="4"/>
        <v>-5.5000000000000604E-3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11"/>
      <c r="H5" s="10"/>
      <c r="I5" s="10">
        <f t="shared" si="5"/>
        <v>14841</v>
      </c>
      <c r="J5" s="10">
        <f t="shared" si="3"/>
        <v>48086606768.211525</v>
      </c>
      <c r="K5" s="11">
        <f t="shared" si="4"/>
        <v>-4.0999999999998815E-3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11"/>
      <c r="H6" s="10"/>
      <c r="I6" s="10">
        <f t="shared" si="5"/>
        <v>14841</v>
      </c>
      <c r="J6" s="10">
        <f t="shared" si="3"/>
        <v>48284573519.642052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11"/>
      <c r="H7" s="10"/>
      <c r="I7" s="10">
        <f t="shared" si="5"/>
        <v>14841</v>
      </c>
      <c r="J7" s="10">
        <f t="shared" si="3"/>
        <v>48357109183.417175</v>
      </c>
      <c r="K7" s="11">
        <f t="shared" si="4"/>
        <v>4.9999999999994493E-4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11"/>
      <c r="H8" s="10"/>
      <c r="I8" s="10">
        <f t="shared" si="5"/>
        <v>14841</v>
      </c>
      <c r="J8" s="10">
        <f t="shared" si="3"/>
        <v>48332942712.06115</v>
      </c>
      <c r="K8" s="11">
        <f t="shared" si="4"/>
        <v>9.9999999999988987E-4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11"/>
      <c r="H9" s="10"/>
      <c r="I9" s="10">
        <f t="shared" si="5"/>
        <v>14841</v>
      </c>
      <c r="J9" s="10">
        <f t="shared" si="3"/>
        <v>48284658054.007149</v>
      </c>
      <c r="K9" s="11">
        <f t="shared" si="4"/>
        <v>1.4000000000000679E-3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11"/>
      <c r="H10" s="10"/>
      <c r="I10" s="10">
        <f t="shared" si="5"/>
        <v>14841</v>
      </c>
      <c r="J10" s="10">
        <f t="shared" si="3"/>
        <v>48217154038.353447</v>
      </c>
      <c r="K10" s="11">
        <f t="shared" si="4"/>
        <v>2.0000000000000018E-3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11"/>
      <c r="H11" s="10"/>
      <c r="I11" s="10">
        <f t="shared" si="5"/>
        <v>14841</v>
      </c>
      <c r="J11" s="10">
        <f t="shared" si="3"/>
        <v>48120912213.925598</v>
      </c>
      <c r="K11" s="11">
        <f t="shared" si="4"/>
        <v>1.8000000000000238E-3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11"/>
      <c r="H12" s="10"/>
      <c r="I12" s="10">
        <f t="shared" si="5"/>
        <v>14841</v>
      </c>
      <c r="J12" s="10">
        <f t="shared" si="3"/>
        <v>48034450203.559189</v>
      </c>
      <c r="K12" s="11">
        <f t="shared" si="4"/>
        <v>1.9000000000000128E-3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11"/>
      <c r="H13" s="10"/>
      <c r="I13" s="10">
        <f t="shared" si="5"/>
        <v>14841</v>
      </c>
      <c r="J13" s="10">
        <f t="shared" si="3"/>
        <v>47943357823.694168</v>
      </c>
      <c r="K13" s="11">
        <f t="shared" si="4"/>
        <v>2.3999999999999577E-3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11"/>
      <c r="H14" s="10"/>
      <c r="I14" s="10">
        <f t="shared" si="5"/>
        <v>14841</v>
      </c>
      <c r="J14" s="10">
        <f t="shared" si="3"/>
        <v>47828569257.476227</v>
      </c>
      <c r="K14" s="11">
        <f t="shared" si="4"/>
        <v>3.8000000000000256E-3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11"/>
      <c r="H15" s="10"/>
      <c r="I15" s="10">
        <f t="shared" si="5"/>
        <v>14841</v>
      </c>
      <c r="J15" s="10">
        <f t="shared" si="3"/>
        <v>47647508724.323792</v>
      </c>
      <c r="K15" s="11">
        <f t="shared" si="4"/>
        <v>5.5000000000000604E-3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11"/>
      <c r="H16" s="10"/>
      <c r="I16" s="10">
        <f t="shared" si="5"/>
        <v>14841</v>
      </c>
      <c r="J16" s="10">
        <f t="shared" si="3"/>
        <v>47386880879.48661</v>
      </c>
      <c r="K16" s="11">
        <f t="shared" si="4"/>
        <v>7.0999999999998842E-3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11"/>
      <c r="H17" s="10"/>
      <c r="I17" s="10">
        <f t="shared" si="5"/>
        <v>14841</v>
      </c>
      <c r="J17" s="10">
        <f t="shared" si="3"/>
        <v>47052805957.190559</v>
      </c>
      <c r="K17" s="11">
        <f t="shared" si="4"/>
        <v>6.9999999999998952E-3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11"/>
      <c r="H18" s="10"/>
      <c r="I18" s="10">
        <f t="shared" si="5"/>
        <v>14841</v>
      </c>
      <c r="J18" s="10">
        <f t="shared" si="3"/>
        <v>46725725876.058159</v>
      </c>
      <c r="K18" s="11">
        <f t="shared" si="4"/>
        <v>5.7000000000000384E-3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11"/>
      <c r="H19" s="10"/>
      <c r="I19" s="10">
        <f t="shared" si="5"/>
        <v>14841</v>
      </c>
      <c r="J19" s="10">
        <f t="shared" si="3"/>
        <v>46460898753.165115</v>
      </c>
      <c r="K19" s="11">
        <f t="shared" si="4"/>
        <v>5.1000000000003265E-3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11"/>
      <c r="H20" s="10"/>
      <c r="I20" s="10">
        <f t="shared" si="5"/>
        <v>14841</v>
      </c>
      <c r="J20" s="10">
        <f t="shared" si="3"/>
        <v>46225150485.688095</v>
      </c>
      <c r="K20" s="11">
        <f t="shared" si="4"/>
        <v>4.4999999999997264E-3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11"/>
      <c r="H21" s="10"/>
      <c r="I21" s="10">
        <f t="shared" si="5"/>
        <v>14841</v>
      </c>
      <c r="J21" s="10">
        <f t="shared" si="3"/>
        <v>46018069174.40329</v>
      </c>
      <c r="K21" s="11">
        <f t="shared" si="4"/>
        <v>3.8000000000000256E-3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11"/>
      <c r="H22" s="10"/>
      <c r="I22" s="10">
        <f t="shared" si="5"/>
        <v>14841</v>
      </c>
      <c r="J22" s="10">
        <f t="shared" si="3"/>
        <v>45843862496.915009</v>
      </c>
      <c r="K22" s="11">
        <f t="shared" si="4"/>
        <v>3.4999999999998366E-3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11"/>
      <c r="H23" s="10"/>
      <c r="I23" s="10">
        <f t="shared" si="5"/>
        <v>14841</v>
      </c>
      <c r="J23" s="10">
        <f t="shared" si="3"/>
        <v>45683968606.791245</v>
      </c>
      <c r="K23" s="11">
        <f t="shared" si="4"/>
        <v>2.6999999999999247E-3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11"/>
      <c r="H24" s="10"/>
      <c r="I24" s="10">
        <f t="shared" si="5"/>
        <v>14841</v>
      </c>
      <c r="J24" s="10">
        <f t="shared" si="3"/>
        <v>45560954030.907799</v>
      </c>
      <c r="K24" s="11">
        <f t="shared" si="4"/>
        <v>1.2000000000000899E-3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11"/>
      <c r="H25" s="10"/>
      <c r="I25" s="10">
        <f t="shared" si="5"/>
        <v>14841</v>
      </c>
      <c r="J25" s="10">
        <f t="shared" si="3"/>
        <v>45506346415.209541</v>
      </c>
      <c r="K25" s="11">
        <f t="shared" si="4"/>
        <v>-8.0000000000002292E-4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11"/>
      <c r="H26" s="10"/>
      <c r="I26" s="10">
        <f t="shared" si="5"/>
        <v>14841</v>
      </c>
      <c r="J26" s="10">
        <f t="shared" si="3"/>
        <v>45542780639.721321</v>
      </c>
      <c r="K26" s="11">
        <f t="shared" si="4"/>
        <v>-2.3000000000000798E-3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11"/>
      <c r="H27" s="10"/>
      <c r="I27" s="10">
        <f t="shared" si="5"/>
        <v>14841</v>
      </c>
      <c r="J27" s="10">
        <f t="shared" si="3"/>
        <v>45647770511.898689</v>
      </c>
      <c r="K27" s="11">
        <f t="shared" si="4"/>
        <v>-2.1999999999999797E-3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11"/>
      <c r="H28" s="10"/>
      <c r="I28" s="10">
        <f t="shared" si="5"/>
        <v>14841</v>
      </c>
      <c r="J28" s="10">
        <f t="shared" si="3"/>
        <v>45748417029.363289</v>
      </c>
      <c r="K28" s="11">
        <f t="shared" si="4"/>
        <v>-1.4999999999998348E-3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11"/>
      <c r="H29" s="10"/>
      <c r="I29" s="10">
        <f t="shared" si="5"/>
        <v>14841</v>
      </c>
      <c r="J29" s="10">
        <f t="shared" si="3"/>
        <v>45817142743.4785</v>
      </c>
      <c r="K29" s="11">
        <f t="shared" si="4"/>
        <v>-1.0000000000000009E-3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11"/>
      <c r="H30" s="10"/>
      <c r="I30" s="10">
        <f t="shared" si="5"/>
        <v>14841</v>
      </c>
      <c r="J30" s="10">
        <f t="shared" si="3"/>
        <v>45863005749.22773</v>
      </c>
      <c r="K30" s="11">
        <f t="shared" si="4"/>
        <v>-2.9999999999996696E-4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11"/>
      <c r="H31" s="10"/>
      <c r="I31" s="10">
        <f t="shared" si="5"/>
        <v>14841</v>
      </c>
      <c r="J31" s="10">
        <f t="shared" si="3"/>
        <v>45876768779.861687</v>
      </c>
      <c r="K31" s="11">
        <f t="shared" si="4"/>
        <v>8.9999999999990088E-4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11"/>
      <c r="H32" s="10"/>
      <c r="I32" s="10">
        <f t="shared" si="5"/>
        <v>14841</v>
      </c>
      <c r="J32" s="10">
        <f t="shared" si="3"/>
        <v>45835516814.728439</v>
      </c>
      <c r="K32" s="11">
        <f t="shared" si="4"/>
        <v>2.6999999999999247E-3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11"/>
      <c r="H33" s="10"/>
      <c r="I33" s="10">
        <f t="shared" si="5"/>
        <v>14841</v>
      </c>
      <c r="J33" s="10">
        <f t="shared" si="3"/>
        <v>45712094160.495102</v>
      </c>
      <c r="K33" s="11">
        <f t="shared" si="4"/>
        <v>3.8000000000000256E-3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11"/>
      <c r="H34" s="10"/>
      <c r="I34" s="10">
        <f t="shared" si="5"/>
        <v>14841</v>
      </c>
      <c r="J34" s="10">
        <f t="shared" ref="J34:J65" si="6">IF(I34="","",I34*C34)</f>
        <v>45539045786.506378</v>
      </c>
      <c r="K34" s="11">
        <f t="shared" ref="K34:K65" si="7">IFERROR(J34/J35-1,"")</f>
        <v>4.5999999999999375E-3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11"/>
      <c r="H35" s="10"/>
      <c r="I35" s="10">
        <f t="shared" ref="I35:I66" si="8">IF(H35&lt;&gt;"",H35,I34/(1+IF(G34="",0,G34)))</f>
        <v>14841</v>
      </c>
      <c r="J35" s="10">
        <f t="shared" si="6"/>
        <v>45330525369.805275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11"/>
      <c r="H36" s="10"/>
      <c r="I36" s="10">
        <f t="shared" si="8"/>
        <v>14841</v>
      </c>
      <c r="J36" s="10">
        <f t="shared" si="6"/>
        <v>45055685687.113884</v>
      </c>
      <c r="K36" s="11">
        <f t="shared" si="7"/>
        <v>8.69999999999993E-3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11"/>
      <c r="H37" s="10"/>
      <c r="I37" s="10">
        <f t="shared" si="8"/>
        <v>14841</v>
      </c>
      <c r="J37" s="10">
        <f t="shared" si="6"/>
        <v>44667082073.07811</v>
      </c>
      <c r="K37" s="11">
        <f t="shared" si="7"/>
        <v>1.0799999999999921E-2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11"/>
      <c r="H38" s="10"/>
      <c r="I38" s="10">
        <f t="shared" si="8"/>
        <v>14841</v>
      </c>
      <c r="J38" s="10">
        <f t="shared" si="6"/>
        <v>44189831888.680367</v>
      </c>
      <c r="K38" s="11">
        <f t="shared" si="7"/>
        <v>1.0699999999999932E-2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11"/>
      <c r="H39" s="10"/>
      <c r="I39" s="10">
        <f t="shared" si="8"/>
        <v>14841</v>
      </c>
      <c r="J39" s="10">
        <f t="shared" si="6"/>
        <v>43722006419.986511</v>
      </c>
      <c r="K39" s="11">
        <f t="shared" si="7"/>
        <v>1.0799999999999921E-2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11"/>
      <c r="H40" s="10"/>
      <c r="I40" s="10">
        <f t="shared" si="8"/>
        <v>14841</v>
      </c>
      <c r="J40" s="10">
        <f t="shared" si="6"/>
        <v>43254853996.820854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11"/>
      <c r="H41" s="10"/>
      <c r="I41" s="10">
        <f t="shared" si="8"/>
        <v>14841</v>
      </c>
      <c r="J41" s="10">
        <f t="shared" si="6"/>
        <v>42801161682.981255</v>
      </c>
      <c r="K41" s="11">
        <f t="shared" si="7"/>
        <v>2.8399999999999759E-2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11"/>
      <c r="H42" s="10"/>
      <c r="I42" s="10">
        <f t="shared" si="8"/>
        <v>14841</v>
      </c>
      <c r="J42" s="10">
        <f t="shared" si="6"/>
        <v>41619177054.629776</v>
      </c>
      <c r="K42" s="11">
        <f t="shared" si="7"/>
        <v>3.8000000000000034E-2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11"/>
      <c r="H43" s="10"/>
      <c r="I43" s="10">
        <f t="shared" si="8"/>
        <v>14841</v>
      </c>
      <c r="J43" s="10">
        <f t="shared" si="6"/>
        <v>40095546295.404404</v>
      </c>
      <c r="K43" s="11">
        <f t="shared" si="7"/>
        <v>1.3900000000000023E-2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11"/>
      <c r="H44" s="10"/>
      <c r="I44" s="10">
        <f t="shared" si="8"/>
        <v>14841</v>
      </c>
      <c r="J44" s="10">
        <f t="shared" si="6"/>
        <v>39545858857.288101</v>
      </c>
      <c r="K44" s="11">
        <f t="shared" si="7"/>
        <v>3.00000000000189E-4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11"/>
      <c r="H45" s="10"/>
      <c r="I45" s="10">
        <f t="shared" si="8"/>
        <v>14841</v>
      </c>
      <c r="J45" s="10">
        <f t="shared" si="6"/>
        <v>39533998657.690788</v>
      </c>
      <c r="K45" s="11">
        <f t="shared" si="7"/>
        <v>-1.5000000000000568E-3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11"/>
      <c r="H46" s="10"/>
      <c r="I46" s="10">
        <f t="shared" si="8"/>
        <v>14841</v>
      </c>
      <c r="J46" s="10">
        <f t="shared" si="6"/>
        <v>39593388740.801994</v>
      </c>
      <c r="K46" s="11">
        <f t="shared" si="7"/>
        <v>-4.1999999999998705E-3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11"/>
      <c r="H47" s="10"/>
      <c r="I47" s="10">
        <f t="shared" si="8"/>
        <v>14841</v>
      </c>
      <c r="J47" s="10">
        <f t="shared" si="6"/>
        <v>39760382346.657951</v>
      </c>
      <c r="K47" s="11">
        <f t="shared" si="7"/>
        <v>-8.90000000000013E-3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11"/>
      <c r="H48" s="10"/>
      <c r="I48" s="10">
        <f t="shared" si="8"/>
        <v>14841</v>
      </c>
      <c r="J48" s="10">
        <f t="shared" si="6"/>
        <v>40117427450.971603</v>
      </c>
      <c r="K48" s="11">
        <f t="shared" si="7"/>
        <v>-9.000000000000008E-3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11"/>
      <c r="H49" s="10"/>
      <c r="I49" s="10">
        <f t="shared" si="8"/>
        <v>14841</v>
      </c>
      <c r="J49" s="10">
        <f t="shared" si="6"/>
        <v>40481763320.859337</v>
      </c>
      <c r="K49" s="11">
        <f t="shared" si="7"/>
        <v>-4.3000000000000815E-3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11"/>
      <c r="H50" s="10"/>
      <c r="I50" s="10">
        <f t="shared" si="8"/>
        <v>14841</v>
      </c>
      <c r="J50" s="10">
        <f t="shared" si="6"/>
        <v>40656586643.426071</v>
      </c>
      <c r="K50" s="11">
        <f t="shared" si="7"/>
        <v>-6.2999999999999723E-3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11"/>
      <c r="H51" s="10"/>
      <c r="I51" s="10">
        <f t="shared" si="8"/>
        <v>14841</v>
      </c>
      <c r="J51" s="10">
        <f t="shared" si="6"/>
        <v>40914347029.713264</v>
      </c>
      <c r="K51" s="11">
        <f t="shared" si="7"/>
        <v>-7.4999999999999512E-3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11"/>
      <c r="H52" s="10"/>
      <c r="I52" s="10">
        <f t="shared" si="8"/>
        <v>14841</v>
      </c>
      <c r="J52" s="10">
        <f t="shared" si="6"/>
        <v>41223523455.630493</v>
      </c>
      <c r="K52" s="11">
        <f t="shared" si="7"/>
        <v>-4.0999999999999925E-3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11"/>
      <c r="H53" s="10"/>
      <c r="I53" s="10">
        <f t="shared" si="8"/>
        <v>14841</v>
      </c>
      <c r="J53" s="10">
        <f t="shared" si="6"/>
        <v>41393235722.091064</v>
      </c>
      <c r="K53" s="11">
        <f t="shared" si="7"/>
        <v>5.9999999999993392E-4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11"/>
      <c r="H54" s="10"/>
      <c r="I54" s="10">
        <f t="shared" si="8"/>
        <v>14841</v>
      </c>
      <c r="J54" s="10">
        <f t="shared" si="6"/>
        <v>41368414673.287094</v>
      </c>
      <c r="K54" s="11">
        <f t="shared" si="7"/>
        <v>4.0000000000002256E-3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11"/>
      <c r="H55" s="10"/>
      <c r="I55" s="10">
        <f t="shared" si="8"/>
        <v>14841</v>
      </c>
      <c r="J55" s="10">
        <f t="shared" si="6"/>
        <v>41203600272.198296</v>
      </c>
      <c r="K55" s="11">
        <f t="shared" si="7"/>
        <v>7.2000000000000952E-3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11"/>
      <c r="H56" s="10"/>
      <c r="I56" s="10">
        <f t="shared" si="8"/>
        <v>14841</v>
      </c>
      <c r="J56" s="10">
        <f t="shared" si="6"/>
        <v>40909055075.653587</v>
      </c>
      <c r="K56" s="11">
        <f t="shared" si="7"/>
        <v>8.0999999999999961E-3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11"/>
      <c r="H57" s="10"/>
      <c r="I57" s="10">
        <f t="shared" si="8"/>
        <v>14841</v>
      </c>
      <c r="J57" s="10">
        <f t="shared" si="6"/>
        <v>40580354206.580284</v>
      </c>
      <c r="K57" s="11">
        <f t="shared" si="7"/>
        <v>7.9999999999997851E-3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11"/>
      <c r="H58" s="10"/>
      <c r="I58" s="10">
        <f t="shared" si="8"/>
        <v>14841</v>
      </c>
      <c r="J58" s="10">
        <f t="shared" si="6"/>
        <v>40258287903.353462</v>
      </c>
      <c r="K58" s="11">
        <f t="shared" si="7"/>
        <v>8.0000000000002292E-3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11"/>
      <c r="H59" s="10"/>
      <c r="I59" s="10">
        <f t="shared" si="8"/>
        <v>14841</v>
      </c>
      <c r="J59" s="10">
        <f t="shared" si="6"/>
        <v>39938777681.89827</v>
      </c>
      <c r="K59" s="11">
        <f t="shared" si="7"/>
        <v>7.9999999999997851E-3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11"/>
      <c r="H60" s="10"/>
      <c r="I60" s="10">
        <f t="shared" si="8"/>
        <v>14841</v>
      </c>
      <c r="J60" s="10">
        <f t="shared" si="6"/>
        <v>39621803255.851463</v>
      </c>
      <c r="K60" s="11">
        <f t="shared" si="7"/>
        <v>8.0000000000000071E-3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11"/>
      <c r="H61" s="10"/>
      <c r="I61" s="10">
        <f t="shared" si="8"/>
        <v>14841</v>
      </c>
      <c r="J61" s="10">
        <f t="shared" si="6"/>
        <v>39307344499.852638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11"/>
      <c r="H62" s="10"/>
      <c r="I62" s="10">
        <f t="shared" si="8"/>
        <v>14841</v>
      </c>
      <c r="J62" s="10">
        <f t="shared" si="6"/>
        <v>39034105759.535889</v>
      </c>
      <c r="K62" s="11">
        <f t="shared" si="7"/>
        <v>6.9999999999998952E-3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11"/>
      <c r="H63" s="10"/>
      <c r="I63" s="10">
        <f t="shared" si="8"/>
        <v>14841</v>
      </c>
      <c r="J63" s="10">
        <f t="shared" si="6"/>
        <v>38762766394.772484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11"/>
      <c r="H64" s="10"/>
      <c r="I64" s="10">
        <f t="shared" si="8"/>
        <v>14841</v>
      </c>
      <c r="J64" s="10">
        <f t="shared" si="6"/>
        <v>38493313202.355995</v>
      </c>
      <c r="K64" s="11">
        <f t="shared" si="7"/>
        <v>6.9999999999996732E-3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11"/>
      <c r="H65" s="10"/>
      <c r="I65" s="10">
        <f t="shared" si="8"/>
        <v>14841</v>
      </c>
      <c r="J65" s="10">
        <f t="shared" si="6"/>
        <v>38225733070.859985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4">
        <f>SUM(F2)</f>
        <v>3123402</v>
      </c>
      <c r="G66" s="11"/>
      <c r="H66" s="10"/>
      <c r="I66" s="10">
        <f t="shared" si="8"/>
        <v>14841</v>
      </c>
      <c r="J66" s="10">
        <f t="shared" ref="J66:J67" si="9">IF(I66="","",I66*C66)</f>
        <v>37960012979.999992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11"/>
      <c r="H67" s="10"/>
      <c r="I67" s="10">
        <f t="shared" ref="I67" si="11">IF(H67&lt;&gt;"",H67,I66/(1+IF(G66="",0,G66)))</f>
        <v>14841</v>
      </c>
      <c r="J67" s="10">
        <f t="shared" si="9"/>
        <v>37696140000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5">
        <v>1300163</v>
      </c>
      <c r="G2" s="11"/>
      <c r="H2" s="10"/>
      <c r="I2" s="10">
        <f>IF(H2&lt;&gt;"",H2,14563)</f>
        <v>14563</v>
      </c>
      <c r="J2" s="10">
        <f t="shared" ref="J2:J33" si="3">IF(I2="","",I2*C2)</f>
        <v>18933903054.264515</v>
      </c>
      <c r="K2" s="11">
        <f t="shared" ref="K2:K33" si="4">IFERROR(J2/J3-1,"")</f>
        <v>4.8999999999999044E-3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11"/>
      <c r="H3" s="10"/>
      <c r="I3" s="10">
        <f t="shared" ref="I3:I34" si="5">IF(H3&lt;&gt;"",H3,I2/(1+IF(G2="",0,G2)))</f>
        <v>14563</v>
      </c>
      <c r="J3" s="10">
        <f t="shared" si="3"/>
        <v>18841579315.617989</v>
      </c>
      <c r="K3" s="11">
        <f t="shared" si="4"/>
        <v>4.7999999999999154E-3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11"/>
      <c r="H4" s="10"/>
      <c r="I4" s="10">
        <f t="shared" si="5"/>
        <v>14563</v>
      </c>
      <c r="J4" s="10">
        <f t="shared" si="3"/>
        <v>18751571771.116631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11"/>
      <c r="H5" s="10"/>
      <c r="I5" s="10">
        <f t="shared" si="5"/>
        <v>14563</v>
      </c>
      <c r="J5" s="10">
        <f t="shared" si="3"/>
        <v>18663851668.275734</v>
      </c>
      <c r="K5" s="11">
        <f t="shared" si="4"/>
        <v>4.4999999999999485E-3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11"/>
      <c r="H6" s="10"/>
      <c r="I6" s="10">
        <f t="shared" si="5"/>
        <v>14563</v>
      </c>
      <c r="J6" s="10">
        <f t="shared" si="3"/>
        <v>18580240585.640354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11"/>
      <c r="H7" s="10"/>
      <c r="I7" s="10">
        <f t="shared" si="5"/>
        <v>14563</v>
      </c>
      <c r="J7" s="10">
        <f t="shared" si="3"/>
        <v>18498845664.715607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11"/>
      <c r="H8" s="10"/>
      <c r="I8" s="10">
        <f t="shared" si="5"/>
        <v>14563</v>
      </c>
      <c r="J8" s="10">
        <f t="shared" si="3"/>
        <v>18417807312.540428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11"/>
      <c r="H9" s="10"/>
      <c r="I9" s="10">
        <f t="shared" si="5"/>
        <v>14563</v>
      </c>
      <c r="J9" s="10">
        <f t="shared" si="3"/>
        <v>18333473335.198517</v>
      </c>
      <c r="K9" s="11">
        <f t="shared" si="4"/>
        <v>4.7999999999999154E-3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11"/>
      <c r="H10" s="10"/>
      <c r="I10" s="10">
        <f t="shared" si="5"/>
        <v>14563</v>
      </c>
      <c r="J10" s="10">
        <f t="shared" si="3"/>
        <v>18245893048.565403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11"/>
      <c r="H11" s="10"/>
      <c r="I11" s="10">
        <f t="shared" si="5"/>
        <v>14563</v>
      </c>
      <c r="J11" s="10">
        <f t="shared" si="3"/>
        <v>18155117461.259109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11"/>
      <c r="H12" s="10"/>
      <c r="I12" s="10">
        <f t="shared" si="5"/>
        <v>14563</v>
      </c>
      <c r="J12" s="10">
        <f t="shared" si="3"/>
        <v>18061199225.287613</v>
      </c>
      <c r="K12" s="11">
        <f t="shared" si="4"/>
        <v>5.8000000000002494E-3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11"/>
      <c r="H13" s="10"/>
      <c r="I13" s="10">
        <f t="shared" si="5"/>
        <v>14563</v>
      </c>
      <c r="J13" s="10">
        <f t="shared" si="3"/>
        <v>17957048344.887264</v>
      </c>
      <c r="K13" s="11">
        <f t="shared" si="4"/>
        <v>6.7999999999999172E-3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11"/>
      <c r="H14" s="10"/>
      <c r="I14" s="10">
        <f t="shared" si="5"/>
        <v>14563</v>
      </c>
      <c r="J14" s="10">
        <f t="shared" si="3"/>
        <v>17835765141.922195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11"/>
      <c r="H15" s="10"/>
      <c r="I15" s="10">
        <f t="shared" si="5"/>
        <v>14563</v>
      </c>
      <c r="J15" s="10">
        <f t="shared" si="3"/>
        <v>17727626619.54298</v>
      </c>
      <c r="K15" s="11">
        <f t="shared" si="4"/>
        <v>5.3999999999998494E-3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11"/>
      <c r="H16" s="10"/>
      <c r="I16" s="10">
        <f t="shared" si="5"/>
        <v>14563</v>
      </c>
      <c r="J16" s="10">
        <f t="shared" si="3"/>
        <v>17632411596.919617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11"/>
      <c r="H17" s="10"/>
      <c r="I17" s="10">
        <f t="shared" si="5"/>
        <v>14563</v>
      </c>
      <c r="J17" s="10">
        <f t="shared" si="3"/>
        <v>17522022852.946056</v>
      </c>
      <c r="K17" s="11">
        <f t="shared" si="4"/>
        <v>7.1000000000001062E-3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11"/>
      <c r="H18" s="10"/>
      <c r="I18" s="10">
        <f t="shared" si="5"/>
        <v>14563</v>
      </c>
      <c r="J18" s="10">
        <f t="shared" si="3"/>
        <v>17398493548.749931</v>
      </c>
      <c r="K18" s="11">
        <f t="shared" si="4"/>
        <v>7.9000000000002402E-3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11"/>
      <c r="H19" s="10"/>
      <c r="I19" s="10">
        <f t="shared" si="5"/>
        <v>14563</v>
      </c>
      <c r="J19" s="10">
        <f t="shared" si="3"/>
        <v>17262122778.797428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11"/>
      <c r="H20" s="10"/>
      <c r="I20" s="10">
        <f t="shared" si="5"/>
        <v>14563</v>
      </c>
      <c r="J20" s="10">
        <f t="shared" si="3"/>
        <v>17114934343.443813</v>
      </c>
      <c r="K20" s="11">
        <f t="shared" si="4"/>
        <v>9.400000000000075E-3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11"/>
      <c r="H21" s="10"/>
      <c r="I21" s="10">
        <f t="shared" si="5"/>
        <v>14563</v>
      </c>
      <c r="J21" s="10">
        <f t="shared" si="3"/>
        <v>16955552153.203699</v>
      </c>
      <c r="K21" s="11">
        <f t="shared" si="4"/>
        <v>9.9000000000002419E-3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11"/>
      <c r="H22" s="10"/>
      <c r="I22" s="10">
        <f t="shared" si="5"/>
        <v>14563</v>
      </c>
      <c r="J22" s="10">
        <f t="shared" si="3"/>
        <v>16789337709.875925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11"/>
      <c r="H23" s="10"/>
      <c r="I23" s="10">
        <f t="shared" si="5"/>
        <v>14563</v>
      </c>
      <c r="J23" s="10">
        <f t="shared" si="3"/>
        <v>16586976595.4119</v>
      </c>
      <c r="K23" s="11">
        <f t="shared" si="4"/>
        <v>1.4399999999999968E-2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11"/>
      <c r="H24" s="10"/>
      <c r="I24" s="10">
        <f t="shared" si="5"/>
        <v>14563</v>
      </c>
      <c r="J24" s="10">
        <f t="shared" si="3"/>
        <v>16351514782.543276</v>
      </c>
      <c r="K24" s="11">
        <f t="shared" si="4"/>
        <v>1.4699999999999713E-2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11"/>
      <c r="H25" s="10"/>
      <c r="I25" s="10">
        <f t="shared" si="5"/>
        <v>14563</v>
      </c>
      <c r="J25" s="10">
        <f t="shared" si="3"/>
        <v>16114629725.577293</v>
      </c>
      <c r="K25" s="11">
        <f t="shared" si="4"/>
        <v>1.4899999999999913E-2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11"/>
      <c r="H26" s="10"/>
      <c r="I26" s="10">
        <f t="shared" si="5"/>
        <v>14563</v>
      </c>
      <c r="J26" s="10">
        <f t="shared" si="3"/>
        <v>15878046827.842442</v>
      </c>
      <c r="K26" s="11">
        <f t="shared" si="4"/>
        <v>1.4899999999999691E-2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11"/>
      <c r="H27" s="10"/>
      <c r="I27" s="10">
        <f t="shared" si="5"/>
        <v>14563</v>
      </c>
      <c r="J27" s="10">
        <f t="shared" si="3"/>
        <v>15644937262.629269</v>
      </c>
      <c r="K27" s="11">
        <f t="shared" si="4"/>
        <v>1.4699999999999935E-2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11"/>
      <c r="H28" s="10"/>
      <c r="I28" s="10">
        <f t="shared" si="5"/>
        <v>14563</v>
      </c>
      <c r="J28" s="10">
        <f t="shared" si="3"/>
        <v>15418288422.813906</v>
      </c>
      <c r="K28" s="11">
        <f t="shared" si="4"/>
        <v>1.4599999999999946E-2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11"/>
      <c r="H29" s="10"/>
      <c r="I29" s="10">
        <f t="shared" si="5"/>
        <v>14563</v>
      </c>
      <c r="J29" s="10">
        <f t="shared" si="3"/>
        <v>15196420680.873158</v>
      </c>
      <c r="K29" s="11">
        <f t="shared" si="4"/>
        <v>1.4599999999999946E-2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11"/>
      <c r="H30" s="10"/>
      <c r="I30" s="10">
        <f t="shared" si="5"/>
        <v>14563</v>
      </c>
      <c r="J30" s="10">
        <f t="shared" si="3"/>
        <v>14977745595.183479</v>
      </c>
      <c r="K30" s="11">
        <f t="shared" si="4"/>
        <v>1.4699999999999935E-2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11"/>
      <c r="H31" s="10"/>
      <c r="I31" s="10">
        <f t="shared" si="5"/>
        <v>14563</v>
      </c>
      <c r="J31" s="10">
        <f t="shared" si="3"/>
        <v>14760762388.078724</v>
      </c>
      <c r="K31" s="11">
        <f t="shared" si="4"/>
        <v>1.4699999999999935E-2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11"/>
      <c r="H32" s="10"/>
      <c r="I32" s="10">
        <f t="shared" si="5"/>
        <v>14563</v>
      </c>
      <c r="J32" s="10">
        <f t="shared" si="3"/>
        <v>14546922625.484108</v>
      </c>
      <c r="K32" s="11">
        <f t="shared" si="4"/>
        <v>1.4699999999999935E-2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11"/>
      <c r="H33" s="10"/>
      <c r="I33" s="10">
        <f t="shared" si="5"/>
        <v>14563</v>
      </c>
      <c r="J33" s="10">
        <f t="shared" si="3"/>
        <v>14336180768.19169</v>
      </c>
      <c r="K33" s="11">
        <f t="shared" si="4"/>
        <v>1.4699999999999935E-2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11"/>
      <c r="H34" s="10"/>
      <c r="I34" s="10">
        <f t="shared" si="5"/>
        <v>14563</v>
      </c>
      <c r="J34" s="10">
        <f t="shared" ref="J34:J65" si="6">IF(I34="","",I34*C34)</f>
        <v>14128491936.72188</v>
      </c>
      <c r="K34" s="11">
        <f t="shared" ref="K34:K65" si="7">IFERROR(J34/J35-1,"")</f>
        <v>1.4599999999999946E-2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11"/>
      <c r="H35" s="10"/>
      <c r="I35" s="10">
        <f t="shared" ref="I35:I66" si="8">IF(H35&lt;&gt;"",H35,I34/(1+IF(G34="",0,G34)))</f>
        <v>14563</v>
      </c>
      <c r="J35" s="10">
        <f t="shared" si="6"/>
        <v>13925184246.719772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11"/>
      <c r="H36" s="10"/>
      <c r="I36" s="10">
        <f t="shared" si="8"/>
        <v>14563</v>
      </c>
      <c r="J36" s="10">
        <f t="shared" si="6"/>
        <v>13722097208.04077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11"/>
      <c r="H37" s="10"/>
      <c r="I37" s="10">
        <f t="shared" si="8"/>
        <v>14563</v>
      </c>
      <c r="J37" s="10">
        <f t="shared" si="6"/>
        <v>13527304030.008646</v>
      </c>
      <c r="K37" s="11">
        <f t="shared" si="7"/>
        <v>1.4000000000000012E-2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11"/>
      <c r="H38" s="10"/>
      <c r="I38" s="10">
        <f t="shared" si="8"/>
        <v>14563</v>
      </c>
      <c r="J38" s="10">
        <f t="shared" si="6"/>
        <v>13340536518.746199</v>
      </c>
      <c r="K38" s="11">
        <f t="shared" si="7"/>
        <v>1.3900000000000023E-2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11"/>
      <c r="H39" s="10"/>
      <c r="I39" s="10">
        <f t="shared" si="8"/>
        <v>14563</v>
      </c>
      <c r="J39" s="10">
        <f t="shared" si="6"/>
        <v>13157645249.774336</v>
      </c>
      <c r="K39" s="11">
        <f t="shared" si="7"/>
        <v>1.3800000000000034E-2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11"/>
      <c r="H40" s="10"/>
      <c r="I40" s="10">
        <f t="shared" si="8"/>
        <v>14563</v>
      </c>
      <c r="J40" s="10">
        <f t="shared" si="6"/>
        <v>12978541378.747618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11"/>
      <c r="H41" s="10"/>
      <c r="I41" s="10">
        <f t="shared" si="8"/>
        <v>14563</v>
      </c>
      <c r="J41" s="10">
        <f t="shared" si="6"/>
        <v>12794303409.648678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11"/>
      <c r="H42" s="10"/>
      <c r="I42" s="10">
        <f t="shared" si="8"/>
        <v>14563</v>
      </c>
      <c r="J42" s="10">
        <f t="shared" si="6"/>
        <v>12594057889.210234</v>
      </c>
      <c r="K42" s="11">
        <f t="shared" si="7"/>
        <v>1.7700000000000049E-2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11"/>
      <c r="H43" s="10"/>
      <c r="I43" s="10">
        <f t="shared" si="8"/>
        <v>14563</v>
      </c>
      <c r="J43" s="10">
        <f t="shared" si="6"/>
        <v>12375020034.597851</v>
      </c>
      <c r="K43" s="11">
        <f t="shared" si="7"/>
        <v>1.9500000000000073E-2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11"/>
      <c r="H44" s="10"/>
      <c r="I44" s="10">
        <f t="shared" si="8"/>
        <v>14563</v>
      </c>
      <c r="J44" s="10">
        <f t="shared" si="6"/>
        <v>12138322741.145512</v>
      </c>
      <c r="K44" s="11">
        <f t="shared" si="7"/>
        <v>2.3200000000000109E-2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11"/>
      <c r="H45" s="10"/>
      <c r="I45" s="10">
        <f t="shared" si="8"/>
        <v>14563</v>
      </c>
      <c r="J45" s="10">
        <f t="shared" si="6"/>
        <v>11863098847.874815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11"/>
      <c r="H46" s="10"/>
      <c r="I46" s="10">
        <f t="shared" si="8"/>
        <v>14563</v>
      </c>
      <c r="J46" s="10">
        <f t="shared" si="6"/>
        <v>11568111992.076855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11"/>
      <c r="H47" s="10"/>
      <c r="I47" s="10">
        <f t="shared" si="8"/>
        <v>14563</v>
      </c>
      <c r="J47" s="10">
        <f t="shared" si="6"/>
        <v>11274962955.240599</v>
      </c>
      <c r="K47" s="11">
        <f t="shared" si="7"/>
        <v>2.7099999999999902E-2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11"/>
      <c r="H48" s="10"/>
      <c r="I48" s="10">
        <f t="shared" si="8"/>
        <v>14563</v>
      </c>
      <c r="J48" s="10">
        <f t="shared" si="6"/>
        <v>10977473425.411936</v>
      </c>
      <c r="K48" s="11">
        <f t="shared" si="7"/>
        <v>2.7600000000000069E-2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11"/>
      <c r="H49" s="10"/>
      <c r="I49" s="10">
        <f t="shared" si="8"/>
        <v>14563</v>
      </c>
      <c r="J49" s="10">
        <f t="shared" si="6"/>
        <v>10682632761.20274</v>
      </c>
      <c r="K49" s="11">
        <f t="shared" si="7"/>
        <v>2.8799999999999937E-2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11"/>
      <c r="H50" s="10"/>
      <c r="I50" s="10">
        <f t="shared" si="8"/>
        <v>14563</v>
      </c>
      <c r="J50" s="10">
        <f t="shared" si="6"/>
        <v>10383585498.836256</v>
      </c>
      <c r="K50" s="11">
        <f t="shared" si="7"/>
        <v>2.8299999999999992E-2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11"/>
      <c r="H51" s="10"/>
      <c r="I51" s="10">
        <f t="shared" si="8"/>
        <v>14563</v>
      </c>
      <c r="J51" s="10">
        <f t="shared" si="6"/>
        <v>10097817270.092634</v>
      </c>
      <c r="K51" s="11">
        <f t="shared" si="7"/>
        <v>2.6100000000000012E-2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11"/>
      <c r="H52" s="10"/>
      <c r="I52" s="10">
        <f t="shared" si="8"/>
        <v>14563</v>
      </c>
      <c r="J52" s="10">
        <f t="shared" si="6"/>
        <v>9840968005.1580105</v>
      </c>
      <c r="K52" s="11">
        <f t="shared" si="7"/>
        <v>2.5199999999999889E-2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11"/>
      <c r="H53" s="10"/>
      <c r="I53" s="10">
        <f t="shared" si="8"/>
        <v>14563</v>
      </c>
      <c r="J53" s="10">
        <f t="shared" si="6"/>
        <v>9599071405.7335262</v>
      </c>
      <c r="K53" s="11">
        <f t="shared" si="7"/>
        <v>2.5400000000000089E-2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11"/>
      <c r="H54" s="10"/>
      <c r="I54" s="10">
        <f t="shared" si="8"/>
        <v>14563</v>
      </c>
      <c r="J54" s="10">
        <f t="shared" si="6"/>
        <v>9361294524.8035164</v>
      </c>
      <c r="K54" s="11">
        <f t="shared" si="7"/>
        <v>2.4499999999999966E-2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11"/>
      <c r="H55" s="10"/>
      <c r="I55" s="10">
        <f t="shared" si="8"/>
        <v>14563</v>
      </c>
      <c r="J55" s="10">
        <f t="shared" si="6"/>
        <v>9137427549.8326168</v>
      </c>
      <c r="K55" s="11">
        <f t="shared" si="7"/>
        <v>2.2399999999999753E-2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11"/>
      <c r="H56" s="10"/>
      <c r="I56" s="10">
        <f t="shared" si="8"/>
        <v>14563</v>
      </c>
      <c r="J56" s="10">
        <f t="shared" si="6"/>
        <v>8937233519.0068645</v>
      </c>
      <c r="K56" s="11">
        <f t="shared" si="7"/>
        <v>2.2599999999999953E-2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11"/>
      <c r="H57" s="10"/>
      <c r="I57" s="10">
        <f t="shared" si="8"/>
        <v>14563</v>
      </c>
      <c r="J57" s="10">
        <f t="shared" si="6"/>
        <v>8739715938.7902069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11"/>
      <c r="H58" s="10"/>
      <c r="I58" s="10">
        <f t="shared" si="8"/>
        <v>14563</v>
      </c>
      <c r="J58" s="10">
        <f t="shared" si="6"/>
        <v>8509947360.0683622</v>
      </c>
      <c r="K58" s="11">
        <f t="shared" si="7"/>
        <v>3.0000000000000249E-2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11"/>
      <c r="H59" s="10"/>
      <c r="I59" s="10">
        <f t="shared" si="8"/>
        <v>14563</v>
      </c>
      <c r="J59" s="10">
        <f t="shared" si="6"/>
        <v>8262084815.6003504</v>
      </c>
      <c r="K59" s="11">
        <f t="shared" si="7"/>
        <v>3.499999999999992E-2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11"/>
      <c r="H60" s="10"/>
      <c r="I60" s="10">
        <f t="shared" si="8"/>
        <v>14563</v>
      </c>
      <c r="J60" s="10">
        <f t="shared" si="6"/>
        <v>7982690643.0921268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11"/>
      <c r="H61" s="10"/>
      <c r="I61" s="10">
        <f t="shared" si="8"/>
        <v>14563</v>
      </c>
      <c r="J61" s="10">
        <f t="shared" si="6"/>
        <v>7675664079.8962755</v>
      </c>
      <c r="K61" s="11">
        <f t="shared" si="7"/>
        <v>4.4999999999999929E-2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11"/>
      <c r="H62" s="10"/>
      <c r="I62" s="10">
        <f t="shared" si="8"/>
        <v>14563</v>
      </c>
      <c r="J62" s="10">
        <f t="shared" si="6"/>
        <v>7345133090.8098335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11"/>
      <c r="H63" s="10"/>
      <c r="I63" s="10">
        <f t="shared" si="8"/>
        <v>14563</v>
      </c>
      <c r="J63" s="10">
        <f t="shared" si="6"/>
        <v>7062627971.9325314</v>
      </c>
      <c r="K63" s="11">
        <f t="shared" si="7"/>
        <v>3.499999999999992E-2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11"/>
      <c r="H64" s="10"/>
      <c r="I64" s="10">
        <f t="shared" si="8"/>
        <v>14563</v>
      </c>
      <c r="J64" s="10">
        <f t="shared" si="6"/>
        <v>6823795141.9637995</v>
      </c>
      <c r="K64" s="11">
        <f t="shared" si="7"/>
        <v>-1.0000000000000009E-2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11"/>
      <c r="H65" s="10"/>
      <c r="I65" s="10">
        <f t="shared" si="8"/>
        <v>14563</v>
      </c>
      <c r="J65" s="10">
        <f t="shared" si="6"/>
        <v>6892722365.6199999</v>
      </c>
      <c r="K65" s="11">
        <f t="shared" si="7"/>
        <v>-2.0000000000000018E-2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4">
        <f>SUM(F2)</f>
        <v>1300163</v>
      </c>
      <c r="G66" s="11"/>
      <c r="H66" s="10"/>
      <c r="I66" s="10">
        <f t="shared" si="8"/>
        <v>14563</v>
      </c>
      <c r="J66" s="10">
        <f t="shared" ref="J66:J67" si="9">IF(I66="","",I66*C66)</f>
        <v>7033390169</v>
      </c>
      <c r="K66" s="11">
        <f t="shared" ref="K66" si="10">IFERROR(J66/J67-1,"")</f>
        <v>-3.0000000000000027E-2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11"/>
      <c r="H67" s="10"/>
      <c r="I67" s="10">
        <f t="shared" ref="I67" si="11">IF(H67&lt;&gt;"",H67,I66/(1+IF(G66="",0,G66)))</f>
        <v>14563</v>
      </c>
      <c r="J67" s="10">
        <f t="shared" si="9"/>
        <v>7250917700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5">
        <v>13705584</v>
      </c>
      <c r="G2" s="11"/>
      <c r="H2" s="10"/>
      <c r="I2" s="10">
        <f>IF(H2&lt;&gt;"",H2,5040)</f>
        <v>5040</v>
      </c>
      <c r="J2" s="10">
        <f t="shared" ref="J2:J33" si="3">IF(I2="","",I2*C2)</f>
        <v>66487649696.075134</v>
      </c>
      <c r="K2" s="11">
        <f t="shared" ref="K2:K33" si="4">IFERROR(J2/J3-1,"")</f>
        <v>1.3800000000000034E-2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11"/>
      <c r="H3" s="10"/>
      <c r="I3" s="10">
        <f t="shared" ref="I3:I34" si="5">IF(H3&lt;&gt;"",H3,I2/(1+IF(G2="",0,G2)))</f>
        <v>5040</v>
      </c>
      <c r="J3" s="10">
        <f t="shared" si="3"/>
        <v>65582609682.457222</v>
      </c>
      <c r="K3" s="11">
        <f t="shared" si="4"/>
        <v>1.419999999999999E-2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11"/>
      <c r="H4" s="10"/>
      <c r="I4" s="10">
        <f t="shared" si="5"/>
        <v>5040</v>
      </c>
      <c r="J4" s="10">
        <f t="shared" si="3"/>
        <v>64664375549.652161</v>
      </c>
      <c r="K4" s="11">
        <f t="shared" si="4"/>
        <v>1.4499999999999957E-2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11"/>
      <c r="H5" s="10"/>
      <c r="I5" s="10">
        <f t="shared" si="5"/>
        <v>5040</v>
      </c>
      <c r="J5" s="10">
        <f t="shared" si="3"/>
        <v>63740143469.346634</v>
      </c>
      <c r="K5" s="11">
        <f t="shared" si="4"/>
        <v>1.4799999999999924E-2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11"/>
      <c r="H6" s="10"/>
      <c r="I6" s="10">
        <f t="shared" si="5"/>
        <v>5040</v>
      </c>
      <c r="J6" s="10">
        <f t="shared" si="3"/>
        <v>62810547368.29586</v>
      </c>
      <c r="K6" s="11">
        <f t="shared" si="4"/>
        <v>1.5099999999999891E-2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11"/>
      <c r="H7" s="10"/>
      <c r="I7" s="10">
        <f t="shared" si="5"/>
        <v>5040</v>
      </c>
      <c r="J7" s="10">
        <f t="shared" si="3"/>
        <v>61876216499.158569</v>
      </c>
      <c r="K7" s="11">
        <f t="shared" si="4"/>
        <v>1.5300000000000091E-2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11"/>
      <c r="H8" s="10"/>
      <c r="I8" s="10">
        <f t="shared" si="5"/>
        <v>5040</v>
      </c>
      <c r="J8" s="10">
        <f t="shared" si="3"/>
        <v>60943776715.41275</v>
      </c>
      <c r="K8" s="11">
        <f t="shared" si="4"/>
        <v>1.5600000000000058E-2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11"/>
      <c r="H9" s="10"/>
      <c r="I9" s="10">
        <f t="shared" si="5"/>
        <v>5040</v>
      </c>
      <c r="J9" s="10">
        <f t="shared" si="3"/>
        <v>60007657262.123619</v>
      </c>
      <c r="K9" s="11">
        <f t="shared" si="4"/>
        <v>1.5800000000000036E-2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11"/>
      <c r="H10" s="10"/>
      <c r="I10" s="10">
        <f t="shared" si="5"/>
        <v>5040</v>
      </c>
      <c r="J10" s="10">
        <f t="shared" si="3"/>
        <v>59074283581.535362</v>
      </c>
      <c r="K10" s="11">
        <f t="shared" si="4"/>
        <v>1.6000000000000236E-2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11"/>
      <c r="H11" s="10"/>
      <c r="I11" s="10">
        <f t="shared" si="5"/>
        <v>5040</v>
      </c>
      <c r="J11" s="10">
        <f t="shared" si="3"/>
        <v>58143979903.085976</v>
      </c>
      <c r="K11" s="11">
        <f t="shared" si="4"/>
        <v>1.6100000000000003E-2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11"/>
      <c r="H12" s="10"/>
      <c r="I12" s="10">
        <f t="shared" si="5"/>
        <v>5040</v>
      </c>
      <c r="J12" s="10">
        <f t="shared" si="3"/>
        <v>57222694521.293159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11"/>
      <c r="H13" s="10"/>
      <c r="I13" s="10">
        <f t="shared" si="5"/>
        <v>5040</v>
      </c>
      <c r="J13" s="10">
        <f t="shared" si="3"/>
        <v>56310464988.479782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11"/>
      <c r="H14" s="10"/>
      <c r="I14" s="10">
        <f t="shared" si="5"/>
        <v>5040</v>
      </c>
      <c r="J14" s="10">
        <f t="shared" si="3"/>
        <v>55401874250.767197</v>
      </c>
      <c r="K14" s="11">
        <f t="shared" si="4"/>
        <v>1.6499999999999959E-2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11"/>
      <c r="H15" s="10"/>
      <c r="I15" s="10">
        <f t="shared" si="5"/>
        <v>5040</v>
      </c>
      <c r="J15" s="10">
        <f t="shared" si="3"/>
        <v>54502581653.484703</v>
      </c>
      <c r="K15" s="11">
        <f t="shared" si="4"/>
        <v>1.6699999999999937E-2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11"/>
      <c r="H16" s="10"/>
      <c r="I16" s="10">
        <f t="shared" si="5"/>
        <v>5040</v>
      </c>
      <c r="J16" s="10">
        <f t="shared" si="3"/>
        <v>53607339090.670509</v>
      </c>
      <c r="K16" s="11">
        <f t="shared" si="4"/>
        <v>1.6999999999999904E-2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11"/>
      <c r="H17" s="10"/>
      <c r="I17" s="10">
        <f t="shared" si="5"/>
        <v>5040</v>
      </c>
      <c r="J17" s="10">
        <f t="shared" si="3"/>
        <v>52711247876.765503</v>
      </c>
      <c r="K17" s="11">
        <f t="shared" si="4"/>
        <v>1.7200000000000104E-2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11"/>
      <c r="H18" s="10"/>
      <c r="I18" s="10">
        <f t="shared" si="5"/>
        <v>5040</v>
      </c>
      <c r="J18" s="10">
        <f t="shared" si="3"/>
        <v>51819944825.76239</v>
      </c>
      <c r="K18" s="11">
        <f t="shared" si="4"/>
        <v>1.7500000000000071E-2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11"/>
      <c r="H19" s="10"/>
      <c r="I19" s="10">
        <f t="shared" si="5"/>
        <v>5040</v>
      </c>
      <c r="J19" s="10">
        <f t="shared" si="3"/>
        <v>50928692703.451981</v>
      </c>
      <c r="K19" s="11">
        <f t="shared" si="4"/>
        <v>1.7800000000000038E-2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11"/>
      <c r="H20" s="10"/>
      <c r="I20" s="10">
        <f t="shared" si="5"/>
        <v>5040</v>
      </c>
      <c r="J20" s="10">
        <f t="shared" si="3"/>
        <v>50038016018.325783</v>
      </c>
      <c r="K20" s="11">
        <f t="shared" si="4"/>
        <v>1.8000000000000016E-2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11"/>
      <c r="H21" s="10"/>
      <c r="I21" s="10">
        <f t="shared" si="5"/>
        <v>5040</v>
      </c>
      <c r="J21" s="10">
        <f t="shared" si="3"/>
        <v>49153257385.388786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11"/>
      <c r="H22" s="10"/>
      <c r="I22" s="10">
        <f t="shared" si="5"/>
        <v>5040</v>
      </c>
      <c r="J22" s="10">
        <f t="shared" si="3"/>
        <v>48269917888.037697</v>
      </c>
      <c r="K22" s="11">
        <f t="shared" si="4"/>
        <v>1.8499999999999961E-2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11"/>
      <c r="H23" s="10"/>
      <c r="I23" s="10">
        <f t="shared" si="5"/>
        <v>5040</v>
      </c>
      <c r="J23" s="10">
        <f t="shared" si="3"/>
        <v>47393144710.886299</v>
      </c>
      <c r="K23" s="11">
        <f t="shared" si="4"/>
        <v>1.8799999999999706E-2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11"/>
      <c r="H24" s="10"/>
      <c r="I24" s="10">
        <f t="shared" si="5"/>
        <v>5040</v>
      </c>
      <c r="J24" s="10">
        <f t="shared" si="3"/>
        <v>46518595122.581772</v>
      </c>
      <c r="K24" s="11">
        <f t="shared" si="4"/>
        <v>1.9099999999999895E-2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11"/>
      <c r="H25" s="10"/>
      <c r="I25" s="10">
        <f t="shared" si="5"/>
        <v>5040</v>
      </c>
      <c r="J25" s="10">
        <f t="shared" si="3"/>
        <v>45646742343.814911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11"/>
      <c r="H26" s="10"/>
      <c r="I26" s="10">
        <f t="shared" si="5"/>
        <v>5040</v>
      </c>
      <c r="J26" s="10">
        <f t="shared" si="3"/>
        <v>44778048208.568672</v>
      </c>
      <c r="K26" s="11">
        <f t="shared" si="4"/>
        <v>1.980000000000004E-2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11"/>
      <c r="H27" s="10"/>
      <c r="I27" s="10">
        <f t="shared" si="5"/>
        <v>5040</v>
      </c>
      <c r="J27" s="10">
        <f t="shared" si="3"/>
        <v>43908656803.852394</v>
      </c>
      <c r="K27" s="11">
        <f t="shared" si="4"/>
        <v>2.0100000000000007E-2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11"/>
      <c r="H28" s="10"/>
      <c r="I28" s="10">
        <f t="shared" si="5"/>
        <v>5040</v>
      </c>
      <c r="J28" s="10">
        <f t="shared" si="3"/>
        <v>43043482799.580818</v>
      </c>
      <c r="K28" s="11">
        <f t="shared" si="4"/>
        <v>2.0400000000000196E-2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11"/>
      <c r="H29" s="10"/>
      <c r="I29" s="10">
        <f t="shared" si="5"/>
        <v>5040</v>
      </c>
      <c r="J29" s="10">
        <f t="shared" si="3"/>
        <v>42182950607.194054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11"/>
      <c r="H30" s="10"/>
      <c r="I30" s="10">
        <f t="shared" si="5"/>
        <v>5040</v>
      </c>
      <c r="J30" s="10">
        <f t="shared" si="3"/>
        <v>41319375655.983994</v>
      </c>
      <c r="K30" s="11">
        <f t="shared" si="4"/>
        <v>2.1400000000000086E-2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11"/>
      <c r="H31" s="10"/>
      <c r="I31" s="10">
        <f t="shared" si="5"/>
        <v>5040</v>
      </c>
      <c r="J31" s="10">
        <f t="shared" si="3"/>
        <v>40453667178.366936</v>
      </c>
      <c r="K31" s="11">
        <f t="shared" si="4"/>
        <v>2.200000000000002E-2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11"/>
      <c r="H32" s="10"/>
      <c r="I32" s="10">
        <f t="shared" si="5"/>
        <v>5040</v>
      </c>
      <c r="J32" s="10">
        <f t="shared" si="3"/>
        <v>39582844597.227921</v>
      </c>
      <c r="K32" s="11">
        <f t="shared" si="4"/>
        <v>2.2799999999999931E-2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11"/>
      <c r="H33" s="10"/>
      <c r="I33" s="10">
        <f t="shared" si="5"/>
        <v>5040</v>
      </c>
      <c r="J33" s="10">
        <f t="shared" si="3"/>
        <v>38700473794.708565</v>
      </c>
      <c r="K33" s="11">
        <f t="shared" si="4"/>
        <v>2.3400000000000309E-2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11"/>
      <c r="H34" s="10"/>
      <c r="I34" s="10">
        <f t="shared" si="5"/>
        <v>5040</v>
      </c>
      <c r="J34" s="10">
        <f t="shared" ref="J34:J65" si="6">IF(I34="","",I34*C34)</f>
        <v>37815589011.831696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11"/>
      <c r="H35" s="10"/>
      <c r="I35" s="10">
        <f t="shared" ref="I35:I66" si="8">IF(H35&lt;&gt;"",H35,I34/(1+IF(G34="",0,G34)))</f>
        <v>5040</v>
      </c>
      <c r="J35" s="10">
        <f t="shared" si="6"/>
        <v>36943717283.930923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11"/>
      <c r="H36" s="10"/>
      <c r="I36" s="10">
        <f t="shared" si="8"/>
        <v>5040</v>
      </c>
      <c r="J36" s="10">
        <f t="shared" si="6"/>
        <v>36099000668.29287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11"/>
      <c r="H37" s="10"/>
      <c r="I37" s="10">
        <f t="shared" si="8"/>
        <v>5040</v>
      </c>
      <c r="J37" s="10">
        <f t="shared" si="6"/>
        <v>35294290837.204613</v>
      </c>
      <c r="K37" s="11">
        <f t="shared" si="7"/>
        <v>2.200000000000002E-2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11"/>
      <c r="H38" s="10"/>
      <c r="I38" s="10">
        <f t="shared" si="8"/>
        <v>5040</v>
      </c>
      <c r="J38" s="10">
        <f t="shared" si="6"/>
        <v>34534531151.863609</v>
      </c>
      <c r="K38" s="11">
        <f t="shared" si="7"/>
        <v>2.1300000000000097E-2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11"/>
      <c r="H39" s="10"/>
      <c r="I39" s="10">
        <f t="shared" si="8"/>
        <v>5040</v>
      </c>
      <c r="J39" s="10">
        <f t="shared" si="6"/>
        <v>33814286842.126316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11"/>
      <c r="H40" s="10"/>
      <c r="I40" s="10">
        <f t="shared" si="8"/>
        <v>5040</v>
      </c>
      <c r="J40" s="10">
        <f t="shared" si="6"/>
        <v>33135018953.577969</v>
      </c>
      <c r="K40" s="11">
        <f t="shared" si="7"/>
        <v>1.9600000000000062E-2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11"/>
      <c r="H41" s="10"/>
      <c r="I41" s="10">
        <f t="shared" si="8"/>
        <v>5040</v>
      </c>
      <c r="J41" s="10">
        <f t="shared" si="6"/>
        <v>32498057035.678661</v>
      </c>
      <c r="K41" s="11">
        <f t="shared" si="7"/>
        <v>1.8899999999999917E-2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11"/>
      <c r="H42" s="10"/>
      <c r="I42" s="10">
        <f t="shared" si="8"/>
        <v>5040</v>
      </c>
      <c r="J42" s="10">
        <f t="shared" si="6"/>
        <v>31895237055.332874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11"/>
      <c r="H43" s="10"/>
      <c r="I43" s="10">
        <f t="shared" si="8"/>
        <v>5040</v>
      </c>
      <c r="J43" s="10">
        <f t="shared" si="6"/>
        <v>31331274121.152138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11"/>
      <c r="H44" s="10"/>
      <c r="I44" s="10">
        <f t="shared" si="8"/>
        <v>5040</v>
      </c>
      <c r="J44" s="10">
        <f t="shared" si="6"/>
        <v>30801488518.631668</v>
      </c>
      <c r="K44" s="11">
        <f t="shared" si="7"/>
        <v>1.6699999999999937E-2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11"/>
      <c r="H45" s="10"/>
      <c r="I45" s="10">
        <f t="shared" si="8"/>
        <v>5040</v>
      </c>
      <c r="J45" s="10">
        <f t="shared" si="6"/>
        <v>30295552787.087311</v>
      </c>
      <c r="K45" s="11">
        <f t="shared" si="7"/>
        <v>1.6699999999999937E-2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11"/>
      <c r="H46" s="10"/>
      <c r="I46" s="10">
        <f t="shared" si="8"/>
        <v>5040</v>
      </c>
      <c r="J46" s="10">
        <f t="shared" si="6"/>
        <v>29797927399.515404</v>
      </c>
      <c r="K46" s="11">
        <f t="shared" si="7"/>
        <v>1.7200000000000326E-2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11"/>
      <c r="H47" s="10"/>
      <c r="I47" s="10">
        <f t="shared" si="8"/>
        <v>5040</v>
      </c>
      <c r="J47" s="10">
        <f t="shared" si="6"/>
        <v>29294069405.736725</v>
      </c>
      <c r="K47" s="11">
        <f t="shared" si="7"/>
        <v>1.7800000000000038E-2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11"/>
      <c r="H48" s="10"/>
      <c r="I48" s="10">
        <f t="shared" si="8"/>
        <v>5040</v>
      </c>
      <c r="J48" s="10">
        <f t="shared" si="6"/>
        <v>28781754181.309418</v>
      </c>
      <c r="K48" s="11">
        <f t="shared" si="7"/>
        <v>1.8400000000000194E-2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11"/>
      <c r="H49" s="10"/>
      <c r="I49" s="10">
        <f t="shared" si="8"/>
        <v>5040</v>
      </c>
      <c r="J49" s="10">
        <f t="shared" si="6"/>
        <v>28261738198.45779</v>
      </c>
      <c r="K49" s="11">
        <f t="shared" si="7"/>
        <v>1.8899999999999917E-2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11"/>
      <c r="H50" s="10"/>
      <c r="I50" s="10">
        <f t="shared" si="8"/>
        <v>5040</v>
      </c>
      <c r="J50" s="10">
        <f t="shared" si="6"/>
        <v>27737499458.68858</v>
      </c>
      <c r="K50" s="11">
        <f t="shared" si="7"/>
        <v>1.9200000000000106E-2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11"/>
      <c r="H51" s="10"/>
      <c r="I51" s="10">
        <f t="shared" si="8"/>
        <v>5040</v>
      </c>
      <c r="J51" s="10">
        <f t="shared" si="6"/>
        <v>27214971996.358494</v>
      </c>
      <c r="K51" s="11">
        <f t="shared" si="7"/>
        <v>1.9200000000000106E-2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11"/>
      <c r="H52" s="10"/>
      <c r="I52" s="10">
        <f t="shared" si="8"/>
        <v>5040</v>
      </c>
      <c r="J52" s="10">
        <f t="shared" si="6"/>
        <v>26702288065.500874</v>
      </c>
      <c r="K52" s="11">
        <f t="shared" si="7"/>
        <v>1.9200000000000106E-2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11"/>
      <c r="H53" s="10"/>
      <c r="I53" s="10">
        <f t="shared" si="8"/>
        <v>5040</v>
      </c>
      <c r="J53" s="10">
        <f t="shared" si="6"/>
        <v>26199262230.671967</v>
      </c>
      <c r="K53" s="11">
        <f t="shared" si="7"/>
        <v>1.9299999999999873E-2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11"/>
      <c r="H54" s="10"/>
      <c r="I54" s="10">
        <f t="shared" si="8"/>
        <v>5040</v>
      </c>
      <c r="J54" s="10">
        <f t="shared" si="6"/>
        <v>25703190651.105629</v>
      </c>
      <c r="K54" s="11">
        <f t="shared" si="7"/>
        <v>1.9400000000000084E-2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11"/>
      <c r="H55" s="10"/>
      <c r="I55" s="10">
        <f t="shared" si="8"/>
        <v>5040</v>
      </c>
      <c r="J55" s="10">
        <f t="shared" si="6"/>
        <v>25214038307.931751</v>
      </c>
      <c r="K55" s="11">
        <f t="shared" si="7"/>
        <v>1.9400000000000084E-2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11"/>
      <c r="H56" s="10"/>
      <c r="I56" s="10">
        <f t="shared" si="8"/>
        <v>5040</v>
      </c>
      <c r="J56" s="10">
        <f t="shared" si="6"/>
        <v>24734194926.360359</v>
      </c>
      <c r="K56" s="11">
        <f t="shared" si="7"/>
        <v>1.9400000000000084E-2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11"/>
      <c r="H57" s="10"/>
      <c r="I57" s="10">
        <f t="shared" si="8"/>
        <v>5040</v>
      </c>
      <c r="J57" s="10">
        <f t="shared" si="6"/>
        <v>24263483349.382339</v>
      </c>
      <c r="K57" s="11">
        <f t="shared" si="7"/>
        <v>1.8999999999999906E-2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11"/>
      <c r="H58" s="10"/>
      <c r="I58" s="10">
        <f t="shared" si="8"/>
        <v>5040</v>
      </c>
      <c r="J58" s="10">
        <f t="shared" si="6"/>
        <v>23811072963.083752</v>
      </c>
      <c r="K58" s="11">
        <f t="shared" si="7"/>
        <v>1.9000000000000128E-2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11"/>
      <c r="H59" s="10"/>
      <c r="I59" s="10">
        <f t="shared" si="8"/>
        <v>5040</v>
      </c>
      <c r="J59" s="10">
        <f t="shared" si="6"/>
        <v>23367098099.198971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11"/>
      <c r="H60" s="10"/>
      <c r="I60" s="10">
        <f t="shared" si="8"/>
        <v>5040</v>
      </c>
      <c r="J60" s="10">
        <f t="shared" si="6"/>
        <v>22931401471.245312</v>
      </c>
      <c r="K60" s="11">
        <f t="shared" si="7"/>
        <v>1.8999999999999906E-2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11"/>
      <c r="H61" s="10"/>
      <c r="I61" s="10">
        <f t="shared" si="8"/>
        <v>5040</v>
      </c>
      <c r="J61" s="10">
        <f t="shared" si="6"/>
        <v>22503828725.461544</v>
      </c>
      <c r="K61" s="11">
        <f t="shared" si="7"/>
        <v>1.8999999999999684E-2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11"/>
      <c r="H62" s="10"/>
      <c r="I62" s="10">
        <f t="shared" si="8"/>
        <v>5040</v>
      </c>
      <c r="J62" s="10">
        <f t="shared" si="6"/>
        <v>22084228386.125172</v>
      </c>
      <c r="K62" s="11">
        <f t="shared" si="7"/>
        <v>1.9000000000000128E-2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11"/>
      <c r="H63" s="10"/>
      <c r="I63" s="10">
        <f t="shared" si="8"/>
        <v>5040</v>
      </c>
      <c r="J63" s="10">
        <f t="shared" si="6"/>
        <v>21672451801.889275</v>
      </c>
      <c r="K63" s="11">
        <f t="shared" si="7"/>
        <v>1.8999999999999906E-2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11"/>
      <c r="H64" s="10"/>
      <c r="I64" s="10">
        <f t="shared" si="8"/>
        <v>5040</v>
      </c>
      <c r="J64" s="10">
        <f t="shared" si="6"/>
        <v>21268353093.119999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11"/>
      <c r="H65" s="10"/>
      <c r="I65" s="10">
        <f t="shared" si="8"/>
        <v>5040</v>
      </c>
      <c r="J65" s="10">
        <f t="shared" si="6"/>
        <v>20892291840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4">
        <f>SUM(F2)</f>
        <v>13705584</v>
      </c>
      <c r="G66" s="11"/>
      <c r="H66" s="10"/>
      <c r="I66" s="10">
        <f t="shared" si="8"/>
        <v>5040</v>
      </c>
      <c r="J66" s="10">
        <f t="shared" ref="J66:J67" si="9">IF(I66="","",I66*C66)</f>
        <v>20522880000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11"/>
      <c r="H67" s="10"/>
      <c r="I67" s="10">
        <f t="shared" ref="I67" si="11">IF(H67&lt;&gt;"",H67,I66/(1+IF(G66="",0,G66)))</f>
        <v>5040</v>
      </c>
      <c r="J67" s="10">
        <f t="shared" si="9"/>
        <v>20160000000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5">
        <v>88057485</v>
      </c>
      <c r="G2" s="11"/>
      <c r="H2" s="10"/>
      <c r="I2" s="10">
        <f>IF(H2&lt;&gt;"",H2,2560)</f>
        <v>2560</v>
      </c>
      <c r="J2" s="10">
        <f t="shared" ref="J2:J33" si="3">IF(I2="","",I2*C2)</f>
        <v>225429431531.13705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11"/>
      <c r="H3" s="10"/>
      <c r="I3" s="10">
        <f t="shared" ref="I3:I34" si="5">IF(H3&lt;&gt;"",H3,I2/(1+IF(G2="",0,G2)))</f>
        <v>2560</v>
      </c>
      <c r="J3" s="10">
        <f t="shared" si="3"/>
        <v>219845359402.31815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11"/>
      <c r="H4" s="10"/>
      <c r="I4" s="10">
        <f t="shared" si="5"/>
        <v>2560</v>
      </c>
      <c r="J4" s="10">
        <f t="shared" si="3"/>
        <v>214190724281.29205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11"/>
      <c r="H5" s="10"/>
      <c r="I5" s="10">
        <f t="shared" si="5"/>
        <v>2560</v>
      </c>
      <c r="J5" s="10">
        <f t="shared" si="3"/>
        <v>208539309007.19702</v>
      </c>
      <c r="K5" s="11">
        <f t="shared" si="4"/>
        <v>2.7699999999999836E-2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11"/>
      <c r="H6" s="10"/>
      <c r="I6" s="10">
        <f t="shared" si="5"/>
        <v>2560</v>
      </c>
      <c r="J6" s="10">
        <f t="shared" si="3"/>
        <v>202918467458.59399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11"/>
      <c r="H7" s="10"/>
      <c r="I7" s="10">
        <f t="shared" si="5"/>
        <v>2560</v>
      </c>
      <c r="J7" s="10">
        <f t="shared" si="3"/>
        <v>197391505309.91632</v>
      </c>
      <c r="K7" s="11">
        <f t="shared" si="4"/>
        <v>2.8000000000000247E-2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11"/>
      <c r="H8" s="10"/>
      <c r="I8" s="10">
        <f t="shared" si="5"/>
        <v>2560</v>
      </c>
      <c r="J8" s="10">
        <f t="shared" si="3"/>
        <v>192015082986.2999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11"/>
      <c r="H9" s="10"/>
      <c r="I9" s="10">
        <f t="shared" si="5"/>
        <v>2560</v>
      </c>
      <c r="J9" s="10">
        <f t="shared" si="3"/>
        <v>186803271705.71057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11"/>
      <c r="H10" s="10"/>
      <c r="I10" s="10">
        <f t="shared" si="5"/>
        <v>2560</v>
      </c>
      <c r="J10" s="10">
        <f t="shared" si="3"/>
        <v>181750604889.77481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11"/>
      <c r="H11" s="10"/>
      <c r="I11" s="10">
        <f t="shared" si="5"/>
        <v>2560</v>
      </c>
      <c r="J11" s="10">
        <f t="shared" si="3"/>
        <v>176851809759.43835</v>
      </c>
      <c r="K11" s="11">
        <f t="shared" si="4"/>
        <v>2.7600000000000069E-2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11"/>
      <c r="H12" s="10"/>
      <c r="I12" s="10">
        <f t="shared" si="5"/>
        <v>2560</v>
      </c>
      <c r="J12" s="10">
        <f t="shared" si="3"/>
        <v>172101800077.30472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11"/>
      <c r="H13" s="10"/>
      <c r="I13" s="10">
        <f t="shared" si="5"/>
        <v>2560</v>
      </c>
      <c r="J13" s="10">
        <f t="shared" si="3"/>
        <v>167463072956.41211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11"/>
      <c r="H14" s="10"/>
      <c r="I14" s="10">
        <f t="shared" si="5"/>
        <v>2560</v>
      </c>
      <c r="J14" s="10">
        <f t="shared" si="3"/>
        <v>162949375261.664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11"/>
      <c r="H15" s="10"/>
      <c r="I15" s="10">
        <f t="shared" si="5"/>
        <v>2560</v>
      </c>
      <c r="J15" s="10">
        <f t="shared" si="3"/>
        <v>158572766895.35226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11"/>
      <c r="H16" s="10"/>
      <c r="I16" s="10">
        <f t="shared" si="5"/>
        <v>2560</v>
      </c>
      <c r="J16" s="10">
        <f t="shared" si="3"/>
        <v>154343748194.81433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11"/>
      <c r="H17" s="10"/>
      <c r="I17" s="10">
        <f t="shared" si="5"/>
        <v>2560</v>
      </c>
      <c r="J17" s="10">
        <f t="shared" si="3"/>
        <v>150256764208.34729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11"/>
      <c r="H18" s="10"/>
      <c r="I18" s="10">
        <f t="shared" si="5"/>
        <v>2560</v>
      </c>
      <c r="J18" s="10">
        <f t="shared" si="3"/>
        <v>146349239513.34109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11"/>
      <c r="H19" s="10"/>
      <c r="I19" s="10">
        <f t="shared" si="5"/>
        <v>2560</v>
      </c>
      <c r="J19" s="10">
        <f t="shared" si="3"/>
        <v>142584995628.74231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11"/>
      <c r="H20" s="10"/>
      <c r="I20" s="10">
        <f t="shared" si="5"/>
        <v>2560</v>
      </c>
      <c r="J20" s="10">
        <f t="shared" si="3"/>
        <v>138958186949.36392</v>
      </c>
      <c r="K20" s="11">
        <f t="shared" si="4"/>
        <v>2.6000000000000023E-2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11"/>
      <c r="H21" s="10"/>
      <c r="I21" s="10">
        <f t="shared" si="5"/>
        <v>2560</v>
      </c>
      <c r="J21" s="10">
        <f t="shared" si="3"/>
        <v>135436829385.34494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11"/>
      <c r="H22" s="10"/>
      <c r="I22" s="10">
        <f t="shared" si="5"/>
        <v>2560</v>
      </c>
      <c r="J22" s="10">
        <f t="shared" si="3"/>
        <v>131991842301.28149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11"/>
      <c r="H23" s="10"/>
      <c r="I23" s="10">
        <f t="shared" si="5"/>
        <v>2560</v>
      </c>
      <c r="J23" s="10">
        <f t="shared" si="3"/>
        <v>128596884549.18306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11"/>
      <c r="H24" s="10"/>
      <c r="I24" s="10">
        <f t="shared" si="5"/>
        <v>2560</v>
      </c>
      <c r="J24" s="10">
        <f t="shared" si="3"/>
        <v>125289248391.64368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11"/>
      <c r="H25" s="10"/>
      <c r="I25" s="10">
        <f t="shared" si="5"/>
        <v>2560</v>
      </c>
      <c r="J25" s="10">
        <f t="shared" si="3"/>
        <v>122054796289.95975</v>
      </c>
      <c r="K25" s="11">
        <f t="shared" si="4"/>
        <v>2.6299999999999768E-2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11"/>
      <c r="H26" s="10"/>
      <c r="I26" s="10">
        <f t="shared" si="5"/>
        <v>2560</v>
      </c>
      <c r="J26" s="10">
        <f t="shared" si="3"/>
        <v>118927015775.07529</v>
      </c>
      <c r="K26" s="11">
        <f t="shared" si="4"/>
        <v>2.6400000000000201E-2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11"/>
      <c r="H27" s="10"/>
      <c r="I27" s="10">
        <f t="shared" si="5"/>
        <v>2560</v>
      </c>
      <c r="J27" s="10">
        <f t="shared" si="3"/>
        <v>115868097988.18713</v>
      </c>
      <c r="K27" s="11">
        <f t="shared" si="4"/>
        <v>2.6999999999999913E-2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11"/>
      <c r="H28" s="10"/>
      <c r="I28" s="10">
        <f t="shared" si="5"/>
        <v>2560</v>
      </c>
      <c r="J28" s="10">
        <f t="shared" si="3"/>
        <v>112821906512.35361</v>
      </c>
      <c r="K28" s="11">
        <f t="shared" si="4"/>
        <v>2.6899999999999924E-2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11"/>
      <c r="H29" s="10"/>
      <c r="I29" s="10">
        <f t="shared" si="5"/>
        <v>2560</v>
      </c>
      <c r="J29" s="10">
        <f t="shared" si="3"/>
        <v>109866497723.58908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11"/>
      <c r="H30" s="10"/>
      <c r="I30" s="10">
        <f t="shared" si="5"/>
        <v>2560</v>
      </c>
      <c r="J30" s="10">
        <f t="shared" si="3"/>
        <v>107009348128.55661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11"/>
      <c r="H31" s="10"/>
      <c r="I31" s="10">
        <f t="shared" si="5"/>
        <v>2560</v>
      </c>
      <c r="J31" s="10">
        <f t="shared" si="3"/>
        <v>104236653154.64311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11"/>
      <c r="H32" s="10"/>
      <c r="I32" s="10">
        <f t="shared" si="5"/>
        <v>2560</v>
      </c>
      <c r="J32" s="10">
        <f t="shared" si="3"/>
        <v>101476492557.09027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11"/>
      <c r="H33" s="10"/>
      <c r="I33" s="10">
        <f t="shared" si="5"/>
        <v>2560</v>
      </c>
      <c r="J33" s="10">
        <f t="shared" si="3"/>
        <v>98683742640.367859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11"/>
      <c r="H34" s="10"/>
      <c r="I34" s="10">
        <f t="shared" si="5"/>
        <v>2560</v>
      </c>
      <c r="J34" s="10">
        <f t="shared" ref="J34:J65" si="6">IF(I34="","",I34*C34)</f>
        <v>96220497894.274429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11"/>
      <c r="H35" s="10"/>
      <c r="I35" s="10">
        <f t="shared" ref="I35:I66" si="8">IF(H35&lt;&gt;"",H35,I34/(1+IF(G34="",0,G34)))</f>
        <v>2560</v>
      </c>
      <c r="J35" s="10">
        <f t="shared" si="6"/>
        <v>93791303142.873993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11"/>
      <c r="H36" s="10"/>
      <c r="I36" s="10">
        <f t="shared" si="8"/>
        <v>2560</v>
      </c>
      <c r="J36" s="10">
        <f t="shared" si="6"/>
        <v>91068359202.712875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11"/>
      <c r="H37" s="10"/>
      <c r="I37" s="10">
        <f t="shared" si="8"/>
        <v>2560</v>
      </c>
      <c r="J37" s="10">
        <f t="shared" si="6"/>
        <v>88355835066.181122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11"/>
      <c r="H38" s="10"/>
      <c r="I38" s="10">
        <f t="shared" si="8"/>
        <v>2560</v>
      </c>
      <c r="J38" s="10">
        <f t="shared" si="6"/>
        <v>85682539823.682251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11"/>
      <c r="H39" s="10"/>
      <c r="I39" s="10">
        <f t="shared" si="8"/>
        <v>2560</v>
      </c>
      <c r="J39" s="10">
        <f t="shared" si="6"/>
        <v>83122370802.951355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11"/>
      <c r="H40" s="10"/>
      <c r="I40" s="10">
        <f t="shared" si="8"/>
        <v>2560</v>
      </c>
      <c r="J40" s="10">
        <f t="shared" si="6"/>
        <v>80654347761.450958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11"/>
      <c r="H41" s="10"/>
      <c r="I41" s="10">
        <f t="shared" si="8"/>
        <v>2560</v>
      </c>
      <c r="J41" s="10">
        <f t="shared" si="6"/>
        <v>78320399846.038986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11"/>
      <c r="H42" s="10"/>
      <c r="I42" s="10">
        <f t="shared" si="8"/>
        <v>2560</v>
      </c>
      <c r="J42" s="10">
        <f t="shared" si="6"/>
        <v>76135316269.115387</v>
      </c>
      <c r="K42" s="11">
        <f t="shared" si="7"/>
        <v>2.770000000000028E-2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11"/>
      <c r="H43" s="10"/>
      <c r="I43" s="10">
        <f t="shared" si="8"/>
        <v>2560</v>
      </c>
      <c r="J43" s="10">
        <f t="shared" si="6"/>
        <v>74083211315.67128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11"/>
      <c r="H44" s="10"/>
      <c r="I44" s="10">
        <f t="shared" si="8"/>
        <v>2560</v>
      </c>
      <c r="J44" s="10">
        <f t="shared" si="6"/>
        <v>72191786509.132019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11"/>
      <c r="H45" s="10"/>
      <c r="I45" s="10">
        <f t="shared" si="8"/>
        <v>2560</v>
      </c>
      <c r="J45" s="10">
        <f t="shared" si="6"/>
        <v>70437883217.02803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11"/>
      <c r="H46" s="10"/>
      <c r="I46" s="10">
        <f t="shared" si="8"/>
        <v>2560</v>
      </c>
      <c r="J46" s="10">
        <f t="shared" si="6"/>
        <v>68786995329.128937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11"/>
      <c r="H47" s="10"/>
      <c r="I47" s="10">
        <f t="shared" si="8"/>
        <v>2560</v>
      </c>
      <c r="J47" s="10">
        <f t="shared" si="6"/>
        <v>67214183436.709915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11"/>
      <c r="H48" s="10"/>
      <c r="I48" s="10">
        <f t="shared" si="8"/>
        <v>2560</v>
      </c>
      <c r="J48" s="10">
        <f t="shared" si="6"/>
        <v>65715861787.944786</v>
      </c>
      <c r="K48" s="11">
        <f t="shared" si="7"/>
        <v>2.2199999999999998E-2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11"/>
      <c r="H49" s="10"/>
      <c r="I49" s="10">
        <f t="shared" si="8"/>
        <v>2560</v>
      </c>
      <c r="J49" s="10">
        <f t="shared" si="6"/>
        <v>64288653676.330254</v>
      </c>
      <c r="K49" s="11">
        <f t="shared" si="7"/>
        <v>2.1600000000000064E-2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11"/>
      <c r="H50" s="10"/>
      <c r="I50" s="10">
        <f t="shared" si="8"/>
        <v>2560</v>
      </c>
      <c r="J50" s="10">
        <f t="shared" si="6"/>
        <v>62929379088.028824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11"/>
      <c r="H51" s="10"/>
      <c r="I51" s="10">
        <f t="shared" si="8"/>
        <v>2560</v>
      </c>
      <c r="J51" s="10">
        <f t="shared" si="6"/>
        <v>61610905705.922089</v>
      </c>
      <c r="K51" s="11">
        <f t="shared" si="7"/>
        <v>2.1800000000000042E-2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11"/>
      <c r="H52" s="10"/>
      <c r="I52" s="10">
        <f t="shared" si="8"/>
        <v>2560</v>
      </c>
      <c r="J52" s="10">
        <f t="shared" si="6"/>
        <v>60296443243.219894</v>
      </c>
      <c r="K52" s="11">
        <f t="shared" si="7"/>
        <v>2.1700000000000053E-2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11"/>
      <c r="H53" s="10"/>
      <c r="I53" s="10">
        <f t="shared" si="8"/>
        <v>2560</v>
      </c>
      <c r="J53" s="10">
        <f t="shared" si="6"/>
        <v>59015800375.080635</v>
      </c>
      <c r="K53" s="11">
        <f t="shared" si="7"/>
        <v>2.1400000000000086E-2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11"/>
      <c r="H54" s="10"/>
      <c r="I54" s="10">
        <f t="shared" si="8"/>
        <v>2560</v>
      </c>
      <c r="J54" s="10">
        <f t="shared" si="6"/>
        <v>57779322865.75351</v>
      </c>
      <c r="K54" s="11">
        <f t="shared" si="7"/>
        <v>2.120000000000033E-2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11"/>
      <c r="H55" s="10"/>
      <c r="I55" s="10">
        <f t="shared" si="8"/>
        <v>2560</v>
      </c>
      <c r="J55" s="10">
        <f t="shared" si="6"/>
        <v>56579830460.001465</v>
      </c>
      <c r="K55" s="11">
        <f t="shared" si="7"/>
        <v>2.0999999999999908E-2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11"/>
      <c r="H56" s="10"/>
      <c r="I56" s="10">
        <f t="shared" si="8"/>
        <v>2560</v>
      </c>
      <c r="J56" s="10">
        <f t="shared" si="6"/>
        <v>55416092517.141502</v>
      </c>
      <c r="K56" s="11">
        <f t="shared" si="7"/>
        <v>2.0599999999999952E-2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11"/>
      <c r="H57" s="10"/>
      <c r="I57" s="10">
        <f t="shared" si="8"/>
        <v>2560</v>
      </c>
      <c r="J57" s="10">
        <f t="shared" si="6"/>
        <v>54297562725.006378</v>
      </c>
      <c r="K57" s="11">
        <f t="shared" si="7"/>
        <v>1.9999999999999796E-2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11"/>
      <c r="H58" s="10"/>
      <c r="I58" s="10">
        <f t="shared" si="8"/>
        <v>2560</v>
      </c>
      <c r="J58" s="10">
        <f t="shared" si="6"/>
        <v>53232904632.3592</v>
      </c>
      <c r="K58" s="11">
        <f t="shared" si="7"/>
        <v>2.0000000000000018E-2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11"/>
      <c r="H59" s="10"/>
      <c r="I59" s="10">
        <f t="shared" si="8"/>
        <v>2560</v>
      </c>
      <c r="J59" s="10">
        <f t="shared" si="6"/>
        <v>52189122188.587448</v>
      </c>
      <c r="K59" s="11">
        <f t="shared" si="7"/>
        <v>2.0000000000000018E-2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11"/>
      <c r="H60" s="10"/>
      <c r="I60" s="10">
        <f t="shared" si="8"/>
        <v>2560</v>
      </c>
      <c r="J60" s="10">
        <f t="shared" si="6"/>
        <v>51165806067.242592</v>
      </c>
      <c r="K60" s="11">
        <f t="shared" si="7"/>
        <v>1.8999999999999906E-2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11"/>
      <c r="H61" s="10"/>
      <c r="I61" s="10">
        <f t="shared" si="8"/>
        <v>2560</v>
      </c>
      <c r="J61" s="10">
        <f t="shared" si="6"/>
        <v>50211782205.341118</v>
      </c>
      <c r="K61" s="11">
        <f t="shared" si="7"/>
        <v>1.8999999999999906E-2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11"/>
      <c r="H62" s="10"/>
      <c r="I62" s="10">
        <f t="shared" si="8"/>
        <v>2560</v>
      </c>
      <c r="J62" s="10">
        <f t="shared" si="6"/>
        <v>49275546815.840157</v>
      </c>
      <c r="K62" s="11">
        <f t="shared" si="7"/>
        <v>1.8999999999999684E-2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11"/>
      <c r="H63" s="10"/>
      <c r="I63" s="10">
        <f t="shared" si="8"/>
        <v>2560</v>
      </c>
      <c r="J63" s="10">
        <f t="shared" si="6"/>
        <v>48356768219.666504</v>
      </c>
      <c r="K63" s="11">
        <f t="shared" si="7"/>
        <v>1.8000000000000016E-2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11"/>
      <c r="H64" s="10"/>
      <c r="I64" s="10">
        <f t="shared" si="8"/>
        <v>2560</v>
      </c>
      <c r="J64" s="10">
        <f t="shared" si="6"/>
        <v>47501736954.485764</v>
      </c>
      <c r="K64" s="11">
        <f t="shared" si="7"/>
        <v>1.8000000000000238E-2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11"/>
      <c r="H65" s="10"/>
      <c r="I65" s="10">
        <f t="shared" si="8"/>
        <v>2560</v>
      </c>
      <c r="J65" s="10">
        <f t="shared" si="6"/>
        <v>46661824120.319992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4">
        <f>SUM(F2)</f>
        <v>88057485</v>
      </c>
      <c r="G66" s="11"/>
      <c r="H66" s="10"/>
      <c r="I66" s="10">
        <f t="shared" si="8"/>
        <v>2560</v>
      </c>
      <c r="J66" s="10">
        <f t="shared" ref="J66:J67" si="9">IF(I66="","",I66*C66)</f>
        <v>45881832960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11"/>
      <c r="H67" s="10"/>
      <c r="I67" s="10">
        <f t="shared" ref="I67" si="11">IF(H67&lt;&gt;"",H67,I66/(1+IF(G66="",0,G66)))</f>
        <v>2560</v>
      </c>
      <c r="J67" s="10">
        <f t="shared" si="9"/>
        <v>45114880000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5">
        <v>347520587</v>
      </c>
      <c r="G2" s="11"/>
      <c r="H2" s="10"/>
      <c r="I2" s="10">
        <f>IF(H2&lt;&gt;"",H2,11861)</f>
        <v>11861</v>
      </c>
      <c r="J2" s="10">
        <f t="shared" ref="J2:J33" si="3">IF(I2="","",I2*C2)</f>
        <v>4121944076977.3179</v>
      </c>
      <c r="K2" s="11">
        <f t="shared" ref="K2:K33" si="4">IFERROR(J2/J3-1,"")</f>
        <v>2.3999999999999577E-3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11"/>
      <c r="H3" s="10"/>
      <c r="I3" s="10">
        <f t="shared" ref="I3:I34" si="5">IF(H3&lt;&gt;"",H3,I2/(1+IF(G2="",0,G2)))</f>
        <v>11861</v>
      </c>
      <c r="J3" s="10">
        <f t="shared" si="3"/>
        <v>4112075096745.1299</v>
      </c>
      <c r="K3" s="11">
        <f t="shared" si="4"/>
        <v>2.3999999999999577E-3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11"/>
      <c r="H4" s="10"/>
      <c r="I4" s="10">
        <f t="shared" si="5"/>
        <v>11861</v>
      </c>
      <c r="J4" s="10">
        <f t="shared" si="3"/>
        <v>4102229745356.2754</v>
      </c>
      <c r="K4" s="11">
        <f t="shared" si="4"/>
        <v>2.2999999999999687E-3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11"/>
      <c r="H5" s="10"/>
      <c r="I5" s="10">
        <f t="shared" si="5"/>
        <v>11861</v>
      </c>
      <c r="J5" s="10">
        <f t="shared" si="3"/>
        <v>4092816267940.0132</v>
      </c>
      <c r="K5" s="11">
        <f t="shared" si="4"/>
        <v>3.7000000000000366E-3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11"/>
      <c r="H6" s="10"/>
      <c r="I6" s="10">
        <f t="shared" si="5"/>
        <v>11861</v>
      </c>
      <c r="J6" s="10">
        <f t="shared" si="3"/>
        <v>4077728671854.1528</v>
      </c>
      <c r="K6" s="11">
        <f t="shared" si="4"/>
        <v>2.4999999999999467E-3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11"/>
      <c r="H7" s="10"/>
      <c r="I7" s="10">
        <f t="shared" si="5"/>
        <v>11861</v>
      </c>
      <c r="J7" s="10">
        <f t="shared" si="3"/>
        <v>4067559772423.0957</v>
      </c>
      <c r="K7" s="11">
        <f t="shared" si="4"/>
        <v>1.7000000000000348E-3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11"/>
      <c r="H8" s="10"/>
      <c r="I8" s="10">
        <f t="shared" si="5"/>
        <v>11861</v>
      </c>
      <c r="J8" s="10">
        <f t="shared" si="3"/>
        <v>4060656656107.7124</v>
      </c>
      <c r="K8" s="11">
        <f t="shared" si="4"/>
        <v>3.5000000000000586E-3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11"/>
      <c r="H9" s="10"/>
      <c r="I9" s="10">
        <f t="shared" si="5"/>
        <v>11861</v>
      </c>
      <c r="J9" s="10">
        <f t="shared" si="3"/>
        <v>4046493927361.9453</v>
      </c>
      <c r="K9" s="11">
        <f t="shared" si="4"/>
        <v>3.3000000000000806E-3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11"/>
      <c r="H10" s="10"/>
      <c r="I10" s="10">
        <f t="shared" si="5"/>
        <v>11861</v>
      </c>
      <c r="J10" s="10">
        <f t="shared" si="3"/>
        <v>4033184418779.9707</v>
      </c>
      <c r="K10" s="11">
        <f t="shared" si="4"/>
        <v>3.6000000000000476E-3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11"/>
      <c r="H11" s="10"/>
      <c r="I11" s="10">
        <f t="shared" si="5"/>
        <v>11861</v>
      </c>
      <c r="J11" s="10">
        <f t="shared" si="3"/>
        <v>4018717037445.168</v>
      </c>
      <c r="K11" s="11">
        <f t="shared" si="4"/>
        <v>4.4999999999999485E-3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11"/>
      <c r="H12" s="10"/>
      <c r="I12" s="10">
        <f t="shared" si="5"/>
        <v>11861</v>
      </c>
      <c r="J12" s="10">
        <f t="shared" si="3"/>
        <v>4000713825231.6255</v>
      </c>
      <c r="K12" s="11">
        <f t="shared" si="4"/>
        <v>3.4000000000000696E-3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11"/>
      <c r="H13" s="10"/>
      <c r="I13" s="10">
        <f t="shared" si="5"/>
        <v>11861</v>
      </c>
      <c r="J13" s="10">
        <f t="shared" si="3"/>
        <v>3987157489766.4194</v>
      </c>
      <c r="K13" s="11">
        <f t="shared" si="4"/>
        <v>3.6000000000000476E-3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11"/>
      <c r="H14" s="10"/>
      <c r="I14" s="10">
        <f t="shared" si="5"/>
        <v>11861</v>
      </c>
      <c r="J14" s="10">
        <f t="shared" si="3"/>
        <v>3972855211006.7944</v>
      </c>
      <c r="K14" s="11">
        <f t="shared" si="4"/>
        <v>3.6000000000000476E-3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11"/>
      <c r="H15" s="10"/>
      <c r="I15" s="10">
        <f t="shared" si="5"/>
        <v>11861</v>
      </c>
      <c r="J15" s="10">
        <f t="shared" si="3"/>
        <v>3958604235758.0654</v>
      </c>
      <c r="K15" s="11">
        <f t="shared" si="4"/>
        <v>4.9999999999998934E-3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11"/>
      <c r="H16" s="10"/>
      <c r="I16" s="10">
        <f t="shared" si="5"/>
        <v>11861</v>
      </c>
      <c r="J16" s="10">
        <f t="shared" si="3"/>
        <v>3938909687321.4585</v>
      </c>
      <c r="K16" s="11">
        <f t="shared" si="4"/>
        <v>5.7000000000000384E-3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11"/>
      <c r="H17" s="10"/>
      <c r="I17" s="10">
        <f t="shared" si="5"/>
        <v>11861</v>
      </c>
      <c r="J17" s="10">
        <f t="shared" si="3"/>
        <v>3916585151955.313</v>
      </c>
      <c r="K17" s="11">
        <f t="shared" si="4"/>
        <v>4.3999999999999595E-3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11"/>
      <c r="H18" s="10"/>
      <c r="I18" s="10">
        <f t="shared" si="5"/>
        <v>11861</v>
      </c>
      <c r="J18" s="10">
        <f t="shared" si="3"/>
        <v>3899427670206.4053</v>
      </c>
      <c r="K18" s="11">
        <f t="shared" si="4"/>
        <v>7.2000000000003173E-3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11"/>
      <c r="H19" s="10"/>
      <c r="I19" s="10">
        <f t="shared" si="5"/>
        <v>11861</v>
      </c>
      <c r="J19" s="10">
        <f t="shared" si="3"/>
        <v>3871552492262.1172</v>
      </c>
      <c r="K19" s="11">
        <f t="shared" si="4"/>
        <v>6.7999999999999172E-3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11"/>
      <c r="H20" s="10"/>
      <c r="I20" s="10">
        <f t="shared" si="5"/>
        <v>11861</v>
      </c>
      <c r="J20" s="10">
        <f t="shared" si="3"/>
        <v>3845403746783.9863</v>
      </c>
      <c r="K20" s="11">
        <f t="shared" si="4"/>
        <v>8.0999999999999961E-3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11"/>
      <c r="H21" s="10"/>
      <c r="I21" s="10">
        <f t="shared" si="5"/>
        <v>11861</v>
      </c>
      <c r="J21" s="10">
        <f t="shared" si="3"/>
        <v>3814506246189.8486</v>
      </c>
      <c r="K21" s="11">
        <f t="shared" si="4"/>
        <v>8.0000000000000071E-3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11"/>
      <c r="H22" s="10"/>
      <c r="I22" s="10">
        <f t="shared" si="5"/>
        <v>11861</v>
      </c>
      <c r="J22" s="10">
        <f t="shared" si="3"/>
        <v>3784232387093.104</v>
      </c>
      <c r="K22" s="11">
        <f t="shared" si="4"/>
        <v>8.0999999999999961E-3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11"/>
      <c r="H23" s="10"/>
      <c r="I23" s="10">
        <f t="shared" si="5"/>
        <v>11861</v>
      </c>
      <c r="J23" s="10">
        <f t="shared" si="3"/>
        <v>3753826393307.3145</v>
      </c>
      <c r="K23" s="11">
        <f t="shared" si="4"/>
        <v>8.3999999999999631E-3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11"/>
      <c r="H24" s="10"/>
      <c r="I24" s="10">
        <f t="shared" si="5"/>
        <v>11861</v>
      </c>
      <c r="J24" s="10">
        <f t="shared" si="3"/>
        <v>3722556915219.4707</v>
      </c>
      <c r="K24" s="11">
        <f t="shared" si="4"/>
        <v>8.799999999999919E-3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11"/>
      <c r="H25" s="10"/>
      <c r="I25" s="10">
        <f t="shared" si="5"/>
        <v>11861</v>
      </c>
      <c r="J25" s="10">
        <f t="shared" si="3"/>
        <v>3690084174484.0117</v>
      </c>
      <c r="K25" s="11">
        <f t="shared" si="4"/>
        <v>9.5000000000000639E-3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11"/>
      <c r="H26" s="10"/>
      <c r="I26" s="10">
        <f t="shared" si="5"/>
        <v>11861</v>
      </c>
      <c r="J26" s="10">
        <f t="shared" si="3"/>
        <v>3655358270910.3628</v>
      </c>
      <c r="K26" s="11">
        <f t="shared" si="4"/>
        <v>9.7000000000000419E-3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11"/>
      <c r="H27" s="10"/>
      <c r="I27" s="10">
        <f t="shared" si="5"/>
        <v>11861</v>
      </c>
      <c r="J27" s="10">
        <f t="shared" si="3"/>
        <v>3620241924245.1846</v>
      </c>
      <c r="K27" s="11">
        <f t="shared" si="4"/>
        <v>8.3999999999999631E-3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11"/>
      <c r="H28" s="10"/>
      <c r="I28" s="10">
        <f t="shared" si="5"/>
        <v>11861</v>
      </c>
      <c r="J28" s="10">
        <f t="shared" si="3"/>
        <v>3590085208493.8364</v>
      </c>
      <c r="K28" s="11">
        <f t="shared" si="4"/>
        <v>8.799999999999919E-3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11"/>
      <c r="H29" s="10"/>
      <c r="I29" s="10">
        <f t="shared" si="5"/>
        <v>11861</v>
      </c>
      <c r="J29" s="10">
        <f t="shared" si="3"/>
        <v>3558768049656.8564</v>
      </c>
      <c r="K29" s="11">
        <f t="shared" si="4"/>
        <v>1.0400000000000187E-2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11"/>
      <c r="H30" s="10"/>
      <c r="I30" s="10">
        <f t="shared" si="5"/>
        <v>11861</v>
      </c>
      <c r="J30" s="10">
        <f t="shared" si="3"/>
        <v>3522137816366.6431</v>
      </c>
      <c r="K30" s="11">
        <f t="shared" si="4"/>
        <v>1.0199999999999987E-2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11"/>
      <c r="H31" s="10"/>
      <c r="I31" s="10">
        <f t="shared" si="5"/>
        <v>11861</v>
      </c>
      <c r="J31" s="10">
        <f t="shared" si="3"/>
        <v>3486574753877.0967</v>
      </c>
      <c r="K31" s="11">
        <f t="shared" si="4"/>
        <v>1.2899999999999912E-2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11"/>
      <c r="H32" s="10"/>
      <c r="I32" s="10">
        <f t="shared" si="5"/>
        <v>11861</v>
      </c>
      <c r="J32" s="10">
        <f t="shared" si="3"/>
        <v>3442170751186.7876</v>
      </c>
      <c r="K32" s="11">
        <f t="shared" si="4"/>
        <v>1.2999999999999901E-2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11"/>
      <c r="H33" s="10"/>
      <c r="I33" s="10">
        <f t="shared" si="5"/>
        <v>11861</v>
      </c>
      <c r="J33" s="10">
        <f t="shared" si="3"/>
        <v>3397996792879.3564</v>
      </c>
      <c r="K33" s="11">
        <f t="shared" si="4"/>
        <v>1.4299999999999757E-2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11"/>
      <c r="H34" s="10"/>
      <c r="I34" s="10">
        <f t="shared" si="5"/>
        <v>11861</v>
      </c>
      <c r="J34" s="10">
        <f t="shared" ref="J34:J65" si="6">IF(I34="","",I34*C34)</f>
        <v>3350090498747.271</v>
      </c>
      <c r="K34" s="11">
        <f t="shared" ref="K34:K65" si="7">IFERROR(J34/J35-1,"")</f>
        <v>1.5300000000000091E-2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11"/>
      <c r="H35" s="10"/>
      <c r="I35" s="10">
        <f t="shared" ref="I35:I66" si="8">IF(H35&lt;&gt;"",H35,I34/(1+IF(G34="",0,G34)))</f>
        <v>11861</v>
      </c>
      <c r="J35" s="10">
        <f t="shared" si="6"/>
        <v>3299606519006.4717</v>
      </c>
      <c r="K35" s="11">
        <f t="shared" si="7"/>
        <v>1.6299999999999981E-2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11"/>
      <c r="H36" s="10"/>
      <c r="I36" s="10">
        <f t="shared" si="8"/>
        <v>11861</v>
      </c>
      <c r="J36" s="10">
        <f t="shared" si="6"/>
        <v>3246685544629.0186</v>
      </c>
      <c r="K36" s="11">
        <f t="shared" si="7"/>
        <v>1.7199999999999882E-2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11"/>
      <c r="H37" s="10"/>
      <c r="I37" s="10">
        <f t="shared" si="8"/>
        <v>11861</v>
      </c>
      <c r="J37" s="10">
        <f t="shared" si="6"/>
        <v>3191786811471.7056</v>
      </c>
      <c r="K37" s="11">
        <f t="shared" si="7"/>
        <v>1.859999999999995E-2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11"/>
      <c r="H38" s="10"/>
      <c r="I38" s="10">
        <f t="shared" si="8"/>
        <v>11861</v>
      </c>
      <c r="J38" s="10">
        <f t="shared" si="6"/>
        <v>3133503643698.9058</v>
      </c>
      <c r="K38" s="11">
        <f t="shared" si="7"/>
        <v>2.0599999999999952E-2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11"/>
      <c r="H39" s="10"/>
      <c r="I39" s="10">
        <f t="shared" si="8"/>
        <v>11861</v>
      </c>
      <c r="J39" s="10">
        <f t="shared" si="6"/>
        <v>3070256362628.7534</v>
      </c>
      <c r="K39" s="11">
        <f t="shared" si="7"/>
        <v>2.0599999999999952E-2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11"/>
      <c r="H40" s="10"/>
      <c r="I40" s="10">
        <f t="shared" si="8"/>
        <v>11861</v>
      </c>
      <c r="J40" s="10">
        <f t="shared" si="6"/>
        <v>3008285677668.7769</v>
      </c>
      <c r="K40" s="11">
        <f t="shared" si="7"/>
        <v>2.0499999999999963E-2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11"/>
      <c r="H41" s="10"/>
      <c r="I41" s="10">
        <f t="shared" si="8"/>
        <v>11861</v>
      </c>
      <c r="J41" s="10">
        <f t="shared" si="6"/>
        <v>2947854657196.2539</v>
      </c>
      <c r="K41" s="11">
        <f t="shared" si="7"/>
        <v>2.0899999999999919E-2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11"/>
      <c r="H42" s="10"/>
      <c r="I42" s="10">
        <f t="shared" si="8"/>
        <v>11861</v>
      </c>
      <c r="J42" s="10">
        <f t="shared" si="6"/>
        <v>2887505786263.3501</v>
      </c>
      <c r="K42" s="11">
        <f t="shared" si="7"/>
        <v>1.6100000000000003E-2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11"/>
      <c r="H43" s="10"/>
      <c r="I43" s="10">
        <f t="shared" si="8"/>
        <v>11861</v>
      </c>
      <c r="J43" s="10">
        <f t="shared" si="6"/>
        <v>2841753554043.2539</v>
      </c>
      <c r="K43" s="11">
        <f t="shared" si="7"/>
        <v>1.880000000000015E-2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11"/>
      <c r="H44" s="10"/>
      <c r="I44" s="10">
        <f t="shared" si="8"/>
        <v>11861</v>
      </c>
      <c r="J44" s="10">
        <f t="shared" si="6"/>
        <v>2789314442523.8062</v>
      </c>
      <c r="K44" s="11">
        <f t="shared" si="7"/>
        <v>2.0099999999999785E-2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11"/>
      <c r="H45" s="10"/>
      <c r="I45" s="10">
        <f t="shared" si="8"/>
        <v>11861</v>
      </c>
      <c r="J45" s="10">
        <f t="shared" si="6"/>
        <v>2734353928559.7554</v>
      </c>
      <c r="K45" s="11">
        <f t="shared" si="7"/>
        <v>2.1099999999999897E-2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11"/>
      <c r="H46" s="10"/>
      <c r="I46" s="10">
        <f t="shared" si="8"/>
        <v>11861</v>
      </c>
      <c r="J46" s="10">
        <f t="shared" si="6"/>
        <v>2677851266829.6499</v>
      </c>
      <c r="K46" s="11">
        <f t="shared" si="7"/>
        <v>2.1999999999999797E-2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11"/>
      <c r="H47" s="10"/>
      <c r="I47" s="10">
        <f t="shared" si="8"/>
        <v>11861</v>
      </c>
      <c r="J47" s="10">
        <f t="shared" si="6"/>
        <v>2620206719011.3994</v>
      </c>
      <c r="K47" s="11">
        <f t="shared" si="7"/>
        <v>1.880000000000015E-2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11"/>
      <c r="H48" s="10"/>
      <c r="I48" s="10">
        <f t="shared" si="8"/>
        <v>11861</v>
      </c>
      <c r="J48" s="10">
        <f t="shared" si="6"/>
        <v>2571855829418.3345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11"/>
      <c r="H49" s="10"/>
      <c r="I49" s="10">
        <f t="shared" si="8"/>
        <v>11861</v>
      </c>
      <c r="J49" s="10">
        <f t="shared" si="6"/>
        <v>2518711026753.8291</v>
      </c>
      <c r="K49" s="11">
        <f t="shared" si="7"/>
        <v>2.1800000000000264E-2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11"/>
      <c r="H50" s="10"/>
      <c r="I50" s="10">
        <f t="shared" si="8"/>
        <v>11861</v>
      </c>
      <c r="J50" s="10">
        <f t="shared" si="6"/>
        <v>2464974580890.4175</v>
      </c>
      <c r="K50" s="11">
        <f t="shared" si="7"/>
        <v>2.2899999999999698E-2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11"/>
      <c r="H51" s="10"/>
      <c r="I51" s="10">
        <f t="shared" si="8"/>
        <v>11861</v>
      </c>
      <c r="J51" s="10">
        <f t="shared" si="6"/>
        <v>2409790381161.8125</v>
      </c>
      <c r="K51" s="11">
        <f t="shared" si="7"/>
        <v>3.0299999999999994E-2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11"/>
      <c r="H52" s="10"/>
      <c r="I52" s="10">
        <f t="shared" si="8"/>
        <v>11861</v>
      </c>
      <c r="J52" s="10">
        <f t="shared" si="6"/>
        <v>2338921072660.208</v>
      </c>
      <c r="K52" s="11">
        <f t="shared" si="7"/>
        <v>3.1700000000000061E-2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11"/>
      <c r="H53" s="10"/>
      <c r="I53" s="10">
        <f t="shared" si="8"/>
        <v>11861</v>
      </c>
      <c r="J53" s="10">
        <f t="shared" si="6"/>
        <v>2267055415973.8374</v>
      </c>
      <c r="K53" s="11">
        <f t="shared" si="7"/>
        <v>3.3099999999999907E-2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11"/>
      <c r="H54" s="10"/>
      <c r="I54" s="10">
        <f t="shared" si="8"/>
        <v>11861</v>
      </c>
      <c r="J54" s="10">
        <f t="shared" si="6"/>
        <v>2194420110322.1738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11"/>
      <c r="H55" s="10"/>
      <c r="I55" s="10">
        <f t="shared" si="8"/>
        <v>11861</v>
      </c>
      <c r="J55" s="10">
        <f t="shared" si="6"/>
        <v>2121442488710.5315</v>
      </c>
      <c r="K55" s="11">
        <f t="shared" si="7"/>
        <v>3.5099999999999909E-2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11"/>
      <c r="H56" s="10"/>
      <c r="I56" s="10">
        <f t="shared" si="8"/>
        <v>11861</v>
      </c>
      <c r="J56" s="10">
        <f t="shared" si="6"/>
        <v>2049504867849.0308</v>
      </c>
      <c r="K56" s="11">
        <f t="shared" si="7"/>
        <v>3.5800000000000054E-2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11"/>
      <c r="H57" s="10"/>
      <c r="I57" s="10">
        <f t="shared" si="8"/>
        <v>11861</v>
      </c>
      <c r="J57" s="10">
        <f t="shared" si="6"/>
        <v>1978668534320.3616</v>
      </c>
      <c r="K57" s="11">
        <f t="shared" si="7"/>
        <v>3.6599999999999744E-2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11"/>
      <c r="H58" s="10"/>
      <c r="I58" s="10">
        <f t="shared" si="8"/>
        <v>11861</v>
      </c>
      <c r="J58" s="10">
        <f t="shared" si="6"/>
        <v>1908806226432.9172</v>
      </c>
      <c r="K58" s="11">
        <f t="shared" si="7"/>
        <v>3.7600000000000078E-2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11"/>
      <c r="H59" s="10"/>
      <c r="I59" s="10">
        <f t="shared" si="8"/>
        <v>11861</v>
      </c>
      <c r="J59" s="10">
        <f t="shared" si="6"/>
        <v>1839635915991.6316</v>
      </c>
      <c r="K59" s="11">
        <f t="shared" si="7"/>
        <v>3.8699999999999957E-2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11"/>
      <c r="H60" s="10"/>
      <c r="I60" s="10">
        <f t="shared" si="8"/>
        <v>11861</v>
      </c>
      <c r="J60" s="10">
        <f t="shared" si="6"/>
        <v>1771094556649.3035</v>
      </c>
      <c r="K60" s="11">
        <f t="shared" si="7"/>
        <v>4.0100000000000025E-2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11"/>
      <c r="H61" s="10"/>
      <c r="I61" s="10">
        <f t="shared" si="8"/>
        <v>11861</v>
      </c>
      <c r="J61" s="10">
        <f t="shared" si="6"/>
        <v>1702811803335.5479</v>
      </c>
      <c r="K61" s="11">
        <f t="shared" si="7"/>
        <v>3.960000000000008E-2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11"/>
      <c r="H62" s="10"/>
      <c r="I62" s="10">
        <f t="shared" si="8"/>
        <v>11861</v>
      </c>
      <c r="J62" s="10">
        <f t="shared" si="6"/>
        <v>1637949022061.8967</v>
      </c>
      <c r="K62" s="11">
        <f t="shared" si="7"/>
        <v>3.8299999999999779E-2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11"/>
      <c r="H63" s="10"/>
      <c r="I63" s="10">
        <f t="shared" si="8"/>
        <v>11861</v>
      </c>
      <c r="J63" s="10">
        <f t="shared" si="6"/>
        <v>1577529636966.0955</v>
      </c>
      <c r="K63" s="11">
        <f t="shared" si="7"/>
        <v>3.7000000000000144E-2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11"/>
      <c r="H64" s="10"/>
      <c r="I64" s="10">
        <f t="shared" si="8"/>
        <v>11861</v>
      </c>
      <c r="J64" s="10">
        <f t="shared" si="6"/>
        <v>1521243622918.1248</v>
      </c>
      <c r="K64" s="11">
        <f t="shared" si="7"/>
        <v>3.6499999999999755E-2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11"/>
      <c r="H65" s="10"/>
      <c r="I65" s="10">
        <f t="shared" si="8"/>
        <v>11861</v>
      </c>
      <c r="J65" s="10">
        <f t="shared" si="6"/>
        <v>1467673538753.6179</v>
      </c>
      <c r="K65" s="11">
        <f t="shared" si="7"/>
        <v>3.6299999999999999E-2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4">
        <f>SUM(F2)</f>
        <v>347520587</v>
      </c>
      <c r="G66" s="11"/>
      <c r="H66" s="10"/>
      <c r="I66" s="10">
        <f t="shared" si="8"/>
        <v>11861</v>
      </c>
      <c r="J66" s="10">
        <f t="shared" ref="J66:J67" si="9">IF(I66="","",I66*C66)</f>
        <v>1416263185133.2798</v>
      </c>
      <c r="K66" s="11">
        <f t="shared" ref="K66" si="10">IFERROR(J66/J67-1,"")</f>
        <v>3.5199999999999898E-2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11"/>
      <c r="H67" s="10"/>
      <c r="I67" s="10">
        <f t="shared" ref="I67" si="11">IF(H67&lt;&gt;"",H67,I66/(1+IF(G66="",0,G66)))</f>
        <v>11861</v>
      </c>
      <c r="J67" s="10">
        <f t="shared" si="9"/>
        <v>1368105858900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5">
        <v>2646840</v>
      </c>
      <c r="G2" s="11"/>
      <c r="H2" s="10"/>
      <c r="I2" s="10">
        <f>IF(H2&lt;&gt;"",H2,40476)</f>
        <v>40476</v>
      </c>
      <c r="J2" s="10">
        <f t="shared" ref="J2:J33" si="3">IF(I2="","",I2*C2)</f>
        <v>107122064473.40579</v>
      </c>
      <c r="K2" s="11">
        <f t="shared" ref="K2:K33" si="4">IFERROR(J2/J3-1,"")</f>
        <v>1.9300000000000095E-2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11"/>
      <c r="H3" s="10"/>
      <c r="I3" s="10">
        <f t="shared" ref="I3:I34" si="5">IF(H3&lt;&gt;"",H3,I2/(1+IF(G2="",0,G2)))</f>
        <v>40476</v>
      </c>
      <c r="J3" s="10">
        <f t="shared" si="3"/>
        <v>105093755001.86971</v>
      </c>
      <c r="K3" s="11">
        <f t="shared" si="4"/>
        <v>1.9200000000000106E-2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11"/>
      <c r="H4" s="10"/>
      <c r="I4" s="10">
        <f t="shared" si="5"/>
        <v>40476</v>
      </c>
      <c r="J4" s="10">
        <f t="shared" si="3"/>
        <v>103113966838.56917</v>
      </c>
      <c r="K4" s="11">
        <f t="shared" si="4"/>
        <v>1.9099999999999895E-2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11"/>
      <c r="H5" s="10"/>
      <c r="I5" s="10">
        <f t="shared" si="5"/>
        <v>40476</v>
      </c>
      <c r="J5" s="10">
        <f t="shared" si="3"/>
        <v>101181402059.23775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11"/>
      <c r="H6" s="10"/>
      <c r="I6" s="10">
        <f t="shared" si="5"/>
        <v>40476</v>
      </c>
      <c r="J6" s="10">
        <f t="shared" si="3"/>
        <v>99285057461.718918</v>
      </c>
      <c r="K6" s="11">
        <f t="shared" si="4"/>
        <v>2.1600000000000064E-2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11"/>
      <c r="H7" s="10"/>
      <c r="I7" s="10">
        <f t="shared" si="5"/>
        <v>40476</v>
      </c>
      <c r="J7" s="10">
        <f t="shared" si="3"/>
        <v>97185843247.571365</v>
      </c>
      <c r="K7" s="11">
        <f t="shared" si="4"/>
        <v>2.3499999999999854E-2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11"/>
      <c r="H8" s="10"/>
      <c r="I8" s="10">
        <f t="shared" si="5"/>
        <v>40476</v>
      </c>
      <c r="J8" s="10">
        <f t="shared" si="3"/>
        <v>94954414506.664749</v>
      </c>
      <c r="K8" s="11">
        <f t="shared" si="4"/>
        <v>2.4400000000000199E-2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11"/>
      <c r="H9" s="10"/>
      <c r="I9" s="10">
        <f t="shared" si="5"/>
        <v>40476</v>
      </c>
      <c r="J9" s="10">
        <f t="shared" si="3"/>
        <v>92692712325.912476</v>
      </c>
      <c r="K9" s="11">
        <f t="shared" si="4"/>
        <v>2.5500000000000078E-2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11"/>
      <c r="H10" s="10"/>
      <c r="I10" s="10">
        <f t="shared" si="5"/>
        <v>40476</v>
      </c>
      <c r="J10" s="10">
        <f t="shared" si="3"/>
        <v>90387822843.405624</v>
      </c>
      <c r="K10" s="11">
        <f t="shared" si="4"/>
        <v>2.6100000000000012E-2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11"/>
      <c r="H11" s="10"/>
      <c r="I11" s="10">
        <f t="shared" si="5"/>
        <v>40476</v>
      </c>
      <c r="J11" s="10">
        <f t="shared" si="3"/>
        <v>88088707575.680359</v>
      </c>
      <c r="K11" s="11">
        <f t="shared" si="4"/>
        <v>2.6399999999999979E-2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11"/>
      <c r="H12" s="10"/>
      <c r="I12" s="10">
        <f t="shared" si="5"/>
        <v>40476</v>
      </c>
      <c r="J12" s="10">
        <f t="shared" si="3"/>
        <v>85822980880.436829</v>
      </c>
      <c r="K12" s="11">
        <f t="shared" si="4"/>
        <v>2.6699999999999946E-2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11"/>
      <c r="H13" s="10"/>
      <c r="I13" s="10">
        <f t="shared" si="5"/>
        <v>40476</v>
      </c>
      <c r="J13" s="10">
        <f t="shared" si="3"/>
        <v>83591098549.173889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11"/>
      <c r="H14" s="10"/>
      <c r="I14" s="10">
        <f t="shared" si="5"/>
        <v>40476</v>
      </c>
      <c r="J14" s="10">
        <f t="shared" si="3"/>
        <v>81369705586.658112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11"/>
      <c r="H15" s="10"/>
      <c r="I15" s="10">
        <f t="shared" si="5"/>
        <v>40476</v>
      </c>
      <c r="J15" s="10">
        <f t="shared" si="3"/>
        <v>79153410103.753021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11"/>
      <c r="H16" s="10"/>
      <c r="I16" s="10">
        <f t="shared" si="5"/>
        <v>40476</v>
      </c>
      <c r="J16" s="10">
        <f t="shared" si="3"/>
        <v>76967532189.56926</v>
      </c>
      <c r="K16" s="11">
        <f t="shared" si="4"/>
        <v>1.980000000000004E-2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11"/>
      <c r="H17" s="10"/>
      <c r="I17" s="10">
        <f t="shared" si="5"/>
        <v>40476</v>
      </c>
      <c r="J17" s="10">
        <f t="shared" si="3"/>
        <v>75473163551.254425</v>
      </c>
      <c r="K17" s="11">
        <f t="shared" si="4"/>
        <v>1.5600000000000058E-2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11"/>
      <c r="H18" s="10"/>
      <c r="I18" s="10">
        <f t="shared" si="5"/>
        <v>40476</v>
      </c>
      <c r="J18" s="10">
        <f t="shared" si="3"/>
        <v>74313867222.582138</v>
      </c>
      <c r="K18" s="11">
        <f t="shared" si="4"/>
        <v>1.6999999999999904E-2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11"/>
      <c r="H19" s="10"/>
      <c r="I19" s="10">
        <f t="shared" si="5"/>
        <v>40476</v>
      </c>
      <c r="J19" s="10">
        <f t="shared" si="3"/>
        <v>73071649186.413116</v>
      </c>
      <c r="K19" s="11">
        <f t="shared" si="4"/>
        <v>1.7900000000000027E-2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11"/>
      <c r="H20" s="10"/>
      <c r="I20" s="10">
        <f t="shared" si="5"/>
        <v>40476</v>
      </c>
      <c r="J20" s="10">
        <f t="shared" si="3"/>
        <v>71786667832.216446</v>
      </c>
      <c r="K20" s="11">
        <f t="shared" si="4"/>
        <v>1.8999999999999906E-2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11"/>
      <c r="H21" s="10"/>
      <c r="I21" s="10">
        <f t="shared" si="5"/>
        <v>40476</v>
      </c>
      <c r="J21" s="10">
        <f t="shared" si="3"/>
        <v>70448152926.61084</v>
      </c>
      <c r="K21" s="11">
        <f t="shared" si="4"/>
        <v>2.0100000000000007E-2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11"/>
      <c r="H22" s="10"/>
      <c r="I22" s="10">
        <f t="shared" si="5"/>
        <v>40476</v>
      </c>
      <c r="J22" s="10">
        <f t="shared" si="3"/>
        <v>69060046001.971222</v>
      </c>
      <c r="K22" s="11">
        <f t="shared" si="4"/>
        <v>2.1300000000000097E-2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11"/>
      <c r="H23" s="10"/>
      <c r="I23" s="10">
        <f t="shared" si="5"/>
        <v>40476</v>
      </c>
      <c r="J23" s="10">
        <f t="shared" si="3"/>
        <v>67619745424.43084</v>
      </c>
      <c r="K23" s="11">
        <f t="shared" si="4"/>
        <v>2.2199999999999998E-2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11"/>
      <c r="H24" s="10"/>
      <c r="I24" s="10">
        <f t="shared" si="5"/>
        <v>40476</v>
      </c>
      <c r="J24" s="10">
        <f t="shared" si="3"/>
        <v>66151189028.009041</v>
      </c>
      <c r="K24" s="11">
        <f t="shared" si="4"/>
        <v>2.3400000000000087E-2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11"/>
      <c r="H25" s="10"/>
      <c r="I25" s="10">
        <f t="shared" si="5"/>
        <v>40476</v>
      </c>
      <c r="J25" s="10">
        <f t="shared" si="3"/>
        <v>64638644741.068047</v>
      </c>
      <c r="K25" s="11">
        <f t="shared" si="4"/>
        <v>2.4800000000000155E-2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11"/>
      <c r="H26" s="10"/>
      <c r="I26" s="10">
        <f t="shared" si="5"/>
        <v>40476</v>
      </c>
      <c r="J26" s="10">
        <f t="shared" si="3"/>
        <v>63074399630.238136</v>
      </c>
      <c r="K26" s="11">
        <f t="shared" si="4"/>
        <v>2.970000000000006E-2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11"/>
      <c r="H27" s="10"/>
      <c r="I27" s="10">
        <f t="shared" si="5"/>
        <v>40476</v>
      </c>
      <c r="J27" s="10">
        <f t="shared" si="3"/>
        <v>61255122492.219223</v>
      </c>
      <c r="K27" s="11">
        <f t="shared" si="4"/>
        <v>3.2899999999999929E-2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11"/>
      <c r="H28" s="10"/>
      <c r="I28" s="10">
        <f t="shared" si="5"/>
        <v>40476</v>
      </c>
      <c r="J28" s="10">
        <f t="shared" si="3"/>
        <v>59304020226.758865</v>
      </c>
      <c r="K28" s="11">
        <f t="shared" si="4"/>
        <v>3.6100000000000021E-2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11"/>
      <c r="H29" s="10"/>
      <c r="I29" s="10">
        <f t="shared" si="5"/>
        <v>40476</v>
      </c>
      <c r="J29" s="10">
        <f t="shared" si="3"/>
        <v>57237737888.967148</v>
      </c>
      <c r="K29" s="11">
        <f t="shared" si="4"/>
        <v>3.7900000000000267E-2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11"/>
      <c r="H30" s="10"/>
      <c r="I30" s="10">
        <f t="shared" si="5"/>
        <v>40476</v>
      </c>
      <c r="J30" s="10">
        <f t="shared" si="3"/>
        <v>55147642247.776413</v>
      </c>
      <c r="K30" s="11">
        <f t="shared" si="4"/>
        <v>3.8699999999999957E-2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11"/>
      <c r="H31" s="10"/>
      <c r="I31" s="10">
        <f t="shared" si="5"/>
        <v>40476</v>
      </c>
      <c r="J31" s="10">
        <f t="shared" si="3"/>
        <v>53092945265.98288</v>
      </c>
      <c r="K31" s="11">
        <f t="shared" si="4"/>
        <v>3.8699999999999957E-2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11"/>
      <c r="H32" s="10"/>
      <c r="I32" s="10">
        <f t="shared" si="5"/>
        <v>40476</v>
      </c>
      <c r="J32" s="10">
        <f t="shared" si="3"/>
        <v>51114802412.614693</v>
      </c>
      <c r="K32" s="11">
        <f t="shared" si="4"/>
        <v>3.8000000000000256E-2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11"/>
      <c r="H33" s="10"/>
      <c r="I33" s="10">
        <f t="shared" si="5"/>
        <v>40476</v>
      </c>
      <c r="J33" s="10">
        <f t="shared" si="3"/>
        <v>49243547603.675034</v>
      </c>
      <c r="K33" s="11">
        <f t="shared" si="4"/>
        <v>3.69999999999997E-2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11"/>
      <c r="H34" s="10"/>
      <c r="I34" s="10">
        <f t="shared" si="5"/>
        <v>40476</v>
      </c>
      <c r="J34" s="10">
        <f t="shared" ref="J34:J65" si="6">IF(I34="","",I34*C34)</f>
        <v>47486545423.023186</v>
      </c>
      <c r="K34" s="11">
        <f t="shared" ref="K34:K65" si="7">IFERROR(J34/J35-1,"")</f>
        <v>3.6000000000000254E-2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11"/>
      <c r="H35" s="10"/>
      <c r="I35" s="10">
        <f t="shared" ref="I35:I66" si="8">IF(H35&lt;&gt;"",H35,I34/(1+IF(G34="",0,G34)))</f>
        <v>40476</v>
      </c>
      <c r="J35" s="10">
        <f t="shared" si="6"/>
        <v>45836433806.006927</v>
      </c>
      <c r="K35" s="11">
        <f t="shared" si="7"/>
        <v>3.5099999999999909E-2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11"/>
      <c r="H36" s="10"/>
      <c r="I36" s="10">
        <f t="shared" si="8"/>
        <v>40476</v>
      </c>
      <c r="J36" s="10">
        <f t="shared" si="6"/>
        <v>44282131007.638809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11"/>
      <c r="H37" s="10"/>
      <c r="I37" s="10">
        <f t="shared" si="8"/>
        <v>40476</v>
      </c>
      <c r="J37" s="10">
        <f t="shared" si="6"/>
        <v>42934003303.896454</v>
      </c>
      <c r="K37" s="11">
        <f t="shared" si="7"/>
        <v>1.980000000000004E-2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11"/>
      <c r="H38" s="10"/>
      <c r="I38" s="10">
        <f t="shared" si="8"/>
        <v>40476</v>
      </c>
      <c r="J38" s="10">
        <f t="shared" si="6"/>
        <v>42100415085.209312</v>
      </c>
      <c r="K38" s="11">
        <f t="shared" si="7"/>
        <v>2.079999999999993E-2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11"/>
      <c r="H39" s="10"/>
      <c r="I39" s="10">
        <f t="shared" si="8"/>
        <v>40476</v>
      </c>
      <c r="J39" s="10">
        <f t="shared" si="6"/>
        <v>41242569636.76461</v>
      </c>
      <c r="K39" s="11">
        <f t="shared" si="7"/>
        <v>2.0599999999999952E-2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11"/>
      <c r="H40" s="10"/>
      <c r="I40" s="10">
        <f t="shared" si="8"/>
        <v>40476</v>
      </c>
      <c r="J40" s="10">
        <f t="shared" si="6"/>
        <v>40410121141.254761</v>
      </c>
      <c r="K40" s="11">
        <f t="shared" si="7"/>
        <v>1.9300000000000095E-2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11"/>
      <c r="H41" s="10"/>
      <c r="I41" s="10">
        <f t="shared" si="8"/>
        <v>40476</v>
      </c>
      <c r="J41" s="10">
        <f t="shared" si="6"/>
        <v>39644973159.28064</v>
      </c>
      <c r="K41" s="11">
        <f t="shared" si="7"/>
        <v>1.6899999999999693E-2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11"/>
      <c r="H42" s="10"/>
      <c r="I42" s="10">
        <f t="shared" si="8"/>
        <v>40476</v>
      </c>
      <c r="J42" s="10">
        <f t="shared" si="6"/>
        <v>38986107935.17617</v>
      </c>
      <c r="K42" s="11">
        <f t="shared" si="7"/>
        <v>1.3500000000000068E-2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11"/>
      <c r="H43" s="10"/>
      <c r="I43" s="10">
        <f t="shared" si="8"/>
        <v>40476</v>
      </c>
      <c r="J43" s="10">
        <f t="shared" si="6"/>
        <v>38466806053.454529</v>
      </c>
      <c r="K43" s="11">
        <f t="shared" si="7"/>
        <v>9.3999999999998529E-3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11"/>
      <c r="H44" s="10"/>
      <c r="I44" s="10">
        <f t="shared" si="8"/>
        <v>40476</v>
      </c>
      <c r="J44" s="10">
        <f t="shared" si="6"/>
        <v>38108585351.153687</v>
      </c>
      <c r="K44" s="11">
        <f t="shared" si="7"/>
        <v>2.0000000000000018E-2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11"/>
      <c r="H45" s="10"/>
      <c r="I45" s="10">
        <f t="shared" si="8"/>
        <v>40476</v>
      </c>
      <c r="J45" s="10">
        <f t="shared" si="6"/>
        <v>37361358187.405571</v>
      </c>
      <c r="K45" s="11">
        <f t="shared" si="7"/>
        <v>5.2100000000000035E-2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11"/>
      <c r="H46" s="10"/>
      <c r="I46" s="10">
        <f t="shared" si="8"/>
        <v>40476</v>
      </c>
      <c r="J46" s="10">
        <f t="shared" si="6"/>
        <v>35511223445.875458</v>
      </c>
      <c r="K46" s="11">
        <f t="shared" si="7"/>
        <v>1.980000000000004E-2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11"/>
      <c r="H47" s="10"/>
      <c r="I47" s="10">
        <f t="shared" si="8"/>
        <v>40476</v>
      </c>
      <c r="J47" s="10">
        <f t="shared" si="6"/>
        <v>34821752741.591934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11"/>
      <c r="H48" s="10"/>
      <c r="I48" s="10">
        <f t="shared" si="8"/>
        <v>40476</v>
      </c>
      <c r="J48" s="10">
        <f t="shared" si="6"/>
        <v>33909584907.578087</v>
      </c>
      <c r="K48" s="11">
        <f t="shared" si="7"/>
        <v>-1.0799999999999921E-2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11"/>
      <c r="H49" s="10"/>
      <c r="I49" s="10">
        <f t="shared" si="8"/>
        <v>40476</v>
      </c>
      <c r="J49" s="10">
        <f t="shared" si="6"/>
        <v>34279806821.247559</v>
      </c>
      <c r="K49" s="11">
        <f t="shared" si="7"/>
        <v>-9.7000000000001529E-3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11"/>
      <c r="H50" s="10"/>
      <c r="I50" s="10">
        <f t="shared" si="8"/>
        <v>40476</v>
      </c>
      <c r="J50" s="10">
        <f t="shared" si="6"/>
        <v>34615577927.140831</v>
      </c>
      <c r="K50" s="11">
        <f t="shared" si="7"/>
        <v>-9.4999999999999529E-3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11"/>
      <c r="H51" s="10"/>
      <c r="I51" s="10">
        <f t="shared" si="8"/>
        <v>40476</v>
      </c>
      <c r="J51" s="10">
        <f t="shared" si="6"/>
        <v>34947579936.537941</v>
      </c>
      <c r="K51" s="11">
        <f t="shared" si="7"/>
        <v>-9.7999999999999199E-3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11"/>
      <c r="H52" s="10"/>
      <c r="I52" s="10">
        <f t="shared" si="8"/>
        <v>40476</v>
      </c>
      <c r="J52" s="10">
        <f t="shared" si="6"/>
        <v>35293455803.411369</v>
      </c>
      <c r="K52" s="11">
        <f t="shared" si="7"/>
        <v>-1.0599999999999943E-2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11"/>
      <c r="H53" s="10"/>
      <c r="I53" s="10">
        <f t="shared" si="8"/>
        <v>40476</v>
      </c>
      <c r="J53" s="10">
        <f t="shared" si="6"/>
        <v>35671574493.037567</v>
      </c>
      <c r="K53" s="11">
        <f t="shared" si="7"/>
        <v>0.10000000000000009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11"/>
      <c r="H54" s="10"/>
      <c r="I54" s="10">
        <f t="shared" si="8"/>
        <v>40476</v>
      </c>
      <c r="J54" s="10">
        <f t="shared" si="6"/>
        <v>32428704084.579605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11"/>
      <c r="H55" s="10"/>
      <c r="I55" s="10">
        <f t="shared" si="8"/>
        <v>40476</v>
      </c>
      <c r="J55" s="10">
        <f t="shared" si="6"/>
        <v>31684127097.781734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11"/>
      <c r="H56" s="10"/>
      <c r="I56" s="10">
        <f t="shared" si="8"/>
        <v>40476</v>
      </c>
      <c r="J56" s="10">
        <f t="shared" si="6"/>
        <v>30923411182.687622</v>
      </c>
      <c r="K56" s="11">
        <f t="shared" si="7"/>
        <v>2.6600000000000179E-2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11"/>
      <c r="H57" s="10"/>
      <c r="I57" s="10">
        <f t="shared" si="8"/>
        <v>40476</v>
      </c>
      <c r="J57" s="10">
        <f t="shared" si="6"/>
        <v>30122161681.947807</v>
      </c>
      <c r="K57" s="11">
        <f t="shared" si="7"/>
        <v>-2.6499999999999968E-2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11"/>
      <c r="H58" s="10"/>
      <c r="I58" s="10">
        <f t="shared" si="8"/>
        <v>40476</v>
      </c>
      <c r="J58" s="10">
        <f t="shared" si="6"/>
        <v>30942128075.960766</v>
      </c>
      <c r="K58" s="11">
        <f t="shared" si="7"/>
        <v>-3.1599999999999961E-2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11"/>
      <c r="H59" s="10"/>
      <c r="I59" s="10">
        <f t="shared" si="8"/>
        <v>40476</v>
      </c>
      <c r="J59" s="10">
        <f t="shared" si="6"/>
        <v>31951805117.679436</v>
      </c>
      <c r="K59" s="11">
        <f t="shared" si="7"/>
        <v>-2.6399999999999868E-2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11"/>
      <c r="H60" s="10"/>
      <c r="I60" s="10">
        <f t="shared" si="8"/>
        <v>40476</v>
      </c>
      <c r="J60" s="10">
        <f t="shared" si="6"/>
        <v>32818205749.465317</v>
      </c>
      <c r="K60" s="11">
        <f t="shared" si="7"/>
        <v>-2.2300000000000098E-2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11"/>
      <c r="H61" s="10"/>
      <c r="I61" s="10">
        <f t="shared" si="8"/>
        <v>40476</v>
      </c>
      <c r="J61" s="10">
        <f t="shared" si="6"/>
        <v>33566744143.873703</v>
      </c>
      <c r="K61" s="11">
        <f t="shared" si="7"/>
        <v>-1.9700000000000051E-2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11"/>
      <c r="H62" s="10"/>
      <c r="I62" s="10">
        <f t="shared" si="8"/>
        <v>40476</v>
      </c>
      <c r="J62" s="10">
        <f t="shared" si="6"/>
        <v>34241297708.735802</v>
      </c>
      <c r="K62" s="11">
        <f t="shared" si="7"/>
        <v>-1.4000000000000012E-2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11"/>
      <c r="H63" s="10"/>
      <c r="I63" s="10">
        <f t="shared" si="8"/>
        <v>40476</v>
      </c>
      <c r="J63" s="10">
        <f t="shared" si="6"/>
        <v>34727482463.220894</v>
      </c>
      <c r="K63" s="11">
        <f t="shared" si="7"/>
        <v>-1.0699999999999821E-2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11"/>
      <c r="H64" s="10"/>
      <c r="I64" s="10">
        <f t="shared" si="8"/>
        <v>40476</v>
      </c>
      <c r="J64" s="10">
        <f t="shared" si="6"/>
        <v>35103085477.83371</v>
      </c>
      <c r="K64" s="11">
        <f t="shared" si="7"/>
        <v>-6.6000000000001613E-3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11"/>
      <c r="H65" s="10"/>
      <c r="I65" s="10">
        <f t="shared" si="8"/>
        <v>40476</v>
      </c>
      <c r="J65" s="10">
        <f t="shared" si="6"/>
        <v>35336305091.437202</v>
      </c>
      <c r="K65" s="11">
        <f t="shared" si="7"/>
        <v>-1.4999999999998348E-3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4">
        <f>SUM(F2)</f>
        <v>2646840</v>
      </c>
      <c r="G66" s="11"/>
      <c r="H66" s="10"/>
      <c r="I66" s="10">
        <f t="shared" si="8"/>
        <v>40476</v>
      </c>
      <c r="J66" s="10">
        <f t="shared" ref="J66:J67" si="9">IF(I66="","",I66*C66)</f>
        <v>35389389175.199997</v>
      </c>
      <c r="K66" s="11">
        <f t="shared" ref="K66" si="10">IFERROR(J66/J67-1,"")</f>
        <v>4.3999999999999595E-3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11"/>
      <c r="H67" s="10"/>
      <c r="I67" s="10">
        <f t="shared" ref="I67" si="11">IF(H67&lt;&gt;"",H67,I66/(1+IF(G66="",0,G66)))</f>
        <v>40476</v>
      </c>
      <c r="J67" s="10">
        <f t="shared" si="9"/>
        <v>35234358000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5">
        <v>27120468</v>
      </c>
      <c r="G2" s="11"/>
      <c r="H2" s="10"/>
      <c r="I2" s="10">
        <f>IF(H2&lt;&gt;"",H2,1865)</f>
        <v>1865</v>
      </c>
      <c r="J2" s="10">
        <f t="shared" ref="J2:J33" si="3">IF(I2="","",I2*C2)</f>
        <v>49948920084.915398</v>
      </c>
      <c r="K2" s="11">
        <f t="shared" ref="K2:K33" si="4">IFERROR(J2/J3-1,"")</f>
        <v>1.4799999999999702E-2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11"/>
      <c r="H3" s="10"/>
      <c r="I3" s="10">
        <f t="shared" ref="I3:I34" si="5">IF(H3&lt;&gt;"",H3,I2/(1+IF(G2="",0,G2)))</f>
        <v>1865</v>
      </c>
      <c r="J3" s="10">
        <f t="shared" si="3"/>
        <v>49220457316.629295</v>
      </c>
      <c r="K3" s="11">
        <f t="shared" si="4"/>
        <v>1.639999999999997E-2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11"/>
      <c r="H4" s="10"/>
      <c r="I4" s="10">
        <f t="shared" si="5"/>
        <v>1865</v>
      </c>
      <c r="J4" s="10">
        <f t="shared" si="3"/>
        <v>48426266545.286598</v>
      </c>
      <c r="K4" s="11">
        <f t="shared" si="4"/>
        <v>1.8799999999999928E-2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11"/>
      <c r="H5" s="10"/>
      <c r="I5" s="10">
        <f t="shared" si="5"/>
        <v>1865</v>
      </c>
      <c r="J5" s="10">
        <f t="shared" si="3"/>
        <v>47532652674.996666</v>
      </c>
      <c r="K5" s="11">
        <f t="shared" si="4"/>
        <v>1.9400000000000084E-2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11"/>
      <c r="H6" s="10"/>
      <c r="I6" s="10">
        <f t="shared" si="5"/>
        <v>1865</v>
      </c>
      <c r="J6" s="10">
        <f t="shared" si="3"/>
        <v>46628068152.831726</v>
      </c>
      <c r="K6" s="11">
        <f t="shared" si="4"/>
        <v>1.959999999999984E-2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11"/>
      <c r="H7" s="10"/>
      <c r="I7" s="10">
        <f t="shared" si="5"/>
        <v>1865</v>
      </c>
      <c r="J7" s="10">
        <f t="shared" si="3"/>
        <v>45731726317.018173</v>
      </c>
      <c r="K7" s="11">
        <f t="shared" si="4"/>
        <v>2.0500000000000185E-2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11"/>
      <c r="H8" s="10"/>
      <c r="I8" s="10">
        <f t="shared" si="5"/>
        <v>1865</v>
      </c>
      <c r="J8" s="10">
        <f t="shared" si="3"/>
        <v>44813058615.40242</v>
      </c>
      <c r="K8" s="11">
        <f t="shared" si="4"/>
        <v>1.8000000000000016E-2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11"/>
      <c r="H9" s="10"/>
      <c r="I9" s="10">
        <f t="shared" si="5"/>
        <v>1865</v>
      </c>
      <c r="J9" s="10">
        <f t="shared" si="3"/>
        <v>44020686262.674286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11"/>
      <c r="H10" s="10"/>
      <c r="I10" s="10">
        <f t="shared" si="5"/>
        <v>1865</v>
      </c>
      <c r="J10" s="10">
        <f t="shared" si="3"/>
        <v>43255071497.174301</v>
      </c>
      <c r="K10" s="11">
        <f t="shared" si="4"/>
        <v>1.7300000000000315E-2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11"/>
      <c r="H11" s="10"/>
      <c r="I11" s="10">
        <f t="shared" si="5"/>
        <v>1865</v>
      </c>
      <c r="J11" s="10">
        <f t="shared" si="3"/>
        <v>42519484416.764267</v>
      </c>
      <c r="K11" s="11">
        <f t="shared" si="4"/>
        <v>1.6799999999999704E-2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11"/>
      <c r="H12" s="10"/>
      <c r="I12" s="10">
        <f t="shared" si="5"/>
        <v>1865</v>
      </c>
      <c r="J12" s="10">
        <f t="shared" si="3"/>
        <v>41816959497.211128</v>
      </c>
      <c r="K12" s="11">
        <f t="shared" si="4"/>
        <v>1.859999999999995E-2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11"/>
      <c r="H13" s="10"/>
      <c r="I13" s="10">
        <f t="shared" si="5"/>
        <v>1865</v>
      </c>
      <c r="J13" s="10">
        <f t="shared" si="3"/>
        <v>41053366873.366516</v>
      </c>
      <c r="K13" s="11">
        <f t="shared" si="4"/>
        <v>1.9400000000000084E-2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11"/>
      <c r="H14" s="10"/>
      <c r="I14" s="10">
        <f t="shared" si="5"/>
        <v>1865</v>
      </c>
      <c r="J14" s="10">
        <f t="shared" si="3"/>
        <v>40272088359.198067</v>
      </c>
      <c r="K14" s="11">
        <f t="shared" si="4"/>
        <v>1.980000000000004E-2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11"/>
      <c r="H15" s="10"/>
      <c r="I15" s="10">
        <f t="shared" si="5"/>
        <v>1865</v>
      </c>
      <c r="J15" s="10">
        <f t="shared" si="3"/>
        <v>39490182740.927696</v>
      </c>
      <c r="K15" s="11">
        <f t="shared" si="4"/>
        <v>2.0299999999999763E-2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11"/>
      <c r="H16" s="10"/>
      <c r="I16" s="10">
        <f t="shared" si="5"/>
        <v>1865</v>
      </c>
      <c r="J16" s="10">
        <f t="shared" si="3"/>
        <v>38704481761.175835</v>
      </c>
      <c r="K16" s="11">
        <f t="shared" si="4"/>
        <v>2.2100000000000009E-2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11"/>
      <c r="H17" s="10"/>
      <c r="I17" s="10">
        <f t="shared" si="5"/>
        <v>1865</v>
      </c>
      <c r="J17" s="10">
        <f t="shared" si="3"/>
        <v>37867607632.497635</v>
      </c>
      <c r="K17" s="11">
        <f t="shared" si="4"/>
        <v>2.3800000000000043E-2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11"/>
      <c r="H18" s="10"/>
      <c r="I18" s="10">
        <f t="shared" si="5"/>
        <v>1865</v>
      </c>
      <c r="J18" s="10">
        <f t="shared" si="3"/>
        <v>36987309662.529434</v>
      </c>
      <c r="K18" s="11">
        <f t="shared" si="4"/>
        <v>2.5600000000000067E-2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11"/>
      <c r="H19" s="10"/>
      <c r="I19" s="10">
        <f t="shared" si="5"/>
        <v>1865</v>
      </c>
      <c r="J19" s="10">
        <f t="shared" si="3"/>
        <v>36064069483.745544</v>
      </c>
      <c r="K19" s="11">
        <f t="shared" si="4"/>
        <v>2.50999999999999E-2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11"/>
      <c r="H20" s="10"/>
      <c r="I20" s="10">
        <f t="shared" si="5"/>
        <v>1865</v>
      </c>
      <c r="J20" s="10">
        <f t="shared" si="3"/>
        <v>35181025737.728561</v>
      </c>
      <c r="K20" s="11">
        <f t="shared" si="4"/>
        <v>2.3499999999999854E-2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11"/>
      <c r="H21" s="10"/>
      <c r="I21" s="10">
        <f t="shared" si="5"/>
        <v>1865</v>
      </c>
      <c r="J21" s="10">
        <f t="shared" si="3"/>
        <v>34373254262.558441</v>
      </c>
      <c r="K21" s="11">
        <f t="shared" si="4"/>
        <v>2.2999999999999909E-2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11"/>
      <c r="H22" s="10"/>
      <c r="I22" s="10">
        <f t="shared" si="5"/>
        <v>1865</v>
      </c>
      <c r="J22" s="10">
        <f t="shared" si="3"/>
        <v>33600444049.421741</v>
      </c>
      <c r="K22" s="11">
        <f t="shared" si="4"/>
        <v>2.1900000000000031E-2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11"/>
      <c r="H23" s="10"/>
      <c r="I23" s="10">
        <f t="shared" si="5"/>
        <v>1865</v>
      </c>
      <c r="J23" s="10">
        <f t="shared" si="3"/>
        <v>32880364076.153965</v>
      </c>
      <c r="K23" s="11">
        <f t="shared" si="4"/>
        <v>2.1800000000000042E-2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11"/>
      <c r="H24" s="10"/>
      <c r="I24" s="10">
        <f t="shared" si="5"/>
        <v>1865</v>
      </c>
      <c r="J24" s="10">
        <f t="shared" si="3"/>
        <v>32178864823.012295</v>
      </c>
      <c r="K24" s="11">
        <f t="shared" si="4"/>
        <v>2.4000000000000021E-2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11"/>
      <c r="H25" s="10"/>
      <c r="I25" s="10">
        <f t="shared" si="5"/>
        <v>1865</v>
      </c>
      <c r="J25" s="10">
        <f t="shared" si="3"/>
        <v>31424672678.722942</v>
      </c>
      <c r="K25" s="11">
        <f t="shared" si="4"/>
        <v>2.3700000000000054E-2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11"/>
      <c r="H26" s="10"/>
      <c r="I26" s="10">
        <f t="shared" si="5"/>
        <v>1865</v>
      </c>
      <c r="J26" s="10">
        <f t="shared" si="3"/>
        <v>30697150218.543461</v>
      </c>
      <c r="K26" s="11">
        <f t="shared" si="4"/>
        <v>2.4000000000000021E-2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11"/>
      <c r="H27" s="10"/>
      <c r="I27" s="10">
        <f t="shared" si="5"/>
        <v>1865</v>
      </c>
      <c r="J27" s="10">
        <f t="shared" si="3"/>
        <v>29977685760.296345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11"/>
      <c r="H28" s="10"/>
      <c r="I28" s="10">
        <f t="shared" si="5"/>
        <v>1865</v>
      </c>
      <c r="J28" s="10">
        <f t="shared" si="3"/>
        <v>29229412792.800648</v>
      </c>
      <c r="K28" s="11">
        <f t="shared" si="4"/>
        <v>2.5199999999999889E-2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11"/>
      <c r="H29" s="10"/>
      <c r="I29" s="10">
        <f t="shared" si="5"/>
        <v>1865</v>
      </c>
      <c r="J29" s="10">
        <f t="shared" si="3"/>
        <v>28510937175.966297</v>
      </c>
      <c r="K29" s="11">
        <f t="shared" si="4"/>
        <v>2.6799999999999713E-2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11"/>
      <c r="H30" s="10"/>
      <c r="I30" s="10">
        <f t="shared" si="5"/>
        <v>1865</v>
      </c>
      <c r="J30" s="10">
        <f t="shared" si="3"/>
        <v>27766787276.944199</v>
      </c>
      <c r="K30" s="11">
        <f t="shared" si="4"/>
        <v>2.629999999999999E-2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11"/>
      <c r="H31" s="10"/>
      <c r="I31" s="10">
        <f t="shared" si="5"/>
        <v>1865</v>
      </c>
      <c r="J31" s="10">
        <f t="shared" si="3"/>
        <v>27055234606.785732</v>
      </c>
      <c r="K31" s="11">
        <f t="shared" si="4"/>
        <v>2.5600000000000067E-2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11"/>
      <c r="H32" s="10"/>
      <c r="I32" s="10">
        <f t="shared" si="5"/>
        <v>1865</v>
      </c>
      <c r="J32" s="10">
        <f t="shared" si="3"/>
        <v>26379908937.973606</v>
      </c>
      <c r="K32" s="11">
        <f t="shared" si="4"/>
        <v>2.7300000000000102E-2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11"/>
      <c r="H33" s="10"/>
      <c r="I33" s="10">
        <f t="shared" si="5"/>
        <v>1865</v>
      </c>
      <c r="J33" s="10">
        <f t="shared" si="3"/>
        <v>25678875633.187584</v>
      </c>
      <c r="K33" s="11">
        <f t="shared" si="4"/>
        <v>2.8899999999999926E-2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11"/>
      <c r="H34" s="10"/>
      <c r="I34" s="10">
        <f t="shared" si="5"/>
        <v>1865</v>
      </c>
      <c r="J34" s="10">
        <f t="shared" ref="J34:J65" si="6">IF(I34="","",I34*C34)</f>
        <v>24957600965.290684</v>
      </c>
      <c r="K34" s="11">
        <f t="shared" ref="K34:K65" si="7">IFERROR(J34/J35-1,"")</f>
        <v>2.9099999999999904E-2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11"/>
      <c r="H35" s="10"/>
      <c r="I35" s="10">
        <f t="shared" ref="I35:I66" si="8">IF(H35&lt;&gt;"",H35,I34/(1+IF(G34="",0,G34)))</f>
        <v>1865</v>
      </c>
      <c r="J35" s="10">
        <f t="shared" si="6"/>
        <v>24251871504.50946</v>
      </c>
      <c r="K35" s="11">
        <f t="shared" si="7"/>
        <v>2.7700000000000058E-2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11"/>
      <c r="H36" s="10"/>
      <c r="I36" s="10">
        <f t="shared" si="8"/>
        <v>1865</v>
      </c>
      <c r="J36" s="10">
        <f t="shared" si="6"/>
        <v>23598201327.731304</v>
      </c>
      <c r="K36" s="11">
        <f t="shared" si="7"/>
        <v>2.6100000000000012E-2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11"/>
      <c r="H37" s="10"/>
      <c r="I37" s="10">
        <f t="shared" si="8"/>
        <v>1865</v>
      </c>
      <c r="J37" s="10">
        <f t="shared" si="6"/>
        <v>22997954709.805382</v>
      </c>
      <c r="K37" s="11">
        <f t="shared" si="7"/>
        <v>2.6100000000000012E-2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11"/>
      <c r="H38" s="10"/>
      <c r="I38" s="10">
        <f t="shared" si="8"/>
        <v>1865</v>
      </c>
      <c r="J38" s="10">
        <f t="shared" si="6"/>
        <v>22412976035.284458</v>
      </c>
      <c r="K38" s="11">
        <f t="shared" si="7"/>
        <v>2.6699999999999724E-2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11"/>
      <c r="H39" s="10"/>
      <c r="I39" s="10">
        <f t="shared" si="8"/>
        <v>1865</v>
      </c>
      <c r="J39" s="10">
        <f t="shared" si="6"/>
        <v>21830112043.717213</v>
      </c>
      <c r="K39" s="11">
        <f t="shared" si="7"/>
        <v>2.6799999999999713E-2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11"/>
      <c r="H40" s="10"/>
      <c r="I40" s="10">
        <f t="shared" si="8"/>
        <v>1865</v>
      </c>
      <c r="J40" s="10">
        <f t="shared" si="6"/>
        <v>21260335064.001965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11"/>
      <c r="H41" s="10"/>
      <c r="I41" s="10">
        <f t="shared" si="8"/>
        <v>1865</v>
      </c>
      <c r="J41" s="10">
        <f t="shared" si="6"/>
        <v>20709463339.179783</v>
      </c>
      <c r="K41" s="11">
        <f t="shared" si="7"/>
        <v>2.53000000000001E-2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11"/>
      <c r="H42" s="10"/>
      <c r="I42" s="10">
        <f t="shared" si="8"/>
        <v>1865</v>
      </c>
      <c r="J42" s="10">
        <f t="shared" si="6"/>
        <v>20198442737.910641</v>
      </c>
      <c r="K42" s="11">
        <f t="shared" si="7"/>
        <v>2.2699999999999942E-2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11"/>
      <c r="H43" s="10"/>
      <c r="I43" s="10">
        <f t="shared" si="8"/>
        <v>1865</v>
      </c>
      <c r="J43" s="10">
        <f t="shared" si="6"/>
        <v>19750115124.582615</v>
      </c>
      <c r="K43" s="11">
        <f t="shared" si="7"/>
        <v>2.1600000000000064E-2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11"/>
      <c r="H44" s="10"/>
      <c r="I44" s="10">
        <f t="shared" si="8"/>
        <v>1865</v>
      </c>
      <c r="J44" s="10">
        <f t="shared" si="6"/>
        <v>19332532424.219475</v>
      </c>
      <c r="K44" s="11">
        <f t="shared" si="7"/>
        <v>2.2199999999999998E-2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11"/>
      <c r="H45" s="10"/>
      <c r="I45" s="10">
        <f t="shared" si="8"/>
        <v>1865</v>
      </c>
      <c r="J45" s="10">
        <f t="shared" si="6"/>
        <v>18912671125.239166</v>
      </c>
      <c r="K45" s="11">
        <f t="shared" si="7"/>
        <v>2.2799999999999931E-2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11"/>
      <c r="H46" s="10"/>
      <c r="I46" s="10">
        <f t="shared" si="8"/>
        <v>1865</v>
      </c>
      <c r="J46" s="10">
        <f t="shared" si="6"/>
        <v>18491074623.816158</v>
      </c>
      <c r="K46" s="11">
        <f t="shared" si="7"/>
        <v>2.3500000000000076E-2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11"/>
      <c r="H47" s="10"/>
      <c r="I47" s="10">
        <f t="shared" si="8"/>
        <v>1865</v>
      </c>
      <c r="J47" s="10">
        <f t="shared" si="6"/>
        <v>18066511601.188232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11"/>
      <c r="H48" s="10"/>
      <c r="I48" s="10">
        <f t="shared" si="8"/>
        <v>1865</v>
      </c>
      <c r="J48" s="10">
        <f t="shared" si="6"/>
        <v>17610402184.606915</v>
      </c>
      <c r="K48" s="11">
        <f t="shared" si="7"/>
        <v>2.8299999999999992E-2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11"/>
      <c r="H49" s="10"/>
      <c r="I49" s="10">
        <f t="shared" si="8"/>
        <v>1865</v>
      </c>
      <c r="J49" s="10">
        <f t="shared" si="6"/>
        <v>17125743639.606062</v>
      </c>
      <c r="K49" s="11">
        <f t="shared" si="7"/>
        <v>2.8999999999999915E-2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11"/>
      <c r="H50" s="10"/>
      <c r="I50" s="10">
        <f t="shared" si="8"/>
        <v>1865</v>
      </c>
      <c r="J50" s="10">
        <f t="shared" si="6"/>
        <v>16643093916.040878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11"/>
      <c r="H51" s="10"/>
      <c r="I51" s="10">
        <f t="shared" si="8"/>
        <v>1865</v>
      </c>
      <c r="J51" s="10">
        <f t="shared" si="6"/>
        <v>16167761721.430811</v>
      </c>
      <c r="K51" s="11">
        <f t="shared" si="7"/>
        <v>2.9900000000000038E-2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11"/>
      <c r="H52" s="10"/>
      <c r="I52" s="10">
        <f t="shared" si="8"/>
        <v>1865</v>
      </c>
      <c r="J52" s="10">
        <f t="shared" si="6"/>
        <v>15698380154.802225</v>
      </c>
      <c r="K52" s="11">
        <f t="shared" si="7"/>
        <v>3.0600000000000183E-2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11"/>
      <c r="H53" s="10"/>
      <c r="I53" s="10">
        <f t="shared" si="8"/>
        <v>1865</v>
      </c>
      <c r="J53" s="10">
        <f t="shared" si="6"/>
        <v>15232272612.849043</v>
      </c>
      <c r="K53" s="11">
        <f t="shared" si="7"/>
        <v>3.1099999999999905E-2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11"/>
      <c r="H54" s="10"/>
      <c r="I54" s="10">
        <f t="shared" si="8"/>
        <v>1865</v>
      </c>
      <c r="J54" s="10">
        <f t="shared" si="6"/>
        <v>14772837370.622679</v>
      </c>
      <c r="K54" s="11">
        <f t="shared" si="7"/>
        <v>3.1500000000000083E-2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11"/>
      <c r="H55" s="10"/>
      <c r="I55" s="10">
        <f t="shared" si="8"/>
        <v>1865</v>
      </c>
      <c r="J55" s="10">
        <f t="shared" si="6"/>
        <v>14321703703.948305</v>
      </c>
      <c r="K55" s="11">
        <f t="shared" si="7"/>
        <v>3.180000000000005E-2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11"/>
      <c r="H56" s="10"/>
      <c r="I56" s="10">
        <f t="shared" si="8"/>
        <v>1865</v>
      </c>
      <c r="J56" s="10">
        <f t="shared" si="6"/>
        <v>13880309850.696167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11"/>
      <c r="H57" s="10"/>
      <c r="I57" s="10">
        <f t="shared" si="8"/>
        <v>1865</v>
      </c>
      <c r="J57" s="10">
        <f t="shared" si="6"/>
        <v>13452519723.489208</v>
      </c>
      <c r="K57" s="11">
        <f t="shared" si="7"/>
        <v>3.2000000000000028E-2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11"/>
      <c r="H58" s="10"/>
      <c r="I58" s="10">
        <f t="shared" si="8"/>
        <v>1865</v>
      </c>
      <c r="J58" s="10">
        <f t="shared" si="6"/>
        <v>13035387328.962412</v>
      </c>
      <c r="K58" s="11">
        <f t="shared" si="7"/>
        <v>3.200000000000025E-2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11"/>
      <c r="H59" s="10"/>
      <c r="I59" s="10">
        <f t="shared" si="8"/>
        <v>1865</v>
      </c>
      <c r="J59" s="10">
        <f t="shared" si="6"/>
        <v>12631189272.250397</v>
      </c>
      <c r="K59" s="11">
        <f t="shared" si="7"/>
        <v>3.2000000000000028E-2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11"/>
      <c r="H60" s="10"/>
      <c r="I60" s="10">
        <f t="shared" si="8"/>
        <v>1865</v>
      </c>
      <c r="J60" s="10">
        <f t="shared" si="6"/>
        <v>12239524488.614725</v>
      </c>
      <c r="K60" s="11">
        <f t="shared" si="7"/>
        <v>3.2000000000000028E-2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11"/>
      <c r="H61" s="10"/>
      <c r="I61" s="10">
        <f t="shared" si="8"/>
        <v>1865</v>
      </c>
      <c r="J61" s="10">
        <f t="shared" si="6"/>
        <v>11860004349.432873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11"/>
      <c r="H62" s="10"/>
      <c r="I62" s="10">
        <f t="shared" si="8"/>
        <v>1865</v>
      </c>
      <c r="J62" s="10">
        <f t="shared" si="6"/>
        <v>11492252276.582241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11"/>
      <c r="H63" s="10"/>
      <c r="I63" s="10">
        <f t="shared" si="8"/>
        <v>1865</v>
      </c>
      <c r="J63" s="10">
        <f t="shared" si="6"/>
        <v>11146704438.974047</v>
      </c>
      <c r="K63" s="11">
        <f t="shared" si="7"/>
        <v>3.0999999999999694E-2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11"/>
      <c r="H64" s="10"/>
      <c r="I64" s="10">
        <f t="shared" si="8"/>
        <v>1865</v>
      </c>
      <c r="J64" s="10">
        <f t="shared" si="6"/>
        <v>10811546497.549999</v>
      </c>
      <c r="K64" s="11">
        <f t="shared" si="7"/>
        <v>3.0999999999999917E-2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11"/>
      <c r="H65" s="10"/>
      <c r="I65" s="10">
        <f t="shared" si="8"/>
        <v>1865</v>
      </c>
      <c r="J65" s="10">
        <f t="shared" si="6"/>
        <v>10486466050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4">
        <f>SUM(F2)</f>
        <v>27120468</v>
      </c>
      <c r="G66" s="11"/>
      <c r="H66" s="10"/>
      <c r="I66" s="10">
        <f t="shared" si="8"/>
        <v>1865</v>
      </c>
      <c r="J66" s="10">
        <f t="shared" ref="J66:J67" si="9">IF(I66="","",I66*C66)</f>
        <v>10181035000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11"/>
      <c r="H67" s="10"/>
      <c r="I67" s="10">
        <f t="shared" ref="I67" si="11">IF(H67&lt;&gt;"",H67,I66/(1+IF(G66="",0,G66)))</f>
        <v>1865</v>
      </c>
      <c r="J67" s="10">
        <f t="shared" si="9"/>
        <v>9884500000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5">
        <v>39227750</v>
      </c>
      <c r="G2" s="11"/>
      <c r="H2" s="10"/>
      <c r="I2" s="10">
        <f>IF(H2&lt;&gt;"",H2,14167)</f>
        <v>14167</v>
      </c>
      <c r="J2" s="10">
        <f t="shared" ref="J2:J33" si="3">IF(I2="","",I2*C2)</f>
        <v>555745392932.15955</v>
      </c>
      <c r="K2" s="11">
        <f t="shared" ref="K2:K33" si="4">IFERROR(J2/J3-1,"")</f>
        <v>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11"/>
      <c r="H3" s="10"/>
      <c r="I3" s="10">
        <f t="shared" ref="I3:I34" si="5">IF(H3&lt;&gt;"",H3,I2/(1+IF(G2="",0,G2)))</f>
        <v>14167</v>
      </c>
      <c r="J3" s="10">
        <f t="shared" si="3"/>
        <v>551334715210.47571</v>
      </c>
      <c r="K3" s="11">
        <f t="shared" si="4"/>
        <v>8.0000000000000071E-3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11"/>
      <c r="H4" s="10"/>
      <c r="I4" s="10">
        <f t="shared" si="5"/>
        <v>14167</v>
      </c>
      <c r="J4" s="10">
        <f t="shared" si="3"/>
        <v>546959042867.5354</v>
      </c>
      <c r="K4" s="11">
        <f t="shared" si="4"/>
        <v>7.6000000000000512E-3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11"/>
      <c r="H5" s="10"/>
      <c r="I5" s="10">
        <f t="shared" si="5"/>
        <v>14167</v>
      </c>
      <c r="J5" s="10">
        <f t="shared" si="3"/>
        <v>542833508205.17603</v>
      </c>
      <c r="K5" s="11">
        <f t="shared" si="4"/>
        <v>8.0000000000000071E-3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11"/>
      <c r="H6" s="10"/>
      <c r="I6" s="10">
        <f t="shared" si="5"/>
        <v>14167</v>
      </c>
      <c r="J6" s="10">
        <f t="shared" si="3"/>
        <v>538525305759.10321</v>
      </c>
      <c r="K6" s="11">
        <f t="shared" si="4"/>
        <v>7.8999999999997961E-3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11"/>
      <c r="H7" s="10"/>
      <c r="I7" s="10">
        <f t="shared" si="5"/>
        <v>14167</v>
      </c>
      <c r="J7" s="10">
        <f t="shared" si="3"/>
        <v>534304301775.08014</v>
      </c>
      <c r="K7" s="11">
        <f t="shared" si="4"/>
        <v>8.499999999999952E-3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11"/>
      <c r="H8" s="10"/>
      <c r="I8" s="10">
        <f t="shared" si="5"/>
        <v>14167</v>
      </c>
      <c r="J8" s="10">
        <f t="shared" si="3"/>
        <v>529800993331.76019</v>
      </c>
      <c r="K8" s="11">
        <f t="shared" si="4"/>
        <v>8.800000000000141E-3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11"/>
      <c r="H9" s="10"/>
      <c r="I9" s="10">
        <f t="shared" si="5"/>
        <v>14167</v>
      </c>
      <c r="J9" s="10">
        <f t="shared" si="3"/>
        <v>525179414484.29834</v>
      </c>
      <c r="K9" s="11">
        <f t="shared" si="4"/>
        <v>9.5000000000000639E-3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11"/>
      <c r="H10" s="10"/>
      <c r="I10" s="10">
        <f t="shared" si="5"/>
        <v>14167</v>
      </c>
      <c r="J10" s="10">
        <f t="shared" si="3"/>
        <v>520237161450.51843</v>
      </c>
      <c r="K10" s="11">
        <f t="shared" si="4"/>
        <v>9.5000000000000639E-3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11"/>
      <c r="H11" s="10"/>
      <c r="I11" s="10">
        <f t="shared" si="5"/>
        <v>14167</v>
      </c>
      <c r="J11" s="10">
        <f t="shared" si="3"/>
        <v>515341417979.71112</v>
      </c>
      <c r="K11" s="11">
        <f t="shared" si="4"/>
        <v>9.6000000000000529E-3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11"/>
      <c r="H12" s="10"/>
      <c r="I12" s="10">
        <f t="shared" si="5"/>
        <v>14167</v>
      </c>
      <c r="J12" s="10">
        <f t="shared" si="3"/>
        <v>510441182626.49677</v>
      </c>
      <c r="K12" s="11">
        <f t="shared" si="4"/>
        <v>9.200000000000097E-3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11"/>
      <c r="H13" s="10"/>
      <c r="I13" s="10">
        <f t="shared" si="5"/>
        <v>14167</v>
      </c>
      <c r="J13" s="10">
        <f t="shared" si="3"/>
        <v>505787933637.03595</v>
      </c>
      <c r="K13" s="11">
        <f t="shared" si="4"/>
        <v>9.2999999999998639E-3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11"/>
      <c r="H14" s="10"/>
      <c r="I14" s="10">
        <f t="shared" si="5"/>
        <v>14167</v>
      </c>
      <c r="J14" s="10">
        <f t="shared" si="3"/>
        <v>501127448367.22083</v>
      </c>
      <c r="K14" s="11">
        <f t="shared" si="4"/>
        <v>1.1600000000000055E-2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11"/>
      <c r="H15" s="10"/>
      <c r="I15" s="10">
        <f t="shared" si="5"/>
        <v>14167</v>
      </c>
      <c r="J15" s="10">
        <f t="shared" si="3"/>
        <v>495381028437.34753</v>
      </c>
      <c r="K15" s="11">
        <f t="shared" si="4"/>
        <v>1.2299999999999756E-2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11"/>
      <c r="H16" s="10"/>
      <c r="I16" s="10">
        <f t="shared" si="5"/>
        <v>14167</v>
      </c>
      <c r="J16" s="10">
        <f t="shared" si="3"/>
        <v>489361877345.99194</v>
      </c>
      <c r="K16" s="11">
        <f t="shared" si="4"/>
        <v>1.4900000000000135E-2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11"/>
      <c r="H17" s="10"/>
      <c r="I17" s="10">
        <f t="shared" si="5"/>
        <v>14167</v>
      </c>
      <c r="J17" s="10">
        <f t="shared" si="3"/>
        <v>482177433585.56696</v>
      </c>
      <c r="K17" s="11">
        <f t="shared" si="4"/>
        <v>1.4100000000000001E-2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11"/>
      <c r="H18" s="10"/>
      <c r="I18" s="10">
        <f t="shared" si="5"/>
        <v>14167</v>
      </c>
      <c r="J18" s="10">
        <f t="shared" si="3"/>
        <v>475473260610.95258</v>
      </c>
      <c r="K18" s="11">
        <f t="shared" si="4"/>
        <v>1.165000000000016E-2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11"/>
      <c r="H19" s="10"/>
      <c r="I19" s="10">
        <f t="shared" si="5"/>
        <v>14167</v>
      </c>
      <c r="J19" s="10">
        <f t="shared" si="3"/>
        <v>469997786399.39954</v>
      </c>
      <c r="K19" s="11">
        <f t="shared" si="4"/>
        <v>1.7700000000000049E-2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11"/>
      <c r="H20" s="10"/>
      <c r="I20" s="10">
        <f t="shared" si="5"/>
        <v>14167</v>
      </c>
      <c r="J20" s="10">
        <f t="shared" si="3"/>
        <v>461823510267.66193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11"/>
      <c r="H21" s="10"/>
      <c r="I21" s="10">
        <f t="shared" si="5"/>
        <v>14167</v>
      </c>
      <c r="J21" s="10">
        <f t="shared" si="3"/>
        <v>454103746575.87213</v>
      </c>
      <c r="K21" s="11">
        <f t="shared" si="4"/>
        <v>1.6599999999999948E-2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11"/>
      <c r="H22" s="10"/>
      <c r="I22" s="10">
        <f t="shared" si="5"/>
        <v>14167</v>
      </c>
      <c r="J22" s="10">
        <f t="shared" si="3"/>
        <v>446688713924.7218</v>
      </c>
      <c r="K22" s="11">
        <f t="shared" si="4"/>
        <v>1.6900000000000137E-2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11"/>
      <c r="H23" s="10"/>
      <c r="I23" s="10">
        <f t="shared" si="5"/>
        <v>14167</v>
      </c>
      <c r="J23" s="10">
        <f t="shared" si="3"/>
        <v>439265133174.07983</v>
      </c>
      <c r="K23" s="11">
        <f t="shared" si="4"/>
        <v>1.7300000000000093E-2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11"/>
      <c r="H24" s="10"/>
      <c r="I24" s="10">
        <f t="shared" si="5"/>
        <v>14167</v>
      </c>
      <c r="J24" s="10">
        <f t="shared" si="3"/>
        <v>431795078319.15839</v>
      </c>
      <c r="K24" s="11">
        <f t="shared" si="4"/>
        <v>1.8199999999999994E-2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11"/>
      <c r="H25" s="10"/>
      <c r="I25" s="10">
        <f t="shared" si="5"/>
        <v>14167</v>
      </c>
      <c r="J25" s="10">
        <f t="shared" si="3"/>
        <v>424076879119.18915</v>
      </c>
      <c r="K25" s="11">
        <f t="shared" si="4"/>
        <v>1.8900000000000139E-2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11"/>
      <c r="H26" s="10"/>
      <c r="I26" s="10">
        <f t="shared" si="5"/>
        <v>14167</v>
      </c>
      <c r="J26" s="10">
        <f t="shared" si="3"/>
        <v>416210500656.77606</v>
      </c>
      <c r="K26" s="11">
        <f t="shared" si="4"/>
        <v>1.8399999999999972E-2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11"/>
      <c r="H27" s="10"/>
      <c r="I27" s="10">
        <f t="shared" si="5"/>
        <v>14167</v>
      </c>
      <c r="J27" s="10">
        <f t="shared" si="3"/>
        <v>408690593732.10535</v>
      </c>
      <c r="K27" s="11">
        <f t="shared" si="4"/>
        <v>1.6299999999999981E-2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11"/>
      <c r="H28" s="10"/>
      <c r="I28" s="10">
        <f t="shared" si="5"/>
        <v>14167</v>
      </c>
      <c r="J28" s="10">
        <f t="shared" si="3"/>
        <v>402135780509.79565</v>
      </c>
      <c r="K28" s="11">
        <f t="shared" si="4"/>
        <v>1.4399999999999968E-2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11"/>
      <c r="H29" s="10"/>
      <c r="I29" s="10">
        <f t="shared" si="5"/>
        <v>14167</v>
      </c>
      <c r="J29" s="10">
        <f t="shared" si="3"/>
        <v>396427228420.53992</v>
      </c>
      <c r="K29" s="11">
        <f t="shared" si="4"/>
        <v>1.4100000000000001E-2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11"/>
      <c r="H30" s="10"/>
      <c r="I30" s="10">
        <f t="shared" si="5"/>
        <v>14167</v>
      </c>
      <c r="J30" s="10">
        <f t="shared" si="3"/>
        <v>390915322375.0517</v>
      </c>
      <c r="K30" s="11">
        <f t="shared" si="4"/>
        <v>1.3900000000000023E-2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11"/>
      <c r="H31" s="10"/>
      <c r="I31" s="10">
        <f t="shared" si="5"/>
        <v>14167</v>
      </c>
      <c r="J31" s="10">
        <f t="shared" si="3"/>
        <v>385556092686.70648</v>
      </c>
      <c r="K31" s="11">
        <f t="shared" si="4"/>
        <v>1.419999999999999E-2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11"/>
      <c r="H32" s="10"/>
      <c r="I32" s="10">
        <f t="shared" si="5"/>
        <v>14167</v>
      </c>
      <c r="J32" s="10">
        <f t="shared" si="3"/>
        <v>380157851199.67114</v>
      </c>
      <c r="K32" s="11">
        <f t="shared" si="4"/>
        <v>1.8899999999999917E-2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11"/>
      <c r="H33" s="10"/>
      <c r="I33" s="10">
        <f t="shared" si="5"/>
        <v>14167</v>
      </c>
      <c r="J33" s="10">
        <f t="shared" si="3"/>
        <v>373106145058.07361</v>
      </c>
      <c r="K33" s="11">
        <f t="shared" si="4"/>
        <v>1.3700000000000045E-2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11"/>
      <c r="H34" s="10"/>
      <c r="I34" s="10">
        <f t="shared" si="5"/>
        <v>14167</v>
      </c>
      <c r="J34" s="10">
        <f t="shared" ref="J34:J65" si="6">IF(I34="","",I34*C34)</f>
        <v>368063672741.51483</v>
      </c>
      <c r="K34" s="11">
        <f t="shared" ref="K34:K65" si="7">IFERROR(J34/J35-1,"")</f>
        <v>1.4100000000000001E-2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11"/>
      <c r="H35" s="10"/>
      <c r="I35" s="10">
        <f t="shared" ref="I35:I66" si="8">IF(H35&lt;&gt;"",H35,I34/(1+IF(G34="",0,G34)))</f>
        <v>14167</v>
      </c>
      <c r="J35" s="10">
        <f t="shared" si="6"/>
        <v>362946132276.41736</v>
      </c>
      <c r="K35" s="11">
        <f t="shared" si="7"/>
        <v>1.4499999999999957E-2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11"/>
      <c r="H36" s="10"/>
      <c r="I36" s="10">
        <f t="shared" si="8"/>
        <v>14167</v>
      </c>
      <c r="J36" s="10">
        <f t="shared" si="6"/>
        <v>357758632110.81061</v>
      </c>
      <c r="K36" s="11">
        <f t="shared" si="7"/>
        <v>1.4799999999999924E-2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11"/>
      <c r="H37" s="10"/>
      <c r="I37" s="10">
        <f t="shared" si="8"/>
        <v>14167</v>
      </c>
      <c r="J37" s="10">
        <f t="shared" si="6"/>
        <v>352541024941.67383</v>
      </c>
      <c r="K37" s="11">
        <f t="shared" si="7"/>
        <v>1.4599999999999946E-2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11"/>
      <c r="H38" s="10"/>
      <c r="I38" s="10">
        <f t="shared" si="8"/>
        <v>14167</v>
      </c>
      <c r="J38" s="10">
        <f t="shared" si="6"/>
        <v>347467992254.75446</v>
      </c>
      <c r="K38" s="11">
        <f t="shared" si="7"/>
        <v>1.5999999999999792E-2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11"/>
      <c r="H39" s="10"/>
      <c r="I39" s="10">
        <f t="shared" si="8"/>
        <v>14167</v>
      </c>
      <c r="J39" s="10">
        <f t="shared" si="6"/>
        <v>341996055368.85284</v>
      </c>
      <c r="K39" s="11">
        <f t="shared" si="7"/>
        <v>1.560000000000028E-2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11"/>
      <c r="H40" s="10"/>
      <c r="I40" s="10">
        <f t="shared" si="8"/>
        <v>14167</v>
      </c>
      <c r="J40" s="10">
        <f t="shared" si="6"/>
        <v>336742866649.1264</v>
      </c>
      <c r="K40" s="11">
        <f t="shared" si="7"/>
        <v>1.5099999999999891E-2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11"/>
      <c r="H41" s="10"/>
      <c r="I41" s="10">
        <f t="shared" si="8"/>
        <v>14167</v>
      </c>
      <c r="J41" s="10">
        <f t="shared" si="6"/>
        <v>331733687960.91663</v>
      </c>
      <c r="K41" s="11">
        <f t="shared" si="7"/>
        <v>1.4499999999999957E-2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11"/>
      <c r="H42" s="10"/>
      <c r="I42" s="10">
        <f t="shared" si="8"/>
        <v>14167</v>
      </c>
      <c r="J42" s="10">
        <f t="shared" si="6"/>
        <v>326992299616.47772</v>
      </c>
      <c r="K42" s="11">
        <f t="shared" si="7"/>
        <v>1.9900000000000029E-2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11"/>
      <c r="H43" s="10"/>
      <c r="I43" s="10">
        <f t="shared" si="8"/>
        <v>14167</v>
      </c>
      <c r="J43" s="10">
        <f t="shared" si="6"/>
        <v>320612118459.14081</v>
      </c>
      <c r="K43" s="11">
        <f t="shared" si="7"/>
        <v>1.4100000000000001E-2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11"/>
      <c r="H44" s="10"/>
      <c r="I44" s="10">
        <f t="shared" si="8"/>
        <v>14167</v>
      </c>
      <c r="J44" s="10">
        <f t="shared" si="6"/>
        <v>316154342233.64642</v>
      </c>
      <c r="K44" s="11">
        <f t="shared" si="7"/>
        <v>1.4499999999999957E-2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11"/>
      <c r="H45" s="10"/>
      <c r="I45" s="10">
        <f t="shared" si="8"/>
        <v>14167</v>
      </c>
      <c r="J45" s="10">
        <f t="shared" si="6"/>
        <v>311635625661.55389</v>
      </c>
      <c r="K45" s="11">
        <f t="shared" si="7"/>
        <v>1.5700000000000047E-2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11"/>
      <c r="H46" s="10"/>
      <c r="I46" s="10">
        <f t="shared" si="8"/>
        <v>14167</v>
      </c>
      <c r="J46" s="10">
        <f t="shared" si="6"/>
        <v>306818574048.9848</v>
      </c>
      <c r="K46" s="11">
        <f t="shared" si="7"/>
        <v>1.7600000000000282E-2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11"/>
      <c r="H47" s="10"/>
      <c r="I47" s="10">
        <f t="shared" si="8"/>
        <v>14167</v>
      </c>
      <c r="J47" s="10">
        <f t="shared" si="6"/>
        <v>301511963491.53375</v>
      </c>
      <c r="K47" s="11">
        <f t="shared" si="7"/>
        <v>1.6699999999999715E-2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11"/>
      <c r="H48" s="10"/>
      <c r="I48" s="10">
        <f t="shared" si="8"/>
        <v>14167</v>
      </c>
      <c r="J48" s="10">
        <f t="shared" si="6"/>
        <v>296559421158.19202</v>
      </c>
      <c r="K48" s="11">
        <f t="shared" si="7"/>
        <v>1.4799999999999924E-2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11"/>
      <c r="H49" s="10"/>
      <c r="I49" s="10">
        <f t="shared" si="8"/>
        <v>14167</v>
      </c>
      <c r="J49" s="10">
        <f t="shared" si="6"/>
        <v>292234352737.67444</v>
      </c>
      <c r="K49" s="11">
        <f t="shared" si="7"/>
        <v>1.4999999999999902E-2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11"/>
      <c r="H50" s="10"/>
      <c r="I50" s="10">
        <f t="shared" si="8"/>
        <v>14167</v>
      </c>
      <c r="J50" s="10">
        <f t="shared" si="6"/>
        <v>287915618460.763</v>
      </c>
      <c r="K50" s="11">
        <f t="shared" si="7"/>
        <v>2.0899999999999919E-2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11"/>
      <c r="H51" s="10"/>
      <c r="I51" s="10">
        <f t="shared" si="8"/>
        <v>14167</v>
      </c>
      <c r="J51" s="10">
        <f t="shared" si="6"/>
        <v>282021371790.34479</v>
      </c>
      <c r="K51" s="11">
        <f t="shared" si="7"/>
        <v>1.6499999999999959E-2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11"/>
      <c r="H52" s="10"/>
      <c r="I52" s="10">
        <f t="shared" si="8"/>
        <v>14167</v>
      </c>
      <c r="J52" s="10">
        <f t="shared" si="6"/>
        <v>277443553163.15277</v>
      </c>
      <c r="K52" s="11">
        <f t="shared" si="7"/>
        <v>1.7500000000000071E-2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11"/>
      <c r="H53" s="10"/>
      <c r="I53" s="10">
        <f t="shared" si="8"/>
        <v>14167</v>
      </c>
      <c r="J53" s="10">
        <f t="shared" si="6"/>
        <v>272671796720.54324</v>
      </c>
      <c r="K53" s="11">
        <f t="shared" si="7"/>
        <v>1.8899999999999917E-2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11"/>
      <c r="H54" s="10"/>
      <c r="I54" s="10">
        <f t="shared" si="8"/>
        <v>14167</v>
      </c>
      <c r="J54" s="10">
        <f t="shared" si="6"/>
        <v>267613894121.64417</v>
      </c>
      <c r="K54" s="11">
        <f t="shared" si="7"/>
        <v>1.9399999999999862E-2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11"/>
      <c r="H55" s="10"/>
      <c r="I55" s="10">
        <f t="shared" si="8"/>
        <v>14167</v>
      </c>
      <c r="J55" s="10">
        <f t="shared" si="6"/>
        <v>262520986974.34195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11"/>
      <c r="H56" s="10"/>
      <c r="I56" s="10">
        <f t="shared" si="8"/>
        <v>14167</v>
      </c>
      <c r="J56" s="10">
        <f t="shared" si="6"/>
        <v>257272625415.85843</v>
      </c>
      <c r="K56" s="11">
        <f t="shared" si="7"/>
        <v>2.1600000000000064E-2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11"/>
      <c r="H57" s="10"/>
      <c r="I57" s="10">
        <f t="shared" si="8"/>
        <v>14167</v>
      </c>
      <c r="J57" s="10">
        <f t="shared" si="6"/>
        <v>251833031926.2514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11"/>
      <c r="H58" s="10"/>
      <c r="I58" s="10">
        <f t="shared" si="8"/>
        <v>14167</v>
      </c>
      <c r="J58" s="10">
        <f t="shared" si="6"/>
        <v>246411968616.68436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11"/>
      <c r="H59" s="10"/>
      <c r="I59" s="10">
        <f t="shared" si="8"/>
        <v>14167</v>
      </c>
      <c r="J59" s="10">
        <f t="shared" si="6"/>
        <v>241107601386.18823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11"/>
      <c r="H60" s="10"/>
      <c r="I60" s="10">
        <f t="shared" si="8"/>
        <v>14167</v>
      </c>
      <c r="J60" s="10">
        <f t="shared" si="6"/>
        <v>235917418186.09415</v>
      </c>
      <c r="K60" s="11">
        <f t="shared" si="7"/>
        <v>2.3000000000000131E-2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11"/>
      <c r="H61" s="10"/>
      <c r="I61" s="10">
        <f t="shared" si="8"/>
        <v>14167</v>
      </c>
      <c r="J61" s="10">
        <f t="shared" si="6"/>
        <v>230613312009.86719</v>
      </c>
      <c r="K61" s="11">
        <f t="shared" si="7"/>
        <v>2.2999999999999909E-2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11"/>
      <c r="H62" s="10"/>
      <c r="I62" s="10">
        <f t="shared" si="8"/>
        <v>14167</v>
      </c>
      <c r="J62" s="10">
        <f t="shared" si="6"/>
        <v>225428457487.65125</v>
      </c>
      <c r="K62" s="11">
        <f t="shared" si="7"/>
        <v>2.2999999999999909E-2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11"/>
      <c r="H63" s="10"/>
      <c r="I63" s="10">
        <f t="shared" si="8"/>
        <v>14167</v>
      </c>
      <c r="J63" s="10">
        <f t="shared" si="6"/>
        <v>220360173497.21533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11"/>
      <c r="H64" s="10"/>
      <c r="I64" s="10">
        <f t="shared" si="8"/>
        <v>14167</v>
      </c>
      <c r="J64" s="10">
        <f t="shared" si="6"/>
        <v>215405839195.7139</v>
      </c>
      <c r="K64" s="11">
        <f t="shared" si="7"/>
        <v>2.2999999999999909E-2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11"/>
      <c r="H65" s="10"/>
      <c r="I65" s="10">
        <f t="shared" si="8"/>
        <v>14167</v>
      </c>
      <c r="J65" s="10">
        <f t="shared" si="6"/>
        <v>210562892664.43198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4">
        <f>SUM(F2)</f>
        <v>39227750</v>
      </c>
      <c r="G66" s="11"/>
      <c r="H66" s="10"/>
      <c r="I66" s="10">
        <f t="shared" si="8"/>
        <v>14167</v>
      </c>
      <c r="J66" s="10">
        <f t="shared" ref="J66:J67" si="9">IF(I66="","",I66*C66)</f>
        <v>205828829584</v>
      </c>
      <c r="K66" s="11">
        <f t="shared" ref="K66" si="10">IFERROR(J66/J67-1,"")</f>
        <v>2.200000000000002E-2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11"/>
      <c r="H67" s="10"/>
      <c r="I67" s="10">
        <f t="shared" ref="I67" si="11">IF(H67&lt;&gt;"",H67,I66/(1+IF(G66="",0,G66)))</f>
        <v>14167</v>
      </c>
      <c r="J67" s="10">
        <f t="shared" si="9"/>
        <v>201398072000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5">
        <v>6835852</v>
      </c>
      <c r="G2" s="11"/>
      <c r="H2" s="10"/>
      <c r="I2" s="10">
        <f>IF(H2&lt;&gt;"",H2,7222)</f>
        <v>7222</v>
      </c>
      <c r="J2" s="10">
        <f t="shared" ref="J2:J33" si="3">IF(I2="","",I2*C2)</f>
        <v>49364902463.791878</v>
      </c>
      <c r="K2" s="11">
        <f t="shared" ref="K2:K33" si="4">IFERROR(J2/J3-1,"")</f>
        <v>3.2000000000000917E-3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11"/>
      <c r="H3" s="10"/>
      <c r="I3" s="10">
        <f t="shared" ref="I3:I34" si="5">IF(H3&lt;&gt;"",H3,I2/(1+IF(G2="",0,G2)))</f>
        <v>7222</v>
      </c>
      <c r="J3" s="10">
        <f t="shared" si="3"/>
        <v>49207438660.07962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11"/>
      <c r="H4" s="10"/>
      <c r="I4" s="10">
        <f t="shared" si="5"/>
        <v>7222</v>
      </c>
      <c r="J4" s="10">
        <f t="shared" si="3"/>
        <v>49030927321.72142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11"/>
      <c r="H5" s="10"/>
      <c r="I5" s="10">
        <f t="shared" si="5"/>
        <v>7222</v>
      </c>
      <c r="J5" s="10">
        <f t="shared" si="3"/>
        <v>48835584981.794243</v>
      </c>
      <c r="K5" s="11">
        <f t="shared" si="4"/>
        <v>5.4000000000000714E-3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11"/>
      <c r="H6" s="10"/>
      <c r="I6" s="10">
        <f t="shared" si="5"/>
        <v>7222</v>
      </c>
      <c r="J6" s="10">
        <f t="shared" si="3"/>
        <v>48573289220.00621</v>
      </c>
      <c r="K6" s="11">
        <f t="shared" si="4"/>
        <v>7.8000000000000291E-3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11"/>
      <c r="H7" s="10"/>
      <c r="I7" s="10">
        <f t="shared" si="5"/>
        <v>7222</v>
      </c>
      <c r="J7" s="10">
        <f t="shared" si="3"/>
        <v>48197349890.857521</v>
      </c>
      <c r="K7" s="11">
        <f t="shared" si="4"/>
        <v>5.8000000000000274E-3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11"/>
      <c r="H8" s="10"/>
      <c r="I8" s="10">
        <f t="shared" si="5"/>
        <v>7222</v>
      </c>
      <c r="J8" s="10">
        <f t="shared" si="3"/>
        <v>47919417270.687531</v>
      </c>
      <c r="K8" s="11">
        <f t="shared" si="4"/>
        <v>1.1999999999998678E-3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11"/>
      <c r="H9" s="10"/>
      <c r="I9" s="10">
        <f t="shared" si="5"/>
        <v>7222</v>
      </c>
      <c r="J9" s="10">
        <f t="shared" si="3"/>
        <v>47861982891.218071</v>
      </c>
      <c r="K9" s="11">
        <f t="shared" si="4"/>
        <v>4.0999999999999925E-3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11"/>
      <c r="H10" s="10"/>
      <c r="I10" s="10">
        <f t="shared" si="5"/>
        <v>7222</v>
      </c>
      <c r="J10" s="10">
        <f t="shared" si="3"/>
        <v>47666550036.070183</v>
      </c>
      <c r="K10" s="11">
        <f t="shared" si="4"/>
        <v>4.0000000000002256E-3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11"/>
      <c r="H11" s="10"/>
      <c r="I11" s="10">
        <f t="shared" si="5"/>
        <v>7222</v>
      </c>
      <c r="J11" s="10">
        <f t="shared" si="3"/>
        <v>47476643462.221291</v>
      </c>
      <c r="K11" s="11">
        <f t="shared" si="4"/>
        <v>2.6999999999999247E-3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11"/>
      <c r="H12" s="10"/>
      <c r="I12" s="10">
        <f t="shared" si="5"/>
        <v>7222</v>
      </c>
      <c r="J12" s="10">
        <f t="shared" si="3"/>
        <v>47348801697.637672</v>
      </c>
      <c r="K12" s="11">
        <f t="shared" si="4"/>
        <v>2.1999999999999797E-3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11"/>
      <c r="H13" s="10"/>
      <c r="I13" s="10">
        <f t="shared" si="5"/>
        <v>7222</v>
      </c>
      <c r="J13" s="10">
        <f t="shared" si="3"/>
        <v>47244862999.039787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11"/>
      <c r="H14" s="10"/>
      <c r="I14" s="10">
        <f t="shared" si="5"/>
        <v>7222</v>
      </c>
      <c r="J14" s="10">
        <f t="shared" si="3"/>
        <v>47009813929.39283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11"/>
      <c r="H15" s="10"/>
      <c r="I15" s="10">
        <f t="shared" si="5"/>
        <v>7222</v>
      </c>
      <c r="J15" s="10">
        <f t="shared" si="3"/>
        <v>46775934258.102325</v>
      </c>
      <c r="K15" s="11">
        <f t="shared" si="4"/>
        <v>4.7999999999999154E-3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11"/>
      <c r="H16" s="10"/>
      <c r="I16" s="10">
        <f t="shared" si="5"/>
        <v>7222</v>
      </c>
      <c r="J16" s="10">
        <f t="shared" si="3"/>
        <v>46552482342.856621</v>
      </c>
      <c r="K16" s="11">
        <f t="shared" si="4"/>
        <v>4.3999999999999595E-3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11"/>
      <c r="H17" s="10"/>
      <c r="I17" s="10">
        <f t="shared" si="5"/>
        <v>7222</v>
      </c>
      <c r="J17" s="10">
        <f t="shared" si="3"/>
        <v>46348548728.451431</v>
      </c>
      <c r="K17" s="11">
        <f t="shared" si="4"/>
        <v>3.8000000000000256E-3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11"/>
      <c r="H18" s="10"/>
      <c r="I18" s="10">
        <f t="shared" si="5"/>
        <v>7222</v>
      </c>
      <c r="J18" s="10">
        <f t="shared" si="3"/>
        <v>46173090982.717102</v>
      </c>
      <c r="K18" s="11">
        <f t="shared" si="4"/>
        <v>3.4000000000000696E-3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11"/>
      <c r="H19" s="10"/>
      <c r="I19" s="10">
        <f t="shared" si="5"/>
        <v>7222</v>
      </c>
      <c r="J19" s="10">
        <f t="shared" si="3"/>
        <v>46016634425.669823</v>
      </c>
      <c r="K19" s="11">
        <f t="shared" si="4"/>
        <v>3.3999999999998476E-3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11"/>
      <c r="H20" s="10"/>
      <c r="I20" s="10">
        <f t="shared" si="5"/>
        <v>7222</v>
      </c>
      <c r="J20" s="10">
        <f t="shared" si="3"/>
        <v>45860708018.407242</v>
      </c>
      <c r="K20" s="11">
        <f t="shared" si="4"/>
        <v>3.8000000000002476E-3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11"/>
      <c r="H21" s="10"/>
      <c r="I21" s="10">
        <f t="shared" si="5"/>
        <v>7222</v>
      </c>
      <c r="J21" s="10">
        <f t="shared" si="3"/>
        <v>45687097049.618683</v>
      </c>
      <c r="K21" s="11">
        <f t="shared" si="4"/>
        <v>4.3999999999997375E-3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11"/>
      <c r="H22" s="10"/>
      <c r="I22" s="10">
        <f t="shared" si="5"/>
        <v>7222</v>
      </c>
      <c r="J22" s="10">
        <f t="shared" si="3"/>
        <v>45486954450.038521</v>
      </c>
      <c r="K22" s="11">
        <f t="shared" si="4"/>
        <v>5.3000000000000824E-3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11"/>
      <c r="H23" s="10"/>
      <c r="I23" s="10">
        <f t="shared" si="5"/>
        <v>7222</v>
      </c>
      <c r="J23" s="10">
        <f t="shared" si="3"/>
        <v>45247144583.744667</v>
      </c>
      <c r="K23" s="11">
        <f t="shared" si="4"/>
        <v>6.0999999999999943E-3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11"/>
      <c r="H24" s="10"/>
      <c r="I24" s="10">
        <f t="shared" si="5"/>
        <v>7222</v>
      </c>
      <c r="J24" s="10">
        <f t="shared" si="3"/>
        <v>44972810440.060303</v>
      </c>
      <c r="K24" s="11">
        <f t="shared" si="4"/>
        <v>6.8999999999999062E-3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11"/>
      <c r="H25" s="10"/>
      <c r="I25" s="10">
        <f t="shared" si="5"/>
        <v>7222</v>
      </c>
      <c r="J25" s="10">
        <f t="shared" si="3"/>
        <v>44664624530.797798</v>
      </c>
      <c r="K25" s="11">
        <f t="shared" si="4"/>
        <v>7.5000000000000622E-3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11"/>
      <c r="H26" s="10"/>
      <c r="I26" s="10">
        <f t="shared" si="5"/>
        <v>7222</v>
      </c>
      <c r="J26" s="10">
        <f t="shared" si="3"/>
        <v>44332133529.327835</v>
      </c>
      <c r="K26" s="11">
        <f t="shared" si="4"/>
        <v>7.8999999999997961E-3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11"/>
      <c r="H27" s="10"/>
      <c r="I27" s="10">
        <f t="shared" si="5"/>
        <v>7222</v>
      </c>
      <c r="J27" s="10">
        <f t="shared" si="3"/>
        <v>43984654756.749519</v>
      </c>
      <c r="K27" s="11">
        <f t="shared" si="4"/>
        <v>8.499999999999952E-3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11"/>
      <c r="H28" s="10"/>
      <c r="I28" s="10">
        <f t="shared" si="5"/>
        <v>7222</v>
      </c>
      <c r="J28" s="10">
        <f t="shared" si="3"/>
        <v>43613936298.214699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11"/>
      <c r="H29" s="10"/>
      <c r="I29" s="10">
        <f t="shared" si="5"/>
        <v>7222</v>
      </c>
      <c r="J29" s="10">
        <f t="shared" si="3"/>
        <v>43212064102.065483</v>
      </c>
      <c r="K29" s="11">
        <f t="shared" si="4"/>
        <v>1.0399999999999965E-2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11"/>
      <c r="H30" s="10"/>
      <c r="I30" s="10">
        <f t="shared" si="5"/>
        <v>7222</v>
      </c>
      <c r="J30" s="10">
        <f t="shared" si="3"/>
        <v>42767284344.878746</v>
      </c>
      <c r="K30" s="11">
        <f t="shared" si="4"/>
        <v>1.1800000000000033E-2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11"/>
      <c r="H31" s="10"/>
      <c r="I31" s="10">
        <f t="shared" si="5"/>
        <v>7222</v>
      </c>
      <c r="J31" s="10">
        <f t="shared" si="3"/>
        <v>42268515857.75721</v>
      </c>
      <c r="K31" s="11">
        <f t="shared" si="4"/>
        <v>1.3200000000000101E-2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11"/>
      <c r="H32" s="10"/>
      <c r="I32" s="10">
        <f t="shared" si="5"/>
        <v>7222</v>
      </c>
      <c r="J32" s="10">
        <f t="shared" si="3"/>
        <v>41717840364.939995</v>
      </c>
      <c r="K32" s="11">
        <f t="shared" si="4"/>
        <v>1.2199999999999989E-2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11"/>
      <c r="H33" s="10"/>
      <c r="I33" s="10">
        <f t="shared" si="5"/>
        <v>7222</v>
      </c>
      <c r="J33" s="10">
        <f t="shared" si="3"/>
        <v>41215017155.641174</v>
      </c>
      <c r="K33" s="11">
        <f t="shared" si="4"/>
        <v>1.0700000000000154E-2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11"/>
      <c r="H34" s="10"/>
      <c r="I34" s="10">
        <f t="shared" si="5"/>
        <v>7222</v>
      </c>
      <c r="J34" s="10">
        <f t="shared" ref="J34:J65" si="6">IF(I34="","",I34*C34)</f>
        <v>40778685223.747078</v>
      </c>
      <c r="K34" s="11">
        <f t="shared" ref="K34:K65" si="7">IFERROR(J34/J35-1,"")</f>
        <v>1.089999999999991E-2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11"/>
      <c r="H35" s="10"/>
      <c r="I35" s="10">
        <f t="shared" ref="I35:I66" si="8">IF(H35&lt;&gt;"",H35,I34/(1+IF(G34="",0,G34)))</f>
        <v>7222</v>
      </c>
      <c r="J35" s="10">
        <f t="shared" si="6"/>
        <v>40338990230.237495</v>
      </c>
      <c r="K35" s="11">
        <f t="shared" si="7"/>
        <v>1.1200000000000099E-2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11"/>
      <c r="H36" s="10"/>
      <c r="I36" s="10">
        <f t="shared" si="8"/>
        <v>7222</v>
      </c>
      <c r="J36" s="10">
        <f t="shared" si="6"/>
        <v>39892197616.927902</v>
      </c>
      <c r="K36" s="11">
        <f t="shared" si="7"/>
        <v>1.1900000000000244E-2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11"/>
      <c r="H37" s="10"/>
      <c r="I37" s="10">
        <f t="shared" si="8"/>
        <v>7222</v>
      </c>
      <c r="J37" s="10">
        <f t="shared" si="6"/>
        <v>39423063165.261284</v>
      </c>
      <c r="K37" s="11">
        <f t="shared" si="7"/>
        <v>1.2699999999999712E-2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11"/>
      <c r="H38" s="10"/>
      <c r="I38" s="10">
        <f t="shared" si="8"/>
        <v>7222</v>
      </c>
      <c r="J38" s="10">
        <f t="shared" si="6"/>
        <v>38928669068.096466</v>
      </c>
      <c r="K38" s="11">
        <f t="shared" si="7"/>
        <v>1.2999999999999901E-2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11"/>
      <c r="H39" s="10"/>
      <c r="I39" s="10">
        <f t="shared" si="8"/>
        <v>7222</v>
      </c>
      <c r="J39" s="10">
        <f t="shared" si="6"/>
        <v>38429090886.571045</v>
      </c>
      <c r="K39" s="11">
        <f t="shared" si="7"/>
        <v>1.2699999999999934E-2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11"/>
      <c r="H40" s="10"/>
      <c r="I40" s="10">
        <f t="shared" si="8"/>
        <v>7222</v>
      </c>
      <c r="J40" s="10">
        <f t="shared" si="6"/>
        <v>37947161930.059296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11"/>
      <c r="H41" s="10"/>
      <c r="I41" s="10">
        <f t="shared" si="8"/>
        <v>7222</v>
      </c>
      <c r="J41" s="10">
        <f t="shared" si="6"/>
        <v>37486083107.832954</v>
      </c>
      <c r="K41" s="11">
        <f t="shared" si="7"/>
        <v>1.21E-2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11"/>
      <c r="H42" s="10"/>
      <c r="I42" s="10">
        <f t="shared" si="8"/>
        <v>7222</v>
      </c>
      <c r="J42" s="10">
        <f t="shared" si="6"/>
        <v>37037924224.713913</v>
      </c>
      <c r="K42" s="11">
        <f t="shared" si="7"/>
        <v>1.2099999999999778E-2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11"/>
      <c r="H43" s="10"/>
      <c r="I43" s="10">
        <f t="shared" si="8"/>
        <v>7222</v>
      </c>
      <c r="J43" s="10">
        <f t="shared" si="6"/>
        <v>36595123233.587509</v>
      </c>
      <c r="K43" s="11">
        <f t="shared" si="7"/>
        <v>1.2499999999999956E-2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11"/>
      <c r="H44" s="10"/>
      <c r="I44" s="10">
        <f t="shared" si="8"/>
        <v>7222</v>
      </c>
      <c r="J44" s="10">
        <f t="shared" si="6"/>
        <v>36143331588.728409</v>
      </c>
      <c r="K44" s="11">
        <f t="shared" si="7"/>
        <v>1.2699999999999934E-2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11"/>
      <c r="H45" s="10"/>
      <c r="I45" s="10">
        <f t="shared" si="8"/>
        <v>7222</v>
      </c>
      <c r="J45" s="10">
        <f t="shared" si="6"/>
        <v>35690067728.5755</v>
      </c>
      <c r="K45" s="11">
        <f t="shared" si="7"/>
        <v>1.2199999999999989E-2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11"/>
      <c r="H46" s="10"/>
      <c r="I46" s="10">
        <f t="shared" si="8"/>
        <v>7222</v>
      </c>
      <c r="J46" s="10">
        <f t="shared" si="6"/>
        <v>35259896985.354179</v>
      </c>
      <c r="K46" s="11">
        <f t="shared" si="7"/>
        <v>1.1100000000000332E-2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11"/>
      <c r="H47" s="10"/>
      <c r="I47" s="10">
        <f t="shared" si="8"/>
        <v>7222</v>
      </c>
      <c r="J47" s="10">
        <f t="shared" si="6"/>
        <v>34872808807.58992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11"/>
      <c r="H48" s="10"/>
      <c r="I48" s="10">
        <f t="shared" si="8"/>
        <v>7222</v>
      </c>
      <c r="J48" s="10">
        <f t="shared" si="6"/>
        <v>34496793755.653305</v>
      </c>
      <c r="K48" s="11">
        <f t="shared" si="7"/>
        <v>1.2000000000000011E-2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11"/>
      <c r="H49" s="10"/>
      <c r="I49" s="10">
        <f t="shared" si="8"/>
        <v>7222</v>
      </c>
      <c r="J49" s="10">
        <f t="shared" si="6"/>
        <v>34087740865.270061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11"/>
      <c r="H50" s="10"/>
      <c r="I50" s="10">
        <f t="shared" si="8"/>
        <v>7222</v>
      </c>
      <c r="J50" s="10">
        <f t="shared" si="6"/>
        <v>33646965615.704334</v>
      </c>
      <c r="K50" s="11">
        <f t="shared" si="7"/>
        <v>1.4200000000000212E-2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11"/>
      <c r="H51" s="10"/>
      <c r="I51" s="10">
        <f t="shared" si="8"/>
        <v>7222</v>
      </c>
      <c r="J51" s="10">
        <f t="shared" si="6"/>
        <v>33175868286.042526</v>
      </c>
      <c r="K51" s="11">
        <f t="shared" si="7"/>
        <v>1.5500000000000069E-2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11"/>
      <c r="H52" s="10"/>
      <c r="I52" s="10">
        <f t="shared" si="8"/>
        <v>7222</v>
      </c>
      <c r="J52" s="10">
        <f t="shared" si="6"/>
        <v>32669491172.863144</v>
      </c>
      <c r="K52" s="11">
        <f t="shared" si="7"/>
        <v>1.6799999999999926E-2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11"/>
      <c r="H53" s="10"/>
      <c r="I53" s="10">
        <f t="shared" si="8"/>
        <v>7222</v>
      </c>
      <c r="J53" s="10">
        <f t="shared" si="6"/>
        <v>32129712011.077053</v>
      </c>
      <c r="K53" s="11">
        <f t="shared" si="7"/>
        <v>1.7899999999999805E-2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11"/>
      <c r="H54" s="10"/>
      <c r="I54" s="10">
        <f t="shared" si="8"/>
        <v>7222</v>
      </c>
      <c r="J54" s="10">
        <f t="shared" si="6"/>
        <v>31564703812.827446</v>
      </c>
      <c r="K54" s="11">
        <f t="shared" si="7"/>
        <v>1.8699999999999717E-2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11"/>
      <c r="H55" s="10"/>
      <c r="I55" s="10">
        <f t="shared" si="8"/>
        <v>7222</v>
      </c>
      <c r="J55" s="10">
        <f t="shared" si="6"/>
        <v>30985279093.77388</v>
      </c>
      <c r="K55" s="11">
        <f t="shared" si="7"/>
        <v>1.9600000000000062E-2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11"/>
      <c r="H56" s="10"/>
      <c r="I56" s="10">
        <f t="shared" si="8"/>
        <v>7222</v>
      </c>
      <c r="J56" s="10">
        <f t="shared" si="6"/>
        <v>30389642108.448292</v>
      </c>
      <c r="K56" s="11">
        <f t="shared" si="7"/>
        <v>2.1300000000000097E-2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11"/>
      <c r="H57" s="10"/>
      <c r="I57" s="10">
        <f t="shared" si="8"/>
        <v>7222</v>
      </c>
      <c r="J57" s="10">
        <f t="shared" si="6"/>
        <v>29755842659.794662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11"/>
      <c r="H58" s="10"/>
      <c r="I58" s="10">
        <f t="shared" si="8"/>
        <v>7222</v>
      </c>
      <c r="J58" s="10">
        <f t="shared" si="6"/>
        <v>29115305929.348984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11"/>
      <c r="H59" s="10"/>
      <c r="I59" s="10">
        <f t="shared" si="8"/>
        <v>7222</v>
      </c>
      <c r="J59" s="10">
        <f t="shared" si="6"/>
        <v>28432915946.629868</v>
      </c>
      <c r="K59" s="11">
        <f t="shared" si="7"/>
        <v>2.6000000000000023E-2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11"/>
      <c r="H60" s="10"/>
      <c r="I60" s="10">
        <f t="shared" si="8"/>
        <v>7222</v>
      </c>
      <c r="J60" s="10">
        <f t="shared" si="6"/>
        <v>27712393710.165562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11"/>
      <c r="H61" s="10"/>
      <c r="I61" s="10">
        <f t="shared" si="8"/>
        <v>7222</v>
      </c>
      <c r="J61" s="10">
        <f t="shared" si="6"/>
        <v>26957581430.122139</v>
      </c>
      <c r="K61" s="11">
        <f t="shared" si="7"/>
        <v>2.7999999999999803E-2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11"/>
      <c r="H62" s="10"/>
      <c r="I62" s="10">
        <f t="shared" si="8"/>
        <v>7222</v>
      </c>
      <c r="J62" s="10">
        <f t="shared" si="6"/>
        <v>26223328239.418427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11"/>
      <c r="H63" s="10"/>
      <c r="I63" s="10">
        <f t="shared" si="8"/>
        <v>7222</v>
      </c>
      <c r="J63" s="10">
        <f t="shared" si="6"/>
        <v>25509074162.858391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11"/>
      <c r="H64" s="10"/>
      <c r="I64" s="10">
        <f t="shared" si="8"/>
        <v>7222</v>
      </c>
      <c r="J64" s="10">
        <f t="shared" si="6"/>
        <v>24814274477.488705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11"/>
      <c r="H65" s="10"/>
      <c r="I65" s="10">
        <f t="shared" si="8"/>
        <v>7222</v>
      </c>
      <c r="J65" s="10">
        <f t="shared" si="6"/>
        <v>24138399297.167999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4">
        <f>SUM(F2)</f>
        <v>6835852</v>
      </c>
      <c r="G66" s="11"/>
      <c r="H66" s="10"/>
      <c r="I66" s="10">
        <f t="shared" si="8"/>
        <v>7222</v>
      </c>
      <c r="J66" s="10">
        <f t="shared" ref="J66:J67" si="9">IF(I66="","",I66*C66)</f>
        <v>23503796784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11"/>
      <c r="H67" s="10"/>
      <c r="I67" s="10">
        <f t="shared" ref="I67" si="11">IF(H67&lt;&gt;"",H67,I66/(1+IF(G66="",0,G66)))</f>
        <v>7222</v>
      </c>
      <c r="J67" s="10">
        <f t="shared" si="9"/>
        <v>22908184000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5">
        <v>3307617</v>
      </c>
      <c r="G2" s="11"/>
      <c r="H2" s="10"/>
      <c r="I2" s="10">
        <f>IF(H2&lt;&gt;"",H2,1702)</f>
        <v>1702</v>
      </c>
      <c r="J2" s="10">
        <f t="shared" ref="J2:J33" si="3">IF(I2="","",I2*C2)</f>
        <v>5628985163.0601444</v>
      </c>
      <c r="K2" s="11">
        <f t="shared" ref="K2:K33" si="4">IFERROR(J2/J3-1,"")</f>
        <v>1.3000000000000789E-3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11"/>
      <c r="H3" s="10"/>
      <c r="I3" s="10">
        <f t="shared" ref="I3:I34" si="5">IF(H3&lt;&gt;"",H3,I2/(1+IF(G2="",0,G2)))</f>
        <v>1702</v>
      </c>
      <c r="J3" s="10">
        <f t="shared" si="3"/>
        <v>5621676982.9822674</v>
      </c>
      <c r="K3" s="11">
        <f t="shared" si="4"/>
        <v>-4.1999999999999815E-3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11"/>
      <c r="H4" s="10"/>
      <c r="I4" s="10">
        <f t="shared" si="5"/>
        <v>1702</v>
      </c>
      <c r="J4" s="10">
        <f t="shared" si="3"/>
        <v>5645387610.9482498</v>
      </c>
      <c r="K4" s="11">
        <f t="shared" si="4"/>
        <v>6.7999999999999172E-3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11"/>
      <c r="H5" s="10"/>
      <c r="I5" s="10">
        <f t="shared" si="5"/>
        <v>1702</v>
      </c>
      <c r="J5" s="10">
        <f t="shared" si="3"/>
        <v>5607258254.815505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11"/>
      <c r="H6" s="10"/>
      <c r="I6" s="10">
        <f t="shared" si="5"/>
        <v>1702</v>
      </c>
      <c r="J6" s="10">
        <f t="shared" si="3"/>
        <v>5551740846.351985</v>
      </c>
      <c r="K6" s="11">
        <f t="shared" si="4"/>
        <v>1.5900000000000025E-2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11"/>
      <c r="H7" s="10"/>
      <c r="I7" s="10">
        <f t="shared" si="5"/>
        <v>1702</v>
      </c>
      <c r="J7" s="10">
        <f t="shared" si="3"/>
        <v>5464849735.5566339</v>
      </c>
      <c r="K7" s="11">
        <f t="shared" si="4"/>
        <v>-8.0000000000001181E-3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11"/>
      <c r="H8" s="10"/>
      <c r="I8" s="10">
        <f t="shared" si="5"/>
        <v>1702</v>
      </c>
      <c r="J8" s="10">
        <f t="shared" si="3"/>
        <v>5508921104.3917685</v>
      </c>
      <c r="K8" s="11">
        <f t="shared" si="4"/>
        <v>-6.5999999999998282E-3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11"/>
      <c r="H9" s="10"/>
      <c r="I9" s="10">
        <f t="shared" si="5"/>
        <v>1702</v>
      </c>
      <c r="J9" s="10">
        <f t="shared" si="3"/>
        <v>5545521546.5993233</v>
      </c>
      <c r="K9" s="11">
        <f t="shared" si="4"/>
        <v>2.1300000000000097E-2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11"/>
      <c r="H10" s="10"/>
      <c r="I10" s="10">
        <f t="shared" si="5"/>
        <v>1702</v>
      </c>
      <c r="J10" s="10">
        <f t="shared" si="3"/>
        <v>5429865413.2961159</v>
      </c>
      <c r="K10" s="11">
        <f t="shared" si="4"/>
        <v>1.9300000000000095E-2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11"/>
      <c r="H11" s="10"/>
      <c r="I11" s="10">
        <f t="shared" si="5"/>
        <v>1702</v>
      </c>
      <c r="J11" s="10">
        <f t="shared" si="3"/>
        <v>5327053284.8975916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11"/>
      <c r="H12" s="10"/>
      <c r="I12" s="10">
        <f t="shared" si="5"/>
        <v>1702</v>
      </c>
      <c r="J12" s="10">
        <f t="shared" si="3"/>
        <v>5220042415.3822556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11"/>
      <c r="H13" s="10"/>
      <c r="I13" s="10">
        <f t="shared" si="5"/>
        <v>1702</v>
      </c>
      <c r="J13" s="10">
        <f t="shared" si="3"/>
        <v>5104676721.4768782</v>
      </c>
      <c r="K13" s="11">
        <f t="shared" si="4"/>
        <v>2.1600000000000064E-2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11"/>
      <c r="H14" s="10"/>
      <c r="I14" s="10">
        <f t="shared" si="5"/>
        <v>1702</v>
      </c>
      <c r="J14" s="10">
        <f t="shared" si="3"/>
        <v>4996746986.56703</v>
      </c>
      <c r="K14" s="11">
        <f t="shared" si="4"/>
        <v>2.3900000000000032E-2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11"/>
      <c r="H15" s="10"/>
      <c r="I15" s="10">
        <f t="shared" si="5"/>
        <v>1702</v>
      </c>
      <c r="J15" s="10">
        <f t="shared" si="3"/>
        <v>4880112302.5364094</v>
      </c>
      <c r="K15" s="11">
        <f t="shared" si="4"/>
        <v>2.1900000000000031E-2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11"/>
      <c r="H16" s="10"/>
      <c r="I16" s="10">
        <f t="shared" si="5"/>
        <v>1702</v>
      </c>
      <c r="J16" s="10">
        <f t="shared" si="3"/>
        <v>4775528234.2072697</v>
      </c>
      <c r="K16" s="11">
        <f t="shared" si="4"/>
        <v>2.2199999999999775E-2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11"/>
      <c r="H17" s="10"/>
      <c r="I17" s="10">
        <f t="shared" si="5"/>
        <v>1702</v>
      </c>
      <c r="J17" s="10">
        <f t="shared" si="3"/>
        <v>4671813964.2019863</v>
      </c>
      <c r="K17" s="11">
        <f t="shared" si="4"/>
        <v>2.7500000000000302E-2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11"/>
      <c r="H18" s="10"/>
      <c r="I18" s="10">
        <f t="shared" si="5"/>
        <v>1702</v>
      </c>
      <c r="J18" s="10">
        <f t="shared" si="3"/>
        <v>4546777580.7318592</v>
      </c>
      <c r="K18" s="11">
        <f t="shared" si="4"/>
        <v>2.7399999999999869E-2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11"/>
      <c r="H19" s="10"/>
      <c r="I19" s="10">
        <f t="shared" si="5"/>
        <v>1702</v>
      </c>
      <c r="J19" s="10">
        <f t="shared" si="3"/>
        <v>4425518377.1966705</v>
      </c>
      <c r="K19" s="11">
        <f t="shared" si="4"/>
        <v>2.7099999999999902E-2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11"/>
      <c r="H20" s="10"/>
      <c r="I20" s="10">
        <f t="shared" si="5"/>
        <v>1702</v>
      </c>
      <c r="J20" s="10">
        <f t="shared" si="3"/>
        <v>4308751219.1575022</v>
      </c>
      <c r="K20" s="11">
        <f t="shared" si="4"/>
        <v>2.750000000000008E-2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11"/>
      <c r="H21" s="10"/>
      <c r="I21" s="10">
        <f t="shared" si="5"/>
        <v>1702</v>
      </c>
      <c r="J21" s="10">
        <f t="shared" si="3"/>
        <v>4193431843.4622893</v>
      </c>
      <c r="K21" s="11">
        <f t="shared" si="4"/>
        <v>2.5900000000000034E-2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11"/>
      <c r="H22" s="10"/>
      <c r="I22" s="10">
        <f t="shared" si="5"/>
        <v>1702</v>
      </c>
      <c r="J22" s="10">
        <f t="shared" si="3"/>
        <v>4087563937.4815183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11"/>
      <c r="H23" s="10"/>
      <c r="I23" s="10">
        <f t="shared" si="5"/>
        <v>1702</v>
      </c>
      <c r="J23" s="10">
        <f t="shared" si="3"/>
        <v>3978938905.3650517</v>
      </c>
      <c r="K23" s="11">
        <f t="shared" si="4"/>
        <v>3.1199999999999894E-2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11"/>
      <c r="H24" s="10"/>
      <c r="I24" s="10">
        <f t="shared" si="5"/>
        <v>1702</v>
      </c>
      <c r="J24" s="10">
        <f t="shared" si="3"/>
        <v>3858552080.4548607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11"/>
      <c r="H25" s="10"/>
      <c r="I25" s="10">
        <f t="shared" si="5"/>
        <v>1702</v>
      </c>
      <c r="J25" s="10">
        <f t="shared" si="3"/>
        <v>3739269387.0092649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11"/>
      <c r="H26" s="10"/>
      <c r="I26" s="10">
        <f t="shared" si="5"/>
        <v>1702</v>
      </c>
      <c r="J26" s="10">
        <f t="shared" si="3"/>
        <v>3624025379.927568</v>
      </c>
      <c r="K26" s="11">
        <f t="shared" si="4"/>
        <v>3.1300000000000106E-2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11"/>
      <c r="H27" s="10"/>
      <c r="I27" s="10">
        <f t="shared" si="5"/>
        <v>1702</v>
      </c>
      <c r="J27" s="10">
        <f t="shared" si="3"/>
        <v>3514036051.5151434</v>
      </c>
      <c r="K27" s="11">
        <f t="shared" si="4"/>
        <v>3.1099999999999905E-2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11"/>
      <c r="H28" s="10"/>
      <c r="I28" s="10">
        <f t="shared" si="5"/>
        <v>1702</v>
      </c>
      <c r="J28" s="10">
        <f t="shared" si="3"/>
        <v>3408045826.3166943</v>
      </c>
      <c r="K28" s="11">
        <f t="shared" si="4"/>
        <v>2.5499999999999856E-2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11"/>
      <c r="H29" s="10"/>
      <c r="I29" s="10">
        <f t="shared" si="5"/>
        <v>1702</v>
      </c>
      <c r="J29" s="10">
        <f t="shared" si="3"/>
        <v>3323301634.6335392</v>
      </c>
      <c r="K29" s="11">
        <f t="shared" si="4"/>
        <v>1.6599999999999948E-2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11"/>
      <c r="H30" s="10"/>
      <c r="I30" s="10">
        <f t="shared" si="5"/>
        <v>1702</v>
      </c>
      <c r="J30" s="10">
        <f t="shared" si="3"/>
        <v>3269035642.9603968</v>
      </c>
      <c r="K30" s="11">
        <f t="shared" si="4"/>
        <v>1.3200000000000101E-2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11"/>
      <c r="H31" s="10"/>
      <c r="I31" s="10">
        <f t="shared" si="5"/>
        <v>1702</v>
      </c>
      <c r="J31" s="10">
        <f t="shared" si="3"/>
        <v>3226446548.5199332</v>
      </c>
      <c r="K31" s="11">
        <f t="shared" si="4"/>
        <v>1.2699999999999934E-2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11"/>
      <c r="H32" s="10"/>
      <c r="I32" s="10">
        <f t="shared" si="5"/>
        <v>1702</v>
      </c>
      <c r="J32" s="10">
        <f t="shared" si="3"/>
        <v>3185984544.800961</v>
      </c>
      <c r="K32" s="11">
        <f t="shared" si="4"/>
        <v>1.2499999999999956E-2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11"/>
      <c r="H33" s="10"/>
      <c r="I33" s="10">
        <f t="shared" si="5"/>
        <v>1702</v>
      </c>
      <c r="J33" s="10">
        <f t="shared" si="3"/>
        <v>3146651402.2725544</v>
      </c>
      <c r="K33" s="11">
        <f t="shared" si="4"/>
        <v>1.2199999999999989E-2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11"/>
      <c r="H34" s="10"/>
      <c r="I34" s="10">
        <f t="shared" si="5"/>
        <v>1702</v>
      </c>
      <c r="J34" s="10">
        <f t="shared" ref="J34:J65" si="6">IF(I34="","",I34*C34)</f>
        <v>3108724957.7875462</v>
      </c>
      <c r="K34" s="11">
        <f t="shared" ref="K34:K65" si="7">IFERROR(J34/J35-1,"")</f>
        <v>1.1900000000000022E-2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11"/>
      <c r="H35" s="10"/>
      <c r="I35" s="10">
        <f t="shared" ref="I35:I66" si="8">IF(H35&lt;&gt;"",H35,I34/(1+IF(G34="",0,G34)))</f>
        <v>1702</v>
      </c>
      <c r="J35" s="10">
        <f t="shared" si="6"/>
        <v>3072166180.2426586</v>
      </c>
      <c r="K35" s="11">
        <f t="shared" si="7"/>
        <v>1.1599999999999833E-2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11"/>
      <c r="H36" s="10"/>
      <c r="I36" s="10">
        <f t="shared" si="8"/>
        <v>1702</v>
      </c>
      <c r="J36" s="10">
        <f t="shared" si="6"/>
        <v>3036937702.8891449</v>
      </c>
      <c r="K36" s="11">
        <f t="shared" si="7"/>
        <v>1.1300000000000088E-2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11"/>
      <c r="H37" s="10"/>
      <c r="I37" s="10">
        <f t="shared" si="8"/>
        <v>1702</v>
      </c>
      <c r="J37" s="10">
        <f t="shared" si="6"/>
        <v>3003003760.3966622</v>
      </c>
      <c r="K37" s="11">
        <f t="shared" si="7"/>
        <v>1.0999999999999899E-2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11"/>
      <c r="H38" s="10"/>
      <c r="I38" s="10">
        <f t="shared" si="8"/>
        <v>1702</v>
      </c>
      <c r="J38" s="10">
        <f t="shared" si="6"/>
        <v>2970330128.9779053</v>
      </c>
      <c r="K38" s="11">
        <f t="shared" si="7"/>
        <v>1.0699999999999932E-2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11"/>
      <c r="H39" s="10"/>
      <c r="I39" s="10">
        <f t="shared" si="8"/>
        <v>1702</v>
      </c>
      <c r="J39" s="10">
        <f t="shared" si="6"/>
        <v>2938884069.4349518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11"/>
      <c r="H40" s="10"/>
      <c r="I40" s="10">
        <f t="shared" si="8"/>
        <v>1702</v>
      </c>
      <c r="J40" s="10">
        <f t="shared" si="6"/>
        <v>2908346431.900002</v>
      </c>
      <c r="K40" s="11">
        <f t="shared" si="7"/>
        <v>1.0300000000000198E-2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11"/>
      <c r="H41" s="10"/>
      <c r="I41" s="10">
        <f t="shared" si="8"/>
        <v>1702</v>
      </c>
      <c r="J41" s="10">
        <f t="shared" si="6"/>
        <v>2878695864.4956961</v>
      </c>
      <c r="K41" s="11">
        <f t="shared" si="7"/>
        <v>1.4899999999999913E-2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11"/>
      <c r="H42" s="10"/>
      <c r="I42" s="10">
        <f t="shared" si="8"/>
        <v>1702</v>
      </c>
      <c r="J42" s="10">
        <f t="shared" si="6"/>
        <v>2836433012.6078396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11"/>
      <c r="H43" s="10"/>
      <c r="I43" s="10">
        <f t="shared" si="8"/>
        <v>1702</v>
      </c>
      <c r="J43" s="10">
        <f t="shared" si="6"/>
        <v>2782180492.9944477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11"/>
      <c r="H44" s="10"/>
      <c r="I44" s="10">
        <f t="shared" si="8"/>
        <v>1702</v>
      </c>
      <c r="J44" s="10">
        <f t="shared" si="6"/>
        <v>2729501121.3523469</v>
      </c>
      <c r="K44" s="11">
        <f t="shared" si="7"/>
        <v>1.9200000000000106E-2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11"/>
      <c r="H45" s="10"/>
      <c r="I45" s="10">
        <f t="shared" si="8"/>
        <v>1702</v>
      </c>
      <c r="J45" s="10">
        <f t="shared" si="6"/>
        <v>2678081947.9516745</v>
      </c>
      <c r="K45" s="11">
        <f t="shared" si="7"/>
        <v>1.9600000000000062E-2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11"/>
      <c r="H46" s="10"/>
      <c r="I46" s="10">
        <f t="shared" si="8"/>
        <v>1702</v>
      </c>
      <c r="J46" s="10">
        <f t="shared" si="6"/>
        <v>2626600576.6493468</v>
      </c>
      <c r="K46" s="11">
        <f t="shared" si="7"/>
        <v>2.0699999999999719E-2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11"/>
      <c r="H47" s="10"/>
      <c r="I47" s="10">
        <f t="shared" si="8"/>
        <v>1702</v>
      </c>
      <c r="J47" s="10">
        <f t="shared" si="6"/>
        <v>2573332591.99505</v>
      </c>
      <c r="K47" s="11">
        <f t="shared" si="7"/>
        <v>2.220000000000022E-2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11"/>
      <c r="H48" s="10"/>
      <c r="I48" s="10">
        <f t="shared" si="8"/>
        <v>1702</v>
      </c>
      <c r="J48" s="10">
        <f t="shared" si="6"/>
        <v>2517445306.1974659</v>
      </c>
      <c r="K48" s="11">
        <f t="shared" si="7"/>
        <v>2.2899999999999698E-2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11"/>
      <c r="H49" s="10"/>
      <c r="I49" s="10">
        <f t="shared" si="8"/>
        <v>1702</v>
      </c>
      <c r="J49" s="10">
        <f t="shared" si="6"/>
        <v>2461086427.0187373</v>
      </c>
      <c r="K49" s="11">
        <f t="shared" si="7"/>
        <v>2.2500000000000187E-2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11"/>
      <c r="H50" s="10"/>
      <c r="I50" s="10">
        <f t="shared" si="8"/>
        <v>1702</v>
      </c>
      <c r="J50" s="10">
        <f t="shared" si="6"/>
        <v>2406930490.9718699</v>
      </c>
      <c r="K50" s="11">
        <f t="shared" si="7"/>
        <v>2.1800000000000042E-2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11"/>
      <c r="H51" s="10"/>
      <c r="I51" s="10">
        <f t="shared" si="8"/>
        <v>1702</v>
      </c>
      <c r="J51" s="10">
        <f t="shared" si="6"/>
        <v>2355578871.571609</v>
      </c>
      <c r="K51" s="11">
        <f t="shared" si="7"/>
        <v>2.1200000000000108E-2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11"/>
      <c r="H52" s="10"/>
      <c r="I52" s="10">
        <f t="shared" si="8"/>
        <v>1702</v>
      </c>
      <c r="J52" s="10">
        <f t="shared" si="6"/>
        <v>2306677312.5456414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11"/>
      <c r="H53" s="10"/>
      <c r="I53" s="10">
        <f t="shared" si="8"/>
        <v>1702</v>
      </c>
      <c r="J53" s="10">
        <f t="shared" si="6"/>
        <v>2260118863.9483061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11"/>
      <c r="H54" s="10"/>
      <c r="I54" s="10">
        <f t="shared" si="8"/>
        <v>1702</v>
      </c>
      <c r="J54" s="10">
        <f t="shared" si="6"/>
        <v>2215585593.5185823</v>
      </c>
      <c r="K54" s="11">
        <f t="shared" si="7"/>
        <v>1.959999999999984E-2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11"/>
      <c r="H55" s="10"/>
      <c r="I55" s="10">
        <f t="shared" si="8"/>
        <v>1702</v>
      </c>
      <c r="J55" s="10">
        <f t="shared" si="6"/>
        <v>2172994893.6039453</v>
      </c>
      <c r="K55" s="11">
        <f t="shared" si="7"/>
        <v>1.9099999999999895E-2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11"/>
      <c r="H56" s="10"/>
      <c r="I56" s="10">
        <f t="shared" si="8"/>
        <v>1702</v>
      </c>
      <c r="J56" s="10">
        <f t="shared" si="6"/>
        <v>2132268564.0309541</v>
      </c>
      <c r="K56" s="11">
        <f t="shared" si="7"/>
        <v>1.8799999999999928E-2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11"/>
      <c r="H57" s="10"/>
      <c r="I57" s="10">
        <f t="shared" si="8"/>
        <v>1702</v>
      </c>
      <c r="J57" s="10">
        <f t="shared" si="6"/>
        <v>2092921637.2506421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11"/>
      <c r="H58" s="10"/>
      <c r="I58" s="10">
        <f t="shared" si="8"/>
        <v>1702</v>
      </c>
      <c r="J58" s="10">
        <f t="shared" si="6"/>
        <v>2055915164.2933617</v>
      </c>
      <c r="K58" s="11">
        <f t="shared" si="7"/>
        <v>1.8000000000000238E-2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11"/>
      <c r="H59" s="10"/>
      <c r="I59" s="10">
        <f t="shared" si="8"/>
        <v>1702</v>
      </c>
      <c r="J59" s="10">
        <f t="shared" si="6"/>
        <v>2019563029.7577224</v>
      </c>
      <c r="K59" s="11">
        <f t="shared" si="7"/>
        <v>1.8000000000000016E-2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11"/>
      <c r="H60" s="10"/>
      <c r="I60" s="10">
        <f t="shared" si="8"/>
        <v>1702</v>
      </c>
      <c r="J60" s="10">
        <f t="shared" si="6"/>
        <v>1983853663.8091576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11"/>
      <c r="H61" s="10"/>
      <c r="I61" s="10">
        <f t="shared" si="8"/>
        <v>1702</v>
      </c>
      <c r="J61" s="10">
        <f t="shared" si="6"/>
        <v>1950691901.4839313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11"/>
      <c r="H62" s="10"/>
      <c r="I62" s="10">
        <f t="shared" si="8"/>
        <v>1702</v>
      </c>
      <c r="J62" s="10">
        <f t="shared" si="6"/>
        <v>1918084465.5692542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11"/>
      <c r="H63" s="10"/>
      <c r="I63" s="10">
        <f t="shared" si="8"/>
        <v>1702</v>
      </c>
      <c r="J63" s="10">
        <f t="shared" si="6"/>
        <v>1886022090.0385983</v>
      </c>
      <c r="K63" s="11">
        <f t="shared" si="7"/>
        <v>1.6000000000000014E-2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11"/>
      <c r="H64" s="10"/>
      <c r="I64" s="10">
        <f t="shared" si="8"/>
        <v>1702</v>
      </c>
      <c r="J64" s="10">
        <f t="shared" si="6"/>
        <v>1856320954.7623999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11"/>
      <c r="H65" s="10"/>
      <c r="I65" s="10">
        <f t="shared" si="8"/>
        <v>1702</v>
      </c>
      <c r="J65" s="10">
        <f t="shared" si="6"/>
        <v>1827087553.8999999</v>
      </c>
      <c r="K65" s="11">
        <f t="shared" si="7"/>
        <v>1.4999999999999902E-2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4">
        <f>SUM(F2)</f>
        <v>3307617</v>
      </c>
      <c r="G66" s="11"/>
      <c r="H66" s="10"/>
      <c r="I66" s="10">
        <f t="shared" si="8"/>
        <v>1702</v>
      </c>
      <c r="J66" s="10">
        <f t="shared" ref="J66:J67" si="9">IF(I66="","",I66*C66)</f>
        <v>1800086260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11"/>
      <c r="H67" s="10"/>
      <c r="I67" s="10">
        <f t="shared" ref="I67" si="11">IF(H67&lt;&gt;"",H67,I66/(1+IF(G66="",0,G66)))</f>
        <v>1702</v>
      </c>
      <c r="J67" s="10">
        <f t="shared" si="9"/>
        <v>1773484000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5">
        <v>1640804</v>
      </c>
      <c r="G2" s="11"/>
      <c r="H2" s="10"/>
      <c r="I2" s="10">
        <f>IF(H2&lt;&gt;"",H2,30992)</f>
        <v>30992</v>
      </c>
      <c r="J2" s="10">
        <f t="shared" ref="J2:J33" si="3">IF(I2="","",I2*C2)</f>
        <v>50827533078.387222</v>
      </c>
      <c r="K2" s="11">
        <f t="shared" ref="K2:K33" si="4">IFERROR(J2/J3-1,"")</f>
        <v>8.499999999999952E-3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11"/>
      <c r="H3" s="10"/>
      <c r="I3" s="10">
        <f t="shared" ref="I3:I34" si="5">IF(H3&lt;&gt;"",H3,I2/(1+IF(G2="",0,G2)))</f>
        <v>30992</v>
      </c>
      <c r="J3" s="10">
        <f t="shared" si="3"/>
        <v>50399140385.113754</v>
      </c>
      <c r="K3" s="11">
        <f t="shared" si="4"/>
        <v>6.9999999999996732E-3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11"/>
      <c r="H4" s="10"/>
      <c r="I4" s="10">
        <f t="shared" si="5"/>
        <v>30992</v>
      </c>
      <c r="J4" s="10">
        <f t="shared" si="3"/>
        <v>50048798793.558853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11"/>
      <c r="H5" s="10"/>
      <c r="I5" s="10">
        <f t="shared" si="5"/>
        <v>30992</v>
      </c>
      <c r="J5" s="10">
        <f t="shared" si="3"/>
        <v>49849401188.803635</v>
      </c>
      <c r="K5" s="11">
        <f t="shared" si="4"/>
        <v>1.0999999999999899E-2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11"/>
      <c r="H6" s="10"/>
      <c r="I6" s="10">
        <f t="shared" si="5"/>
        <v>30992</v>
      </c>
      <c r="J6" s="10">
        <f t="shared" si="3"/>
        <v>49307023925.621796</v>
      </c>
      <c r="K6" s="11">
        <f t="shared" si="4"/>
        <v>6.6999999999999282E-3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11"/>
      <c r="H7" s="10"/>
      <c r="I7" s="10">
        <f t="shared" si="5"/>
        <v>30992</v>
      </c>
      <c r="J7" s="10">
        <f t="shared" si="3"/>
        <v>48978865526.59362</v>
      </c>
      <c r="K7" s="11">
        <f t="shared" si="4"/>
        <v>7.3000000000000842E-3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11"/>
      <c r="H8" s="10"/>
      <c r="I8" s="10">
        <f t="shared" si="5"/>
        <v>30992</v>
      </c>
      <c r="J8" s="10">
        <f t="shared" si="3"/>
        <v>48623910976.465424</v>
      </c>
      <c r="K8" s="11">
        <f t="shared" si="4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11"/>
      <c r="H9" s="10"/>
      <c r="I9" s="10">
        <f t="shared" si="5"/>
        <v>30992</v>
      </c>
      <c r="J9" s="10">
        <f t="shared" si="3"/>
        <v>48517173195.435463</v>
      </c>
      <c r="K9" s="11">
        <f t="shared" si="4"/>
        <v>6.0000000000000053E-3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11"/>
      <c r="H10" s="10"/>
      <c r="I10" s="10">
        <f t="shared" si="5"/>
        <v>30992</v>
      </c>
      <c r="J10" s="10">
        <f t="shared" si="3"/>
        <v>48227806357.291718</v>
      </c>
      <c r="K10" s="11">
        <f t="shared" si="4"/>
        <v>8.599999999999941E-3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11"/>
      <c r="H11" s="10"/>
      <c r="I11" s="10">
        <f t="shared" si="5"/>
        <v>30992</v>
      </c>
      <c r="J11" s="10">
        <f t="shared" si="3"/>
        <v>47816583737.152214</v>
      </c>
      <c r="K11" s="11">
        <f t="shared" si="4"/>
        <v>6.4000000000001833E-3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11"/>
      <c r="H12" s="10"/>
      <c r="I12" s="10">
        <f t="shared" si="5"/>
        <v>30992</v>
      </c>
      <c r="J12" s="10">
        <f t="shared" si="3"/>
        <v>47512503713.386536</v>
      </c>
      <c r="K12" s="11">
        <f t="shared" si="4"/>
        <v>4.3999999999999595E-3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11"/>
      <c r="H13" s="10"/>
      <c r="I13" s="10">
        <f t="shared" si="5"/>
        <v>30992</v>
      </c>
      <c r="J13" s="10">
        <f t="shared" si="3"/>
        <v>47304364509.54454</v>
      </c>
      <c r="K13" s="11">
        <f t="shared" si="4"/>
        <v>7.8000000000000291E-3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11"/>
      <c r="H14" s="10"/>
      <c r="I14" s="10">
        <f t="shared" si="5"/>
        <v>30992</v>
      </c>
      <c r="J14" s="10">
        <f t="shared" si="3"/>
        <v>46938246189.26825</v>
      </c>
      <c r="K14" s="11">
        <f t="shared" si="4"/>
        <v>-2.0000000000000018E-3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11"/>
      <c r="H15" s="10"/>
      <c r="I15" s="10">
        <f t="shared" si="5"/>
        <v>30992</v>
      </c>
      <c r="J15" s="10">
        <f t="shared" si="3"/>
        <v>47032310810.89003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11"/>
      <c r="H16" s="10"/>
      <c r="I16" s="10">
        <f t="shared" si="5"/>
        <v>30992</v>
      </c>
      <c r="J16" s="10">
        <f t="shared" si="3"/>
        <v>46826275200.009987</v>
      </c>
      <c r="K16" s="11">
        <f t="shared" si="4"/>
        <v>7.4000000000000732E-3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11"/>
      <c r="H17" s="10"/>
      <c r="I17" s="10">
        <f t="shared" si="5"/>
        <v>30992</v>
      </c>
      <c r="J17" s="10">
        <f t="shared" si="3"/>
        <v>46482306134.613838</v>
      </c>
      <c r="K17" s="11">
        <f t="shared" si="4"/>
        <v>8.799999999999919E-3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11"/>
      <c r="H18" s="10"/>
      <c r="I18" s="10">
        <f t="shared" si="5"/>
        <v>30992</v>
      </c>
      <c r="J18" s="10">
        <f t="shared" si="3"/>
        <v>46076830030.346794</v>
      </c>
      <c r="K18" s="11">
        <f t="shared" si="4"/>
        <v>9.6000000000000529E-3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11"/>
      <c r="H19" s="10"/>
      <c r="I19" s="10">
        <f t="shared" si="5"/>
        <v>30992</v>
      </c>
      <c r="J19" s="10">
        <f t="shared" si="3"/>
        <v>45638698524.511482</v>
      </c>
      <c r="K19" s="11">
        <f t="shared" si="4"/>
        <v>8.2999999999999741E-3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11"/>
      <c r="H20" s="10"/>
      <c r="I20" s="10">
        <f t="shared" si="5"/>
        <v>30992</v>
      </c>
      <c r="J20" s="10">
        <f t="shared" si="3"/>
        <v>45263015495.895546</v>
      </c>
      <c r="K20" s="11">
        <f t="shared" si="4"/>
        <v>8.2999999999999741E-3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11"/>
      <c r="H21" s="10"/>
      <c r="I21" s="10">
        <f t="shared" si="5"/>
        <v>30992</v>
      </c>
      <c r="J21" s="10">
        <f t="shared" si="3"/>
        <v>44890424968.655708</v>
      </c>
      <c r="K21" s="11">
        <f t="shared" si="4"/>
        <v>4.4399999999999995E-2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11"/>
      <c r="H22" s="10"/>
      <c r="I22" s="10">
        <f t="shared" si="5"/>
        <v>30992</v>
      </c>
      <c r="J22" s="10">
        <f t="shared" si="3"/>
        <v>42982023141.187004</v>
      </c>
      <c r="K22" s="11">
        <f t="shared" si="4"/>
        <v>1.9799999999999818E-2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11"/>
      <c r="H23" s="10"/>
      <c r="I23" s="10">
        <f t="shared" si="5"/>
        <v>30992</v>
      </c>
      <c r="J23" s="10">
        <f t="shared" si="3"/>
        <v>42147502589.906853</v>
      </c>
      <c r="K23" s="11">
        <f t="shared" si="4"/>
        <v>2.2499999999999742E-2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11"/>
      <c r="H24" s="10"/>
      <c r="I24" s="10">
        <f t="shared" si="5"/>
        <v>30992</v>
      </c>
      <c r="J24" s="10">
        <f t="shared" si="3"/>
        <v>41220051432.671745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11"/>
      <c r="H25" s="10"/>
      <c r="I25" s="10">
        <f t="shared" si="5"/>
        <v>30992</v>
      </c>
      <c r="J25" s="10">
        <f t="shared" si="3"/>
        <v>40523054888.588028</v>
      </c>
      <c r="K25" s="11">
        <f t="shared" si="4"/>
        <v>8.3999999999999631E-3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11"/>
      <c r="H26" s="10"/>
      <c r="I26" s="10">
        <f t="shared" si="5"/>
        <v>30992</v>
      </c>
      <c r="J26" s="10">
        <f t="shared" si="3"/>
        <v>40185496716.17218</v>
      </c>
      <c r="K26" s="11">
        <f t="shared" si="4"/>
        <v>8.299999999999752E-3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11"/>
      <c r="H27" s="10"/>
      <c r="I27" s="10">
        <f t="shared" si="5"/>
        <v>30992</v>
      </c>
      <c r="J27" s="10">
        <f t="shared" si="3"/>
        <v>39854702683.895851</v>
      </c>
      <c r="K27" s="11">
        <f t="shared" si="4"/>
        <v>3.2000000000000917E-3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11"/>
      <c r="H28" s="10"/>
      <c r="I28" s="10">
        <f t="shared" si="5"/>
        <v>30992</v>
      </c>
      <c r="J28" s="10">
        <f t="shared" si="3"/>
        <v>39727574445.669701</v>
      </c>
      <c r="K28" s="11">
        <f t="shared" si="4"/>
        <v>1.0399999999999965E-2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11"/>
      <c r="H29" s="10"/>
      <c r="I29" s="10">
        <f t="shared" si="5"/>
        <v>30992</v>
      </c>
      <c r="J29" s="10">
        <f t="shared" si="3"/>
        <v>39318660377.741196</v>
      </c>
      <c r="K29" s="11">
        <f t="shared" si="4"/>
        <v>8.4000000000001851E-3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11"/>
      <c r="H30" s="10"/>
      <c r="I30" s="10">
        <f t="shared" si="5"/>
        <v>30992</v>
      </c>
      <c r="J30" s="10">
        <f t="shared" si="3"/>
        <v>38991134845.042831</v>
      </c>
      <c r="K30" s="11">
        <f t="shared" si="4"/>
        <v>1.0099999999999998E-2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11"/>
      <c r="H31" s="10"/>
      <c r="I31" s="10">
        <f t="shared" si="5"/>
        <v>30992</v>
      </c>
      <c r="J31" s="10">
        <f t="shared" si="3"/>
        <v>38601262097.8545</v>
      </c>
      <c r="K31" s="11">
        <f t="shared" si="4"/>
        <v>1.2499999999999734E-2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11"/>
      <c r="H32" s="10"/>
      <c r="I32" s="10">
        <f t="shared" si="5"/>
        <v>30992</v>
      </c>
      <c r="J32" s="10">
        <f t="shared" si="3"/>
        <v>38124703306.522972</v>
      </c>
      <c r="K32" s="11">
        <f t="shared" si="4"/>
        <v>1.0700000000000154E-2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11"/>
      <c r="H33" s="10"/>
      <c r="I33" s="10">
        <f t="shared" si="5"/>
        <v>30992</v>
      </c>
      <c r="J33" s="10">
        <f t="shared" si="3"/>
        <v>37721087668.470337</v>
      </c>
      <c r="K33" s="11">
        <f t="shared" si="4"/>
        <v>9.7999999999998089E-3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11"/>
      <c r="H34" s="10"/>
      <c r="I34" s="10">
        <f t="shared" si="5"/>
        <v>30992</v>
      </c>
      <c r="J34" s="10">
        <f t="shared" ref="J34:J65" si="6">IF(I34="","",I34*C34)</f>
        <v>37355008584.343773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11"/>
      <c r="H35" s="10"/>
      <c r="I35" s="10">
        <f t="shared" ref="I35:I66" si="8">IF(H35&lt;&gt;"",H35,I34/(1+IF(G34="",0,G34)))</f>
        <v>30992</v>
      </c>
      <c r="J35" s="10">
        <f t="shared" si="6"/>
        <v>36795713735.56321</v>
      </c>
      <c r="K35" s="11">
        <f t="shared" si="7"/>
        <v>1.5500000000000069E-2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11"/>
      <c r="H36" s="10"/>
      <c r="I36" s="10">
        <f t="shared" si="8"/>
        <v>30992</v>
      </c>
      <c r="J36" s="10">
        <f t="shared" si="6"/>
        <v>36234085411.682137</v>
      </c>
      <c r="K36" s="11">
        <f t="shared" si="7"/>
        <v>2.3499999999999854E-2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11"/>
      <c r="H37" s="10"/>
      <c r="I37" s="10">
        <f t="shared" si="8"/>
        <v>30992</v>
      </c>
      <c r="J37" s="10">
        <f t="shared" si="6"/>
        <v>35402135233.690414</v>
      </c>
      <c r="K37" s="11">
        <f t="shared" si="7"/>
        <v>2.6699999999999946E-2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11"/>
      <c r="H38" s="10"/>
      <c r="I38" s="10">
        <f t="shared" si="8"/>
        <v>30992</v>
      </c>
      <c r="J38" s="10">
        <f t="shared" si="6"/>
        <v>34481479725.032059</v>
      </c>
      <c r="K38" s="11">
        <f t="shared" si="7"/>
        <v>5.4699999999999971E-2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11"/>
      <c r="H39" s="10"/>
      <c r="I39" s="10">
        <f t="shared" si="8"/>
        <v>30992</v>
      </c>
      <c r="J39" s="10">
        <f t="shared" si="6"/>
        <v>32693163672.164654</v>
      </c>
      <c r="K39" s="11">
        <f t="shared" si="7"/>
        <v>1.8099999999999783E-2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11"/>
      <c r="H40" s="10"/>
      <c r="I40" s="10">
        <f t="shared" si="8"/>
        <v>30992</v>
      </c>
      <c r="J40" s="10">
        <f t="shared" si="6"/>
        <v>32111937601.57613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11"/>
      <c r="H41" s="10"/>
      <c r="I41" s="10">
        <f t="shared" si="8"/>
        <v>30992</v>
      </c>
      <c r="J41" s="10">
        <f t="shared" si="6"/>
        <v>31656089906.916531</v>
      </c>
      <c r="K41" s="11">
        <f t="shared" si="7"/>
        <v>1.2599999999999945E-2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11"/>
      <c r="H42" s="10"/>
      <c r="I42" s="10">
        <f t="shared" si="8"/>
        <v>30992</v>
      </c>
      <c r="J42" s="10">
        <f t="shared" si="6"/>
        <v>31262186358.795704</v>
      </c>
      <c r="K42" s="11">
        <f t="shared" si="7"/>
        <v>1.8999999999999906E-2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11"/>
      <c r="H43" s="10"/>
      <c r="I43" s="10">
        <f t="shared" si="8"/>
        <v>30992</v>
      </c>
      <c r="J43" s="10">
        <f t="shared" si="6"/>
        <v>30679280038.072334</v>
      </c>
      <c r="K43" s="11">
        <f t="shared" si="7"/>
        <v>3.1600000000000072E-2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11"/>
      <c r="H44" s="10"/>
      <c r="I44" s="10">
        <f t="shared" si="8"/>
        <v>30992</v>
      </c>
      <c r="J44" s="10">
        <f t="shared" si="6"/>
        <v>29739511475.44817</v>
      </c>
      <c r="K44" s="11">
        <f t="shared" si="7"/>
        <v>2.8200000000000003E-2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11"/>
      <c r="H45" s="10"/>
      <c r="I45" s="10">
        <f t="shared" si="8"/>
        <v>30992</v>
      </c>
      <c r="J45" s="10">
        <f t="shared" si="6"/>
        <v>28923858661.202263</v>
      </c>
      <c r="K45" s="11">
        <f t="shared" si="7"/>
        <v>1.9199999999999884E-2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11"/>
      <c r="H46" s="10"/>
      <c r="I46" s="10">
        <f t="shared" si="8"/>
        <v>30992</v>
      </c>
      <c r="J46" s="10">
        <f t="shared" si="6"/>
        <v>28378982202.90646</v>
      </c>
      <c r="K46" s="11">
        <f t="shared" si="7"/>
        <v>2.1600000000000286E-2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11"/>
      <c r="H47" s="10"/>
      <c r="I47" s="10">
        <f t="shared" si="8"/>
        <v>30992</v>
      </c>
      <c r="J47" s="10">
        <f t="shared" si="6"/>
        <v>27778956737.379066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11"/>
      <c r="H48" s="10"/>
      <c r="I48" s="10">
        <f t="shared" si="8"/>
        <v>30992</v>
      </c>
      <c r="J48" s="10">
        <f t="shared" si="6"/>
        <v>27119942143.296951</v>
      </c>
      <c r="K48" s="11">
        <f t="shared" si="7"/>
        <v>1.6000000000000014E-2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11"/>
      <c r="H49" s="10"/>
      <c r="I49" s="10">
        <f t="shared" si="8"/>
        <v>30992</v>
      </c>
      <c r="J49" s="10">
        <f t="shared" si="6"/>
        <v>26692856440.252903</v>
      </c>
      <c r="K49" s="11">
        <f t="shared" si="7"/>
        <v>2.1200000000000108E-2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11"/>
      <c r="H50" s="10"/>
      <c r="I50" s="10">
        <f t="shared" si="8"/>
        <v>30992</v>
      </c>
      <c r="J50" s="10">
        <f t="shared" si="6"/>
        <v>26138715668.089405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11"/>
      <c r="H51" s="10"/>
      <c r="I51" s="10">
        <f t="shared" si="8"/>
        <v>30992</v>
      </c>
      <c r="J51" s="10">
        <f t="shared" si="6"/>
        <v>25493724439.76339</v>
      </c>
      <c r="K51" s="11">
        <f t="shared" si="7"/>
        <v>8.899999999999908E-3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11"/>
      <c r="H52" s="10"/>
      <c r="I52" s="10">
        <f t="shared" si="8"/>
        <v>30992</v>
      </c>
      <c r="J52" s="10">
        <f t="shared" si="6"/>
        <v>25268831836.419258</v>
      </c>
      <c r="K52" s="11">
        <f t="shared" si="7"/>
        <v>2.629999999999999E-2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11"/>
      <c r="H53" s="10"/>
      <c r="I53" s="10">
        <f t="shared" si="8"/>
        <v>30992</v>
      </c>
      <c r="J53" s="10">
        <f t="shared" si="6"/>
        <v>24621291860.488411</v>
      </c>
      <c r="K53" s="11">
        <f t="shared" si="7"/>
        <v>2.4199999999999777E-2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11"/>
      <c r="H54" s="10"/>
      <c r="I54" s="10">
        <f t="shared" si="8"/>
        <v>30992</v>
      </c>
      <c r="J54" s="10">
        <f t="shared" si="6"/>
        <v>24039535110.806889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11"/>
      <c r="H55" s="10"/>
      <c r="I55" s="10">
        <f t="shared" si="8"/>
        <v>30992</v>
      </c>
      <c r="J55" s="10">
        <f t="shared" si="6"/>
        <v>23240076479.898384</v>
      </c>
      <c r="K55" s="11">
        <f t="shared" si="7"/>
        <v>4.2399999999999993E-2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11"/>
      <c r="H56" s="10"/>
      <c r="I56" s="10">
        <f t="shared" si="8"/>
        <v>30992</v>
      </c>
      <c r="J56" s="10">
        <f t="shared" si="6"/>
        <v>22294777897.062916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11"/>
      <c r="H57" s="10"/>
      <c r="I57" s="10">
        <f t="shared" si="8"/>
        <v>30992</v>
      </c>
      <c r="J57" s="10">
        <f t="shared" si="6"/>
        <v>21785008693.631927</v>
      </c>
      <c r="K57" s="11">
        <f t="shared" si="7"/>
        <v>2.4000000000000021E-2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11"/>
      <c r="H58" s="10"/>
      <c r="I58" s="10">
        <f t="shared" si="8"/>
        <v>30992</v>
      </c>
      <c r="J58" s="10">
        <f t="shared" si="6"/>
        <v>21274422552.374928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11"/>
      <c r="H59" s="10"/>
      <c r="I59" s="10">
        <f t="shared" si="8"/>
        <v>30992</v>
      </c>
      <c r="J59" s="10">
        <f t="shared" si="6"/>
        <v>20755534197.438953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11"/>
      <c r="H60" s="10"/>
      <c r="I60" s="10">
        <f t="shared" si="8"/>
        <v>30992</v>
      </c>
      <c r="J60" s="10">
        <f t="shared" si="6"/>
        <v>20249301656.038006</v>
      </c>
      <c r="K60" s="11">
        <f t="shared" si="7"/>
        <v>2.4999999999999911E-2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11"/>
      <c r="H61" s="10"/>
      <c r="I61" s="10">
        <f t="shared" si="8"/>
        <v>30992</v>
      </c>
      <c r="J61" s="10">
        <f t="shared" si="6"/>
        <v>19755416249.793179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11"/>
      <c r="H62" s="10"/>
      <c r="I62" s="10">
        <f t="shared" si="8"/>
        <v>30992</v>
      </c>
      <c r="J62" s="10">
        <f t="shared" si="6"/>
        <v>19273576829.066517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11"/>
      <c r="H63" s="10"/>
      <c r="I63" s="10">
        <f t="shared" si="8"/>
        <v>30992</v>
      </c>
      <c r="J63" s="10">
        <f t="shared" si="6"/>
        <v>18766871303.86224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11"/>
      <c r="H64" s="10"/>
      <c r="I64" s="10">
        <f t="shared" si="8"/>
        <v>30992</v>
      </c>
      <c r="J64" s="10">
        <f t="shared" si="6"/>
        <v>18255711385.079998</v>
      </c>
      <c r="K64" s="11">
        <f t="shared" si="7"/>
        <v>2.7999999999999803E-2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11"/>
      <c r="H65" s="10"/>
      <c r="I65" s="10">
        <f t="shared" si="8"/>
        <v>30992</v>
      </c>
      <c r="J65" s="10">
        <f t="shared" si="6"/>
        <v>17758474110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4">
        <f>SUM(F2)</f>
        <v>1640804</v>
      </c>
      <c r="G66" s="11"/>
      <c r="H66" s="10"/>
      <c r="I66" s="10">
        <f t="shared" si="8"/>
        <v>30992</v>
      </c>
      <c r="J66" s="10">
        <f t="shared" ref="J66:J67" si="9">IF(I66="","",I66*C66)</f>
        <v>17241237000</v>
      </c>
      <c r="K66" s="11">
        <f t="shared" ref="K66" si="10">IFERROR(J66/J67-1,"")</f>
        <v>3.499999999999992E-2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11"/>
      <c r="H67" s="10"/>
      <c r="I67" s="10">
        <f t="shared" ref="I67" si="11">IF(H67&lt;&gt;"",H67,I66/(1+IF(G66="",0,G66)))</f>
        <v>30992</v>
      </c>
      <c r="J67" s="10">
        <f t="shared" si="9"/>
        <v>16658200000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5">
        <v>143972723</v>
      </c>
      <c r="G2" s="11"/>
      <c r="H2" s="10"/>
      <c r="I2" s="10">
        <f>IF(H2&lt;&gt;"",H2,5000)</f>
        <v>5000</v>
      </c>
      <c r="J2" s="10">
        <f t="shared" ref="J2:J33" si="3">IF(I2="","",I2*C2)</f>
        <v>719870641338.69751</v>
      </c>
      <c r="K2" s="11">
        <f t="shared" ref="K2:K33" si="4">IFERROR(J2/J3-1,"")</f>
        <v>8.8999999999996859E-3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11"/>
      <c r="H3" s="10"/>
      <c r="I3" s="10">
        <f t="shared" ref="I3:I34" si="5">IF(H3&lt;&gt;"",H3,I2/(1+IF(G2="",0,G2)))</f>
        <v>5000</v>
      </c>
      <c r="J3" s="10">
        <f t="shared" si="3"/>
        <v>713520310574.58386</v>
      </c>
      <c r="K3" s="11">
        <f t="shared" si="4"/>
        <v>9.100000000000108E-3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11"/>
      <c r="H4" s="10"/>
      <c r="I4" s="10">
        <f t="shared" si="5"/>
        <v>5000</v>
      </c>
      <c r="J4" s="10">
        <f t="shared" si="3"/>
        <v>707085829525.89807</v>
      </c>
      <c r="K4" s="11">
        <f t="shared" si="4"/>
        <v>9.400000000000075E-3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11"/>
      <c r="H5" s="10"/>
      <c r="I5" s="10">
        <f t="shared" si="5"/>
        <v>5000</v>
      </c>
      <c r="J5" s="10">
        <f t="shared" si="3"/>
        <v>700501119007.2301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11"/>
      <c r="H6" s="10"/>
      <c r="I6" s="10">
        <f t="shared" si="5"/>
        <v>5000</v>
      </c>
      <c r="J6" s="10">
        <f t="shared" si="3"/>
        <v>693840252582.4386</v>
      </c>
      <c r="K6" s="11">
        <f t="shared" si="4"/>
        <v>9.100000000000108E-3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11"/>
      <c r="H7" s="10"/>
      <c r="I7" s="10">
        <f t="shared" si="5"/>
        <v>5000</v>
      </c>
      <c r="J7" s="10">
        <f t="shared" si="3"/>
        <v>687583245052.46118</v>
      </c>
      <c r="K7" s="11">
        <f t="shared" si="4"/>
        <v>8.799999999999919E-3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11"/>
      <c r="H8" s="10"/>
      <c r="I8" s="10">
        <f t="shared" si="5"/>
        <v>5000</v>
      </c>
      <c r="J8" s="10">
        <f t="shared" si="3"/>
        <v>681585294461.20264</v>
      </c>
      <c r="K8" s="11">
        <f t="shared" si="4"/>
        <v>9.300000000000086E-3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11"/>
      <c r="H9" s="10"/>
      <c r="I9" s="10">
        <f t="shared" si="5"/>
        <v>5000</v>
      </c>
      <c r="J9" s="10">
        <f t="shared" si="3"/>
        <v>675304958348.56091</v>
      </c>
      <c r="K9" s="11">
        <f t="shared" si="4"/>
        <v>1.0000000000000231E-2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11"/>
      <c r="H10" s="10"/>
      <c r="I10" s="10">
        <f t="shared" si="5"/>
        <v>5000</v>
      </c>
      <c r="J10" s="10">
        <f t="shared" si="3"/>
        <v>668618770642.1394</v>
      </c>
      <c r="K10" s="11">
        <f t="shared" si="4"/>
        <v>1.0799999999999699E-2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11"/>
      <c r="H11" s="10"/>
      <c r="I11" s="10">
        <f t="shared" si="5"/>
        <v>5000</v>
      </c>
      <c r="J11" s="10">
        <f t="shared" si="3"/>
        <v>661474842344.81555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11"/>
      <c r="H12" s="10"/>
      <c r="I12" s="10">
        <f t="shared" si="5"/>
        <v>5000</v>
      </c>
      <c r="J12" s="10">
        <f t="shared" si="3"/>
        <v>653889721574.55066</v>
      </c>
      <c r="K12" s="11">
        <f t="shared" si="4"/>
        <v>1.2599999999999723E-2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11"/>
      <c r="H13" s="10"/>
      <c r="I13" s="10">
        <f t="shared" si="5"/>
        <v>5000</v>
      </c>
      <c r="J13" s="10">
        <f t="shared" si="3"/>
        <v>645753230865.64368</v>
      </c>
      <c r="K13" s="11">
        <f t="shared" si="4"/>
        <v>1.3600000000000279E-2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11"/>
      <c r="H14" s="10"/>
      <c r="I14" s="10">
        <f t="shared" si="5"/>
        <v>5000</v>
      </c>
      <c r="J14" s="10">
        <f t="shared" si="3"/>
        <v>637088822874.54968</v>
      </c>
      <c r="K14" s="11">
        <f t="shared" si="4"/>
        <v>1.4599999999999946E-2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11"/>
      <c r="H15" s="10"/>
      <c r="I15" s="10">
        <f t="shared" si="5"/>
        <v>5000</v>
      </c>
      <c r="J15" s="10">
        <f t="shared" si="3"/>
        <v>627921173737.97534</v>
      </c>
      <c r="K15" s="11">
        <f t="shared" si="4"/>
        <v>1.5400000000000302E-2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11"/>
      <c r="H16" s="10"/>
      <c r="I16" s="10">
        <f t="shared" si="5"/>
        <v>5000</v>
      </c>
      <c r="J16" s="10">
        <f t="shared" si="3"/>
        <v>618397846895.78015</v>
      </c>
      <c r="K16" s="11">
        <f t="shared" si="4"/>
        <v>1.6699999999999937E-2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11"/>
      <c r="H17" s="10"/>
      <c r="I17" s="10">
        <f t="shared" si="5"/>
        <v>5000</v>
      </c>
      <c r="J17" s="10">
        <f t="shared" si="3"/>
        <v>608240234971.75195</v>
      </c>
      <c r="K17" s="11">
        <f t="shared" si="4"/>
        <v>1.8299999999999983E-2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11"/>
      <c r="H18" s="10"/>
      <c r="I18" s="10">
        <f t="shared" si="5"/>
        <v>5000</v>
      </c>
      <c r="J18" s="10">
        <f t="shared" si="3"/>
        <v>597309471640.72668</v>
      </c>
      <c r="K18" s="11">
        <f t="shared" si="4"/>
        <v>1.9000000000000128E-2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11"/>
      <c r="H19" s="10"/>
      <c r="I19" s="10">
        <f t="shared" si="5"/>
        <v>5000</v>
      </c>
      <c r="J19" s="10">
        <f t="shared" si="3"/>
        <v>586172199843.69641</v>
      </c>
      <c r="K19" s="11">
        <f t="shared" si="4"/>
        <v>1.8899999999999695E-2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11"/>
      <c r="H20" s="10"/>
      <c r="I20" s="10">
        <f t="shared" si="5"/>
        <v>5000</v>
      </c>
      <c r="J20" s="10">
        <f t="shared" si="3"/>
        <v>575299047839.52942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11"/>
      <c r="H21" s="10"/>
      <c r="I21" s="10">
        <f t="shared" si="5"/>
        <v>5000</v>
      </c>
      <c r="J21" s="10">
        <f t="shared" si="3"/>
        <v>564849335139.44958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11"/>
      <c r="H22" s="10"/>
      <c r="I22" s="10">
        <f t="shared" si="5"/>
        <v>5000</v>
      </c>
      <c r="J22" s="10">
        <f t="shared" si="3"/>
        <v>554698355238.5835</v>
      </c>
      <c r="K22" s="11">
        <f t="shared" si="4"/>
        <v>1.859999999999995E-2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11"/>
      <c r="H23" s="10"/>
      <c r="I23" s="10">
        <f t="shared" si="5"/>
        <v>5000</v>
      </c>
      <c r="J23" s="10">
        <f t="shared" si="3"/>
        <v>544569365048.6781</v>
      </c>
      <c r="K23" s="11">
        <f t="shared" si="4"/>
        <v>1.8500000000000183E-2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11"/>
      <c r="H24" s="10"/>
      <c r="I24" s="10">
        <f t="shared" si="5"/>
        <v>5000</v>
      </c>
      <c r="J24" s="10">
        <f t="shared" si="3"/>
        <v>534677825280.97992</v>
      </c>
      <c r="K24" s="11">
        <f t="shared" si="4"/>
        <v>1.859999999999995E-2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11"/>
      <c r="H25" s="10"/>
      <c r="I25" s="10">
        <f t="shared" si="5"/>
        <v>5000</v>
      </c>
      <c r="J25" s="10">
        <f t="shared" si="3"/>
        <v>524914417122.5014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11"/>
      <c r="H26" s="10"/>
      <c r="I26" s="10">
        <f t="shared" si="5"/>
        <v>5000</v>
      </c>
      <c r="J26" s="10">
        <f t="shared" si="3"/>
        <v>515228128310.26843</v>
      </c>
      <c r="K26" s="11">
        <f t="shared" si="4"/>
        <v>1.9099999999999895E-2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11"/>
      <c r="H27" s="10"/>
      <c r="I27" s="10">
        <f t="shared" si="5"/>
        <v>5000</v>
      </c>
      <c r="J27" s="10">
        <f t="shared" si="3"/>
        <v>505571708674.58398</v>
      </c>
      <c r="K27" s="11">
        <f t="shared" si="4"/>
        <v>1.9900000000000029E-2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11"/>
      <c r="H28" s="10"/>
      <c r="I28" s="10">
        <f t="shared" si="5"/>
        <v>5000</v>
      </c>
      <c r="J28" s="10">
        <f t="shared" si="3"/>
        <v>495707136655.14655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11"/>
      <c r="H29" s="10"/>
      <c r="I29" s="10">
        <f t="shared" si="5"/>
        <v>5000</v>
      </c>
      <c r="J29" s="10">
        <f t="shared" si="3"/>
        <v>485749276487.15979</v>
      </c>
      <c r="K29" s="11">
        <f t="shared" si="4"/>
        <v>2.1300000000000097E-2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11"/>
      <c r="H30" s="10"/>
      <c r="I30" s="10">
        <f t="shared" si="5"/>
        <v>5000</v>
      </c>
      <c r="J30" s="10">
        <f t="shared" si="3"/>
        <v>475618600300.75372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11"/>
      <c r="H31" s="10"/>
      <c r="I31" s="10">
        <f t="shared" si="5"/>
        <v>5000</v>
      </c>
      <c r="J31" s="10">
        <f t="shared" si="3"/>
        <v>465198161483.52283</v>
      </c>
      <c r="K31" s="11">
        <f t="shared" si="4"/>
        <v>2.3500000000000076E-2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11"/>
      <c r="H32" s="10"/>
      <c r="I32" s="10">
        <f t="shared" si="5"/>
        <v>5000</v>
      </c>
      <c r="J32" s="10">
        <f t="shared" si="3"/>
        <v>454517011708.37598</v>
      </c>
      <c r="K32" s="11">
        <f t="shared" si="4"/>
        <v>2.4599999999999955E-2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11"/>
      <c r="H33" s="10"/>
      <c r="I33" s="10">
        <f t="shared" si="5"/>
        <v>5000</v>
      </c>
      <c r="J33" s="10">
        <f t="shared" si="3"/>
        <v>443604344825.66461</v>
      </c>
      <c r="K33" s="11">
        <f t="shared" si="4"/>
        <v>2.5700000000000056E-2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11"/>
      <c r="H34" s="10"/>
      <c r="I34" s="10">
        <f t="shared" si="5"/>
        <v>5000</v>
      </c>
      <c r="J34" s="10">
        <f t="shared" ref="J34:J65" si="6">IF(I34="","",I34*C34)</f>
        <v>432489368066.35919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11"/>
      <c r="H35" s="10"/>
      <c r="I35" s="10">
        <f t="shared" ref="I35:I66" si="8">IF(H35&lt;&gt;"",H35,I34/(1+IF(G34="",0,G34)))</f>
        <v>5000</v>
      </c>
      <c r="J35" s="10">
        <f t="shared" si="6"/>
        <v>421201176535.21545</v>
      </c>
      <c r="K35" s="11">
        <f t="shared" si="7"/>
        <v>2.7400000000000091E-2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11"/>
      <c r="H36" s="10"/>
      <c r="I36" s="10">
        <f t="shared" si="8"/>
        <v>5000</v>
      </c>
      <c r="J36" s="10">
        <f t="shared" si="6"/>
        <v>409968051912.80457</v>
      </c>
      <c r="K36" s="11">
        <f t="shared" si="7"/>
        <v>2.5600000000000067E-2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11"/>
      <c r="H37" s="10"/>
      <c r="I37" s="10">
        <f t="shared" si="8"/>
        <v>5000</v>
      </c>
      <c r="J37" s="10">
        <f t="shared" si="6"/>
        <v>399734840008.58478</v>
      </c>
      <c r="K37" s="11">
        <f t="shared" si="7"/>
        <v>2.3900000000000254E-2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11"/>
      <c r="H38" s="10"/>
      <c r="I38" s="10">
        <f t="shared" si="8"/>
        <v>5000</v>
      </c>
      <c r="J38" s="10">
        <f t="shared" si="6"/>
        <v>390404180104.0968</v>
      </c>
      <c r="K38" s="11">
        <f t="shared" si="7"/>
        <v>2.410000000000001E-2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11"/>
      <c r="H39" s="10"/>
      <c r="I39" s="10">
        <f t="shared" si="8"/>
        <v>5000</v>
      </c>
      <c r="J39" s="10">
        <f t="shared" si="6"/>
        <v>381216853924.51599</v>
      </c>
      <c r="K39" s="11">
        <f t="shared" si="7"/>
        <v>2.4399999999999977E-2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11"/>
      <c r="H40" s="10"/>
      <c r="I40" s="10">
        <f t="shared" si="8"/>
        <v>5000</v>
      </c>
      <c r="J40" s="10">
        <f t="shared" si="6"/>
        <v>372136718005.18939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11"/>
      <c r="H41" s="10"/>
      <c r="I41" s="10">
        <f t="shared" si="8"/>
        <v>5000</v>
      </c>
      <c r="J41" s="10">
        <f t="shared" si="6"/>
        <v>363095636652.54114</v>
      </c>
      <c r="K41" s="11">
        <f t="shared" si="7"/>
        <v>2.5400000000000089E-2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11"/>
      <c r="H42" s="10"/>
      <c r="I42" s="10">
        <f t="shared" si="8"/>
        <v>5000</v>
      </c>
      <c r="J42" s="10">
        <f t="shared" si="6"/>
        <v>354101459579.2287</v>
      </c>
      <c r="K42" s="11">
        <f t="shared" si="7"/>
        <v>2.6200000000000001E-2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11"/>
      <c r="H43" s="10"/>
      <c r="I43" s="10">
        <f t="shared" si="8"/>
        <v>5000</v>
      </c>
      <c r="J43" s="10">
        <f t="shared" si="6"/>
        <v>345060864918.36749</v>
      </c>
      <c r="K43" s="11">
        <f t="shared" si="7"/>
        <v>2.8299999999999992E-2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11"/>
      <c r="H44" s="10"/>
      <c r="I44" s="10">
        <f t="shared" si="8"/>
        <v>5000</v>
      </c>
      <c r="J44" s="10">
        <f t="shared" si="6"/>
        <v>335564392607.57318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11"/>
      <c r="H45" s="10"/>
      <c r="I45" s="10">
        <f t="shared" si="8"/>
        <v>5000</v>
      </c>
      <c r="J45" s="10">
        <f t="shared" si="6"/>
        <v>326234097421.32336</v>
      </c>
      <c r="K45" s="11">
        <f t="shared" si="7"/>
        <v>1.9200000000000106E-2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11"/>
      <c r="H46" s="10"/>
      <c r="I46" s="10">
        <f t="shared" si="8"/>
        <v>5000</v>
      </c>
      <c r="J46" s="10">
        <f t="shared" si="6"/>
        <v>320088400138.66107</v>
      </c>
      <c r="K46" s="11">
        <f t="shared" si="7"/>
        <v>1.7500000000000293E-2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11"/>
      <c r="H47" s="10"/>
      <c r="I47" s="10">
        <f t="shared" si="8"/>
        <v>5000</v>
      </c>
      <c r="J47" s="10">
        <f t="shared" si="6"/>
        <v>314583194239.47028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11"/>
      <c r="H48" s="10"/>
      <c r="I48" s="10">
        <f t="shared" si="8"/>
        <v>5000</v>
      </c>
      <c r="J48" s="10">
        <f t="shared" si="6"/>
        <v>306641187483.64386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11"/>
      <c r="H49" s="10"/>
      <c r="I49" s="10">
        <f t="shared" si="8"/>
        <v>5000</v>
      </c>
      <c r="J49" s="10">
        <f t="shared" si="6"/>
        <v>298173072232.24805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11"/>
      <c r="H50" s="10"/>
      <c r="I50" s="10">
        <f t="shared" si="8"/>
        <v>5000</v>
      </c>
      <c r="J50" s="10">
        <f t="shared" si="6"/>
        <v>289657151964.49194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11"/>
      <c r="H51" s="10"/>
      <c r="I51" s="10">
        <f t="shared" si="8"/>
        <v>5000</v>
      </c>
      <c r="J51" s="10">
        <f t="shared" si="6"/>
        <v>281384449159.21112</v>
      </c>
      <c r="K51" s="11">
        <f t="shared" si="7"/>
        <v>2.9099999999999904E-2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11"/>
      <c r="H52" s="10"/>
      <c r="I52" s="10">
        <f t="shared" si="8"/>
        <v>5000</v>
      </c>
      <c r="J52" s="10">
        <f t="shared" si="6"/>
        <v>273427703001.85712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11"/>
      <c r="H53" s="10"/>
      <c r="I53" s="10">
        <f t="shared" si="8"/>
        <v>5000</v>
      </c>
      <c r="J53" s="10">
        <f t="shared" si="6"/>
        <v>265670135058.15891</v>
      </c>
      <c r="K53" s="11">
        <f t="shared" si="7"/>
        <v>2.9200000000000115E-2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11"/>
      <c r="H54" s="10"/>
      <c r="I54" s="10">
        <f t="shared" si="8"/>
        <v>5000</v>
      </c>
      <c r="J54" s="10">
        <f t="shared" si="6"/>
        <v>258132661346.83142</v>
      </c>
      <c r="K54" s="11">
        <f t="shared" si="7"/>
        <v>2.9099999999999904E-2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11"/>
      <c r="H55" s="10"/>
      <c r="I55" s="10">
        <f t="shared" si="8"/>
        <v>5000</v>
      </c>
      <c r="J55" s="10">
        <f t="shared" si="6"/>
        <v>250833409140.83322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11"/>
      <c r="H56" s="10"/>
      <c r="I56" s="10">
        <f t="shared" si="8"/>
        <v>5000</v>
      </c>
      <c r="J56" s="10">
        <f t="shared" si="6"/>
        <v>243764246006.64066</v>
      </c>
      <c r="K56" s="11">
        <f t="shared" si="7"/>
        <v>2.8200000000000225E-2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11"/>
      <c r="H57" s="10"/>
      <c r="I57" s="10">
        <f t="shared" si="8"/>
        <v>5000</v>
      </c>
      <c r="J57" s="10">
        <f t="shared" si="6"/>
        <v>237078628677.92319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11"/>
      <c r="H58" s="10"/>
      <c r="I58" s="10">
        <f t="shared" si="8"/>
        <v>5000</v>
      </c>
      <c r="J58" s="10">
        <f t="shared" si="6"/>
        <v>230621234122.49338</v>
      </c>
      <c r="K58" s="11">
        <f t="shared" si="7"/>
        <v>2.8000000000000025E-2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11"/>
      <c r="H59" s="10"/>
      <c r="I59" s="10">
        <f t="shared" si="8"/>
        <v>5000</v>
      </c>
      <c r="J59" s="10">
        <f t="shared" si="6"/>
        <v>224339721909.04025</v>
      </c>
      <c r="K59" s="11">
        <f t="shared" si="7"/>
        <v>2.6999999999999913E-2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11"/>
      <c r="H60" s="10"/>
      <c r="I60" s="10">
        <f t="shared" si="8"/>
        <v>5000</v>
      </c>
      <c r="J60" s="10">
        <f t="shared" si="6"/>
        <v>218441793484.94672</v>
      </c>
      <c r="K60" s="11">
        <f t="shared" si="7"/>
        <v>2.6999999999999913E-2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11"/>
      <c r="H61" s="10"/>
      <c r="I61" s="10">
        <f t="shared" si="8"/>
        <v>5000</v>
      </c>
      <c r="J61" s="10">
        <f t="shared" si="6"/>
        <v>212698922575.41064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11"/>
      <c r="H62" s="10"/>
      <c r="I62" s="10">
        <f t="shared" si="8"/>
        <v>5000</v>
      </c>
      <c r="J62" s="10">
        <f t="shared" si="6"/>
        <v>207107032692.70755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11"/>
      <c r="H63" s="10"/>
      <c r="I63" s="10">
        <f t="shared" si="8"/>
        <v>5000</v>
      </c>
      <c r="J63" s="10">
        <f t="shared" si="6"/>
        <v>201662154520.65002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11"/>
      <c r="H64" s="10"/>
      <c r="I64" s="10">
        <f t="shared" si="8"/>
        <v>5000</v>
      </c>
      <c r="J64" s="10">
        <f t="shared" si="6"/>
        <v>196551807525</v>
      </c>
      <c r="K64" s="11">
        <f t="shared" si="7"/>
        <v>2.6000000000000023E-2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11"/>
      <c r="H65" s="10"/>
      <c r="I65" s="10">
        <f t="shared" si="8"/>
        <v>5000</v>
      </c>
      <c r="J65" s="10">
        <f t="shared" si="6"/>
        <v>191570962500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4">
        <f>SUM(F2)</f>
        <v>143972723</v>
      </c>
      <c r="G66" s="11"/>
      <c r="H66" s="10"/>
      <c r="I66" s="10">
        <f t="shared" si="8"/>
        <v>5000</v>
      </c>
      <c r="J66" s="10">
        <f t="shared" ref="J66:J67" si="9">IF(I66="","",I66*C66)</f>
        <v>186898500000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11"/>
      <c r="H67" s="10"/>
      <c r="I67" s="10">
        <f t="shared" ref="I67" si="11">IF(H67&lt;&gt;"",H67,I66/(1+IF(G66="",0,G66)))</f>
        <v>5000</v>
      </c>
      <c r="J67" s="10">
        <f t="shared" si="9"/>
        <v>182340000000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5">
        <v>301115278</v>
      </c>
      <c r="G2" s="11"/>
      <c r="H2" s="10"/>
      <c r="I2" s="10">
        <f>IF(H2&lt;&gt;"",H2,28492)</f>
        <v>28492</v>
      </c>
      <c r="J2" s="10">
        <f t="shared" ref="J2:J33" si="3">IF(I2="","",I2*C2)</f>
        <v>8579447154001.5049</v>
      </c>
      <c r="K2" s="11">
        <f t="shared" ref="K2:K33" si="4">IFERROR(J2/J3-1,"")</f>
        <v>1.4399999999999968E-2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11"/>
      <c r="H3" s="10"/>
      <c r="I3" s="10">
        <f t="shared" ref="I3:I34" si="5">IF(H3&lt;&gt;"",H3,I2/(1+IF(G2="",0,G2)))</f>
        <v>28492</v>
      </c>
      <c r="J3" s="10">
        <f t="shared" si="3"/>
        <v>8457656894717.5723</v>
      </c>
      <c r="K3" s="11">
        <f t="shared" si="4"/>
        <v>1.4899999999999913E-2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11"/>
      <c r="H4" s="10"/>
      <c r="I4" s="10">
        <f t="shared" si="5"/>
        <v>28492</v>
      </c>
      <c r="J4" s="10">
        <f t="shared" si="3"/>
        <v>8333487924640.4307</v>
      </c>
      <c r="K4" s="11">
        <f t="shared" si="4"/>
        <v>1.7200000000000104E-2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11"/>
      <c r="H5" s="10"/>
      <c r="I5" s="10">
        <f t="shared" si="5"/>
        <v>28492</v>
      </c>
      <c r="J5" s="10">
        <f t="shared" si="3"/>
        <v>8192575623909.1914</v>
      </c>
      <c r="K5" s="11">
        <f t="shared" si="4"/>
        <v>1.7500000000000071E-2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11"/>
      <c r="H6" s="10"/>
      <c r="I6" s="10">
        <f t="shared" si="5"/>
        <v>28492</v>
      </c>
      <c r="J6" s="10">
        <f t="shared" si="3"/>
        <v>8051671374849.3281</v>
      </c>
      <c r="K6" s="11">
        <f t="shared" si="4"/>
        <v>1.3900000000000023E-2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11"/>
      <c r="H7" s="10"/>
      <c r="I7" s="10">
        <f t="shared" si="5"/>
        <v>28492</v>
      </c>
      <c r="J7" s="10">
        <f t="shared" si="3"/>
        <v>7941287478892.7197</v>
      </c>
      <c r="K7" s="11">
        <f t="shared" si="4"/>
        <v>1.5600000000000058E-2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11"/>
      <c r="H8" s="10"/>
      <c r="I8" s="10">
        <f t="shared" si="5"/>
        <v>28492</v>
      </c>
      <c r="J8" s="10">
        <f t="shared" si="3"/>
        <v>7819306300603.3076</v>
      </c>
      <c r="K8" s="11">
        <f t="shared" si="4"/>
        <v>2.0599999999999952E-2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11"/>
      <c r="H9" s="10"/>
      <c r="I9" s="10">
        <f t="shared" si="5"/>
        <v>28492</v>
      </c>
      <c r="J9" s="10">
        <f t="shared" si="3"/>
        <v>7661479816385.7617</v>
      </c>
      <c r="K9" s="11">
        <f t="shared" si="4"/>
        <v>2.0000000000000018E-2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11"/>
      <c r="H10" s="10"/>
      <c r="I10" s="10">
        <f t="shared" si="5"/>
        <v>28492</v>
      </c>
      <c r="J10" s="10">
        <f t="shared" si="3"/>
        <v>7511254721946.8252</v>
      </c>
      <c r="K10" s="11">
        <f t="shared" si="4"/>
        <v>1.8199999999999994E-2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11"/>
      <c r="H11" s="10"/>
      <c r="I11" s="10">
        <f t="shared" si="5"/>
        <v>28492</v>
      </c>
      <c r="J11" s="10">
        <f t="shared" si="3"/>
        <v>7376993441314.8936</v>
      </c>
      <c r="K11" s="11">
        <f t="shared" si="4"/>
        <v>1.3500000000000068E-2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11"/>
      <c r="H12" s="10"/>
      <c r="I12" s="10">
        <f t="shared" si="5"/>
        <v>28492</v>
      </c>
      <c r="J12" s="10">
        <f t="shared" si="3"/>
        <v>7278730578505.0742</v>
      </c>
      <c r="K12" s="11">
        <f t="shared" si="4"/>
        <v>1.2199999999999989E-2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11"/>
      <c r="H13" s="10"/>
      <c r="I13" s="10">
        <f t="shared" si="5"/>
        <v>28492</v>
      </c>
      <c r="J13" s="10">
        <f t="shared" si="3"/>
        <v>7191000373942.9697</v>
      </c>
      <c r="K13" s="11">
        <f t="shared" si="4"/>
        <v>1.0699999999999932E-2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11"/>
      <c r="H14" s="10"/>
      <c r="I14" s="10">
        <f t="shared" si="5"/>
        <v>28492</v>
      </c>
      <c r="J14" s="10">
        <f t="shared" si="3"/>
        <v>7114871251551.3711</v>
      </c>
      <c r="K14" s="11">
        <f t="shared" si="4"/>
        <v>1.1500000000000066E-2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11"/>
      <c r="H15" s="10"/>
      <c r="I15" s="10">
        <f t="shared" si="5"/>
        <v>28492</v>
      </c>
      <c r="J15" s="10">
        <f t="shared" si="3"/>
        <v>7033980476076.4912</v>
      </c>
      <c r="K15" s="11">
        <f t="shared" si="4"/>
        <v>1.1400000000000077E-2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11"/>
      <c r="H16" s="10"/>
      <c r="I16" s="10">
        <f t="shared" si="5"/>
        <v>28492</v>
      </c>
      <c r="J16" s="10">
        <f t="shared" si="3"/>
        <v>6954696931062.3799</v>
      </c>
      <c r="K16" s="11">
        <f t="shared" si="4"/>
        <v>1.2799999999999923E-2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11"/>
      <c r="H17" s="10"/>
      <c r="I17" s="10">
        <f t="shared" si="5"/>
        <v>28492</v>
      </c>
      <c r="J17" s="10">
        <f t="shared" si="3"/>
        <v>6866801867162.6973</v>
      </c>
      <c r="K17" s="11">
        <f t="shared" si="4"/>
        <v>1.1400000000000077E-2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11"/>
      <c r="H18" s="10"/>
      <c r="I18" s="10">
        <f t="shared" si="5"/>
        <v>28492</v>
      </c>
      <c r="J18" s="10">
        <f t="shared" si="3"/>
        <v>6789402676648.8994</v>
      </c>
      <c r="K18" s="11">
        <f t="shared" si="4"/>
        <v>1.089999999999991E-2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11"/>
      <c r="H19" s="10"/>
      <c r="I19" s="10">
        <f t="shared" si="5"/>
        <v>28492</v>
      </c>
      <c r="J19" s="10">
        <f t="shared" si="3"/>
        <v>6716196138736.6699</v>
      </c>
      <c r="K19" s="11">
        <f t="shared" si="4"/>
        <v>1.0000000000000009E-2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11"/>
      <c r="H20" s="10"/>
      <c r="I20" s="10">
        <f t="shared" si="5"/>
        <v>28492</v>
      </c>
      <c r="J20" s="10">
        <f t="shared" si="3"/>
        <v>6649699147264.0303</v>
      </c>
      <c r="K20" s="11">
        <f t="shared" si="4"/>
        <v>1.0800000000000143E-2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11"/>
      <c r="H21" s="10"/>
      <c r="I21" s="10">
        <f t="shared" si="5"/>
        <v>28492</v>
      </c>
      <c r="J21" s="10">
        <f t="shared" si="3"/>
        <v>6578649730178.1064</v>
      </c>
      <c r="K21" s="11">
        <f t="shared" si="4"/>
        <v>1.21E-2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11"/>
      <c r="H22" s="10"/>
      <c r="I22" s="10">
        <f t="shared" si="5"/>
        <v>28492</v>
      </c>
      <c r="J22" s="10">
        <f t="shared" si="3"/>
        <v>6499999733403.9189</v>
      </c>
      <c r="K22" s="11">
        <f t="shared" si="4"/>
        <v>1.110000000000011E-2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11"/>
      <c r="H23" s="10"/>
      <c r="I23" s="10">
        <f t="shared" si="5"/>
        <v>28492</v>
      </c>
      <c r="J23" s="10">
        <f t="shared" si="3"/>
        <v>6428641809320.4609</v>
      </c>
      <c r="K23" s="11">
        <f t="shared" si="4"/>
        <v>9.6000000000000529E-3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11"/>
      <c r="H24" s="10"/>
      <c r="I24" s="10">
        <f t="shared" si="5"/>
        <v>28492</v>
      </c>
      <c r="J24" s="10">
        <f t="shared" si="3"/>
        <v>6367513678011.5498</v>
      </c>
      <c r="K24" s="11">
        <f t="shared" si="4"/>
        <v>8.899999999999908E-3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11"/>
      <c r="H25" s="10"/>
      <c r="I25" s="10">
        <f t="shared" si="5"/>
        <v>28492</v>
      </c>
      <c r="J25" s="10">
        <f t="shared" si="3"/>
        <v>6311342727734.7119</v>
      </c>
      <c r="K25" s="11">
        <f t="shared" si="4"/>
        <v>1.1200000000000099E-2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11"/>
      <c r="H26" s="10"/>
      <c r="I26" s="10">
        <f t="shared" si="5"/>
        <v>28492</v>
      </c>
      <c r="J26" s="10">
        <f t="shared" si="3"/>
        <v>6241438615243.9785</v>
      </c>
      <c r="K26" s="11">
        <f t="shared" si="4"/>
        <v>1.2699999999999934E-2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11"/>
      <c r="H27" s="10"/>
      <c r="I27" s="10">
        <f t="shared" si="5"/>
        <v>28492</v>
      </c>
      <c r="J27" s="10">
        <f t="shared" si="3"/>
        <v>6163166401939.3486</v>
      </c>
      <c r="K27" s="11">
        <f t="shared" si="4"/>
        <v>1.4799999999999924E-2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11"/>
      <c r="H28" s="10"/>
      <c r="I28" s="10">
        <f t="shared" si="5"/>
        <v>28492</v>
      </c>
      <c r="J28" s="10">
        <f t="shared" si="3"/>
        <v>6073281830842.874</v>
      </c>
      <c r="K28" s="11">
        <f t="shared" si="4"/>
        <v>1.6899999999999915E-2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11"/>
      <c r="H29" s="10"/>
      <c r="I29" s="10">
        <f t="shared" si="5"/>
        <v>28492</v>
      </c>
      <c r="J29" s="10">
        <f t="shared" si="3"/>
        <v>5972349130536.8027</v>
      </c>
      <c r="K29" s="11">
        <f t="shared" si="4"/>
        <v>1.639999999999997E-2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11"/>
      <c r="H30" s="10"/>
      <c r="I30" s="10">
        <f t="shared" si="5"/>
        <v>28492</v>
      </c>
      <c r="J30" s="10">
        <f t="shared" si="3"/>
        <v>5875983009186.1504</v>
      </c>
      <c r="K30" s="11">
        <f t="shared" si="4"/>
        <v>1.5200000000000102E-2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11"/>
      <c r="H31" s="10"/>
      <c r="I31" s="10">
        <f t="shared" si="5"/>
        <v>28492</v>
      </c>
      <c r="J31" s="10">
        <f t="shared" si="3"/>
        <v>5788005328197.5469</v>
      </c>
      <c r="K31" s="11">
        <f t="shared" si="4"/>
        <v>1.4499999999999957E-2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11"/>
      <c r="H32" s="10"/>
      <c r="I32" s="10">
        <f t="shared" si="5"/>
        <v>28492</v>
      </c>
      <c r="J32" s="10">
        <f t="shared" si="3"/>
        <v>5705278785803.3975</v>
      </c>
      <c r="K32" s="11">
        <f t="shared" si="4"/>
        <v>1.330000000000009E-2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11"/>
      <c r="H33" s="10"/>
      <c r="I33" s="10">
        <f t="shared" si="5"/>
        <v>28492</v>
      </c>
      <c r="J33" s="10">
        <f t="shared" si="3"/>
        <v>5630394538442.1172</v>
      </c>
      <c r="K33" s="11">
        <f t="shared" si="4"/>
        <v>1.2000000000000011E-2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11"/>
      <c r="H34" s="10"/>
      <c r="I34" s="10">
        <f t="shared" si="5"/>
        <v>28492</v>
      </c>
      <c r="J34" s="10">
        <f t="shared" ref="J34:J65" si="6">IF(I34="","",I34*C34)</f>
        <v>5563630966840.0361</v>
      </c>
      <c r="K34" s="11">
        <f t="shared" ref="K34:K65" si="7">IFERROR(J34/J35-1,"")</f>
        <v>1.3700000000000045E-2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11"/>
      <c r="H35" s="10"/>
      <c r="I35" s="10">
        <f t="shared" ref="I35:I66" si="8">IF(H35&lt;&gt;"",H35,I34/(1+IF(G34="",0,G34)))</f>
        <v>28492</v>
      </c>
      <c r="J35" s="10">
        <f t="shared" si="6"/>
        <v>5488439347775.5117</v>
      </c>
      <c r="K35" s="11">
        <f t="shared" si="7"/>
        <v>1.7300000000000093E-2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11"/>
      <c r="H36" s="10"/>
      <c r="I36" s="10">
        <f t="shared" si="8"/>
        <v>28492</v>
      </c>
      <c r="J36" s="10">
        <f t="shared" si="6"/>
        <v>5395104047749.4453</v>
      </c>
      <c r="K36" s="11">
        <f t="shared" si="7"/>
        <v>1.5600000000000058E-2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11"/>
      <c r="H37" s="10"/>
      <c r="I37" s="10">
        <f t="shared" si="8"/>
        <v>28492</v>
      </c>
      <c r="J37" s="10">
        <f t="shared" si="6"/>
        <v>5312233209678.4609</v>
      </c>
      <c r="K37" s="11">
        <f t="shared" si="7"/>
        <v>1.2200000000000211E-2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11"/>
      <c r="H38" s="10"/>
      <c r="I38" s="10">
        <f t="shared" si="8"/>
        <v>28492</v>
      </c>
      <c r="J38" s="10">
        <f t="shared" si="6"/>
        <v>5248205107368.5635</v>
      </c>
      <c r="K38" s="11">
        <f t="shared" si="7"/>
        <v>1.0799999999999699E-2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11"/>
      <c r="H39" s="10"/>
      <c r="I39" s="10">
        <f t="shared" si="8"/>
        <v>28492</v>
      </c>
      <c r="J39" s="10">
        <f t="shared" si="6"/>
        <v>5192130102264.1123</v>
      </c>
      <c r="K39" s="11">
        <f t="shared" si="7"/>
        <v>1.1600000000000055E-2</v>
      </c>
      <c r="L39" t="s">
        <v>138</v>
      </c>
      <c r="M39" t="s">
        <v>139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11"/>
      <c r="H40" s="10"/>
      <c r="I40" s="10">
        <f t="shared" si="8"/>
        <v>28492</v>
      </c>
      <c r="J40" s="10">
        <f t="shared" si="6"/>
        <v>5132592034662.0322</v>
      </c>
      <c r="K40" s="11">
        <f t="shared" si="7"/>
        <v>1.1300000000000088E-2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11"/>
      <c r="H41" s="10"/>
      <c r="I41" s="10">
        <f t="shared" si="8"/>
        <v>28492</v>
      </c>
      <c r="J41" s="10">
        <f t="shared" si="6"/>
        <v>5075241802296.0859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11"/>
      <c r="H42" s="10"/>
      <c r="I42" s="10">
        <f t="shared" si="8"/>
        <v>28492</v>
      </c>
      <c r="J42" s="10">
        <f t="shared" si="6"/>
        <v>5024991883461.4717</v>
      </c>
      <c r="K42" s="11">
        <f t="shared" si="7"/>
        <v>1.2299999999999978E-2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11"/>
      <c r="H43" s="10"/>
      <c r="I43" s="10">
        <f t="shared" si="8"/>
        <v>28492</v>
      </c>
      <c r="J43" s="10">
        <f t="shared" si="6"/>
        <v>4963935477093.2246</v>
      </c>
      <c r="K43" s="11">
        <f t="shared" si="7"/>
        <v>2.5299999999999878E-2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11"/>
      <c r="H44" s="10"/>
      <c r="I44" s="10">
        <f t="shared" si="8"/>
        <v>28492</v>
      </c>
      <c r="J44" s="10">
        <f t="shared" si="6"/>
        <v>4841446871250.585</v>
      </c>
      <c r="K44" s="11">
        <f t="shared" si="7"/>
        <v>1.5300000000000313E-2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11"/>
      <c r="H45" s="10"/>
      <c r="I45" s="10">
        <f t="shared" si="8"/>
        <v>28492</v>
      </c>
      <c r="J45" s="10">
        <f t="shared" si="6"/>
        <v>4768488989708.0508</v>
      </c>
      <c r="K45" s="11">
        <f t="shared" si="7"/>
        <v>1.839999999999975E-2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11"/>
      <c r="H46" s="10"/>
      <c r="I46" s="10">
        <f t="shared" si="8"/>
        <v>28492</v>
      </c>
      <c r="J46" s="10">
        <f t="shared" si="6"/>
        <v>4682334043311.127</v>
      </c>
      <c r="K46" s="11">
        <f t="shared" si="7"/>
        <v>3.3800000000000052E-2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11"/>
      <c r="H47" s="10"/>
      <c r="I47" s="10">
        <f t="shared" si="8"/>
        <v>28492</v>
      </c>
      <c r="J47" s="10">
        <f t="shared" si="6"/>
        <v>4529245543926.4141</v>
      </c>
      <c r="K47" s="11">
        <f t="shared" si="7"/>
        <v>1.9700000000000051E-2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11"/>
      <c r="H48" s="10"/>
      <c r="I48" s="10">
        <f t="shared" si="8"/>
        <v>28492</v>
      </c>
      <c r="J48" s="10">
        <f t="shared" si="6"/>
        <v>4441743202830.6504</v>
      </c>
      <c r="K48" s="11">
        <f t="shared" si="7"/>
        <v>2.0899999999999919E-2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11"/>
      <c r="H49" s="10"/>
      <c r="I49" s="10">
        <f t="shared" si="8"/>
        <v>28492</v>
      </c>
      <c r="J49" s="10">
        <f t="shared" si="6"/>
        <v>4350811247752.6206</v>
      </c>
      <c r="K49" s="11">
        <f t="shared" si="7"/>
        <v>1.760000000000006E-2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11"/>
      <c r="H50" s="10"/>
      <c r="I50" s="10">
        <f t="shared" si="8"/>
        <v>28492</v>
      </c>
      <c r="J50" s="10">
        <f t="shared" si="6"/>
        <v>4275561367681.4272</v>
      </c>
      <c r="K50" s="11">
        <f t="shared" si="7"/>
        <v>1.2600000000000167E-2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11"/>
      <c r="H51" s="10"/>
      <c r="I51" s="10">
        <f t="shared" si="8"/>
        <v>28492</v>
      </c>
      <c r="J51" s="10">
        <f t="shared" si="6"/>
        <v>4222359636264.4941</v>
      </c>
      <c r="K51" s="11">
        <f t="shared" si="7"/>
        <v>2.2799999999999931E-2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11"/>
      <c r="H52" s="10"/>
      <c r="I52" s="10">
        <f t="shared" si="8"/>
        <v>28492</v>
      </c>
      <c r="J52" s="10">
        <f t="shared" si="6"/>
        <v>4128235858686.4434</v>
      </c>
      <c r="K52" s="11">
        <f t="shared" si="7"/>
        <v>1.959999999999984E-2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11"/>
      <c r="H53" s="10"/>
      <c r="I53" s="10">
        <f t="shared" si="8"/>
        <v>28492</v>
      </c>
      <c r="J53" s="10">
        <f t="shared" si="6"/>
        <v>4048877852772.1104</v>
      </c>
      <c r="K53" s="11">
        <f t="shared" si="7"/>
        <v>1.9600000000000062E-2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11"/>
      <c r="H54" s="10"/>
      <c r="I54" s="10">
        <f t="shared" si="8"/>
        <v>28492</v>
      </c>
      <c r="J54" s="10">
        <f t="shared" si="6"/>
        <v>3971045363644.6748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11"/>
      <c r="H55" s="10"/>
      <c r="I55" s="10">
        <f t="shared" si="8"/>
        <v>28492</v>
      </c>
      <c r="J55" s="10">
        <f t="shared" si="6"/>
        <v>3896237601692.1841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11"/>
      <c r="H56" s="10"/>
      <c r="I56" s="10">
        <f t="shared" si="8"/>
        <v>28492</v>
      </c>
      <c r="J56" s="10">
        <f t="shared" si="6"/>
        <v>3803433816567.9268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11"/>
      <c r="H57" s="10"/>
      <c r="I57" s="10">
        <f t="shared" si="8"/>
        <v>28492</v>
      </c>
      <c r="J57" s="10">
        <f t="shared" si="6"/>
        <v>3729222292938.4517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11"/>
      <c r="H58" s="10"/>
      <c r="I58" s="10">
        <f t="shared" si="8"/>
        <v>28492</v>
      </c>
      <c r="J58" s="10">
        <f t="shared" si="6"/>
        <v>3656100287194.5605</v>
      </c>
      <c r="K58" s="11">
        <f t="shared" si="7"/>
        <v>2.0999999999999908E-2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11"/>
      <c r="H59" s="10"/>
      <c r="I59" s="10">
        <f t="shared" si="8"/>
        <v>28492</v>
      </c>
      <c r="J59" s="10">
        <f t="shared" si="6"/>
        <v>3580901358662.645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11"/>
      <c r="H60" s="10"/>
      <c r="I60" s="10">
        <f t="shared" si="8"/>
        <v>28492</v>
      </c>
      <c r="J60" s="10">
        <f t="shared" si="6"/>
        <v>3507249126995.7349</v>
      </c>
      <c r="K60" s="11">
        <f t="shared" si="7"/>
        <v>2.0999999999999686E-2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11"/>
      <c r="H61" s="10"/>
      <c r="I61" s="10">
        <f t="shared" si="8"/>
        <v>28492</v>
      </c>
      <c r="J61" s="10">
        <f t="shared" si="6"/>
        <v>3435111779623.6392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11"/>
      <c r="H62" s="10"/>
      <c r="I62" s="10">
        <f t="shared" si="8"/>
        <v>28492</v>
      </c>
      <c r="J62" s="10">
        <f t="shared" si="6"/>
        <v>3364458158299.353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11"/>
      <c r="H63" s="10"/>
      <c r="I63" s="10">
        <f t="shared" si="8"/>
        <v>28492</v>
      </c>
      <c r="J63" s="10">
        <f t="shared" si="6"/>
        <v>3292033422993.4961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11"/>
      <c r="H64" s="10"/>
      <c r="I64" s="10">
        <f t="shared" si="8"/>
        <v>28492</v>
      </c>
      <c r="J64" s="10">
        <f t="shared" si="6"/>
        <v>3221167732870.3486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11"/>
      <c r="H65" s="10"/>
      <c r="I65" s="10">
        <f t="shared" si="8"/>
        <v>28492</v>
      </c>
      <c r="J65" s="10">
        <f t="shared" si="6"/>
        <v>3151827527270.3999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4">
        <f>SUM(F2)</f>
        <v>301115278</v>
      </c>
      <c r="G66" s="11"/>
      <c r="H66" s="10"/>
      <c r="I66" s="10">
        <f t="shared" si="8"/>
        <v>28492</v>
      </c>
      <c r="J66" s="10">
        <f t="shared" ref="J66:J67" si="9">IF(I66="","",I66*C66)</f>
        <v>3080965324800</v>
      </c>
      <c r="K66" s="11">
        <f t="shared" ref="K66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11"/>
      <c r="H67" s="10"/>
      <c r="I67" s="10">
        <f t="shared" ref="I67" si="11">IF(H67&lt;&gt;"",H67,I66/(1+IF(G66="",0,G66)))</f>
        <v>28492</v>
      </c>
      <c r="J67" s="10">
        <f t="shared" si="9"/>
        <v>3008755200000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5">
        <v>8871251</v>
      </c>
      <c r="G2" s="11"/>
      <c r="H2" s="10"/>
      <c r="I2" s="10">
        <f>IF(H2&lt;&gt;"",H2,7619)</f>
        <v>7619</v>
      </c>
      <c r="J2" s="10">
        <f t="shared" ref="J2:J33" si="3">IF(I2="","",I2*C2)</f>
        <v>67595749062.553268</v>
      </c>
      <c r="K2" s="11">
        <f t="shared" ref="K2:K33" si="4">IFERROR(J2/J3-1,"")</f>
        <v>2.5199999999999889E-2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11"/>
      <c r="H3" s="10"/>
      <c r="I3" s="10">
        <f t="shared" ref="I3:I34" si="5">IF(H3&lt;&gt;"",H3,I2/(1+IF(G2="",0,G2)))</f>
        <v>7619</v>
      </c>
      <c r="J3" s="10">
        <f t="shared" si="3"/>
        <v>65934207045.018799</v>
      </c>
      <c r="K3" s="11">
        <f t="shared" si="4"/>
        <v>2.53000000000001E-2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11"/>
      <c r="H4" s="10"/>
      <c r="I4" s="10">
        <f t="shared" si="5"/>
        <v>7619</v>
      </c>
      <c r="J4" s="10">
        <f t="shared" si="3"/>
        <v>64307234024.206375</v>
      </c>
      <c r="K4" s="11">
        <f t="shared" si="4"/>
        <v>2.5700000000000056E-2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11"/>
      <c r="H5" s="10"/>
      <c r="I5" s="10">
        <f t="shared" si="5"/>
        <v>7619</v>
      </c>
      <c r="J5" s="10">
        <f t="shared" si="3"/>
        <v>62695948156.582207</v>
      </c>
      <c r="K5" s="11">
        <f t="shared" si="4"/>
        <v>2.629999999999999E-2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11"/>
      <c r="H6" s="10"/>
      <c r="I6" s="10">
        <f t="shared" si="5"/>
        <v>7619</v>
      </c>
      <c r="J6" s="10">
        <f t="shared" si="3"/>
        <v>61089299577.688988</v>
      </c>
      <c r="K6" s="11">
        <f t="shared" si="4"/>
        <v>2.6899999999999924E-2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11"/>
      <c r="H7" s="10"/>
      <c r="I7" s="10">
        <f t="shared" si="5"/>
        <v>7619</v>
      </c>
      <c r="J7" s="10">
        <f t="shared" si="3"/>
        <v>59489044286.385231</v>
      </c>
      <c r="K7" s="11">
        <f t="shared" si="4"/>
        <v>2.7199999999999891E-2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11"/>
      <c r="H8" s="10"/>
      <c r="I8" s="10">
        <f t="shared" si="5"/>
        <v>7619</v>
      </c>
      <c r="J8" s="10">
        <f t="shared" si="3"/>
        <v>57913789219.611794</v>
      </c>
      <c r="K8" s="11">
        <f t="shared" si="4"/>
        <v>2.8299999999999992E-2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11"/>
      <c r="H9" s="10"/>
      <c r="I9" s="10">
        <f t="shared" si="5"/>
        <v>7619</v>
      </c>
      <c r="J9" s="10">
        <f t="shared" si="3"/>
        <v>56319935057.48497</v>
      </c>
      <c r="K9" s="11">
        <f t="shared" si="4"/>
        <v>2.8699999999999948E-2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11"/>
      <c r="H10" s="10"/>
      <c r="I10" s="10">
        <f t="shared" si="5"/>
        <v>7619</v>
      </c>
      <c r="J10" s="10">
        <f t="shared" si="3"/>
        <v>54748648835.894791</v>
      </c>
      <c r="K10" s="11">
        <f t="shared" si="4"/>
        <v>2.9099999999999904E-2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11"/>
      <c r="H11" s="10"/>
      <c r="I11" s="10">
        <f t="shared" si="5"/>
        <v>7619</v>
      </c>
      <c r="J11" s="10">
        <f t="shared" si="3"/>
        <v>53200513881.930618</v>
      </c>
      <c r="K11" s="11">
        <f t="shared" si="4"/>
        <v>2.8000000000000025E-2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11"/>
      <c r="H12" s="10"/>
      <c r="I12" s="10">
        <f t="shared" si="5"/>
        <v>7619</v>
      </c>
      <c r="J12" s="10">
        <f t="shared" si="3"/>
        <v>51751472647.792427</v>
      </c>
      <c r="K12" s="11">
        <f t="shared" si="4"/>
        <v>2.5700000000000056E-2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11"/>
      <c r="H13" s="10"/>
      <c r="I13" s="10">
        <f t="shared" si="5"/>
        <v>7619</v>
      </c>
      <c r="J13" s="10">
        <f t="shared" si="3"/>
        <v>50454784681.478432</v>
      </c>
      <c r="K13" s="11">
        <f t="shared" si="4"/>
        <v>2.5700000000000056E-2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11"/>
      <c r="H14" s="10"/>
      <c r="I14" s="10">
        <f t="shared" si="5"/>
        <v>7619</v>
      </c>
      <c r="J14" s="10">
        <f t="shared" si="3"/>
        <v>49190586605.711639</v>
      </c>
      <c r="K14" s="11">
        <f t="shared" si="4"/>
        <v>2.53000000000001E-2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11"/>
      <c r="H15" s="10"/>
      <c r="I15" s="10">
        <f t="shared" si="5"/>
        <v>7619</v>
      </c>
      <c r="J15" s="10">
        <f t="shared" si="3"/>
        <v>47976774217.99633</v>
      </c>
      <c r="K15" s="11">
        <f t="shared" si="4"/>
        <v>2.5400000000000089E-2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11"/>
      <c r="H16" s="10"/>
      <c r="I16" s="10">
        <f t="shared" si="5"/>
        <v>7619</v>
      </c>
      <c r="J16" s="10">
        <f t="shared" si="3"/>
        <v>46788350124.825752</v>
      </c>
      <c r="K16" s="11">
        <f t="shared" si="4"/>
        <v>2.6399999999999979E-2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11"/>
      <c r="H17" s="10"/>
      <c r="I17" s="10">
        <f t="shared" si="5"/>
        <v>7619</v>
      </c>
      <c r="J17" s="10">
        <f t="shared" si="3"/>
        <v>45584908539.385963</v>
      </c>
      <c r="K17" s="11">
        <f t="shared" si="4"/>
        <v>2.7599999999999847E-2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11"/>
      <c r="H18" s="10"/>
      <c r="I18" s="10">
        <f t="shared" si="5"/>
        <v>7619</v>
      </c>
      <c r="J18" s="10">
        <f t="shared" si="3"/>
        <v>44360557161.722427</v>
      </c>
      <c r="K18" s="11">
        <f t="shared" si="4"/>
        <v>2.8300000000000214E-2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11"/>
      <c r="H19" s="10"/>
      <c r="I19" s="10">
        <f t="shared" si="5"/>
        <v>7619</v>
      </c>
      <c r="J19" s="10">
        <f t="shared" si="3"/>
        <v>43139703551.222816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11"/>
      <c r="H20" s="10"/>
      <c r="I20" s="10">
        <f t="shared" si="5"/>
        <v>7619</v>
      </c>
      <c r="J20" s="10">
        <f t="shared" si="3"/>
        <v>41948369847.55233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11"/>
      <c r="H21" s="10"/>
      <c r="I21" s="10">
        <f t="shared" si="5"/>
        <v>7619</v>
      </c>
      <c r="J21" s="10">
        <f t="shared" si="3"/>
        <v>40663406211.276009</v>
      </c>
      <c r="K21" s="11">
        <f t="shared" si="4"/>
        <v>3.7200000000000122E-2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11"/>
      <c r="H22" s="10"/>
      <c r="I22" s="10">
        <f t="shared" si="5"/>
        <v>7619</v>
      </c>
      <c r="J22" s="10">
        <f t="shared" si="3"/>
        <v>39204980921.014275</v>
      </c>
      <c r="K22" s="11">
        <f t="shared" si="4"/>
        <v>4.3500000000000094E-2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11"/>
      <c r="H23" s="10"/>
      <c r="I23" s="10">
        <f t="shared" si="5"/>
        <v>7619</v>
      </c>
      <c r="J23" s="10">
        <f t="shared" si="3"/>
        <v>37570657327.277695</v>
      </c>
      <c r="K23" s="11">
        <f t="shared" si="4"/>
        <v>3.7000000000000366E-3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11"/>
      <c r="H24" s="10"/>
      <c r="I24" s="10">
        <f t="shared" si="5"/>
        <v>7619</v>
      </c>
      <c r="J24" s="10">
        <f t="shared" si="3"/>
        <v>37432158341.414459</v>
      </c>
      <c r="K24" s="11">
        <f t="shared" si="4"/>
        <v>-6.1999999999999833E-3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11"/>
      <c r="H25" s="10"/>
      <c r="I25" s="10">
        <f t="shared" si="5"/>
        <v>7619</v>
      </c>
      <c r="J25" s="10">
        <f t="shared" si="3"/>
        <v>37665685592.085388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11"/>
      <c r="H26" s="10"/>
      <c r="I26" s="10">
        <f t="shared" si="5"/>
        <v>7619</v>
      </c>
      <c r="J26" s="10">
        <f t="shared" si="3"/>
        <v>36629082555.757454</v>
      </c>
      <c r="K26" s="11">
        <f t="shared" si="4"/>
        <v>2.8799999999999937E-2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11"/>
      <c r="H27" s="10"/>
      <c r="I27" s="10">
        <f t="shared" si="5"/>
        <v>7619</v>
      </c>
      <c r="J27" s="10">
        <f t="shared" si="3"/>
        <v>35603696107.851341</v>
      </c>
      <c r="K27" s="11">
        <f t="shared" si="4"/>
        <v>2.9300000000000104E-2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11"/>
      <c r="H28" s="10"/>
      <c r="I28" s="10">
        <f t="shared" si="5"/>
        <v>7619</v>
      </c>
      <c r="J28" s="10">
        <f t="shared" si="3"/>
        <v>34590203155.39817</v>
      </c>
      <c r="K28" s="11">
        <f t="shared" si="4"/>
        <v>2.970000000000006E-2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11"/>
      <c r="H29" s="10"/>
      <c r="I29" s="10">
        <f t="shared" si="5"/>
        <v>7619</v>
      </c>
      <c r="J29" s="10">
        <f t="shared" si="3"/>
        <v>33592505735.066685</v>
      </c>
      <c r="K29" s="11">
        <f t="shared" si="4"/>
        <v>3.0200000000000005E-2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11"/>
      <c r="H30" s="10"/>
      <c r="I30" s="10">
        <f t="shared" si="5"/>
        <v>7619</v>
      </c>
      <c r="J30" s="10">
        <f t="shared" si="3"/>
        <v>32607751635.669468</v>
      </c>
      <c r="K30" s="11">
        <f t="shared" si="4"/>
        <v>3.0399999999999761E-2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11"/>
      <c r="H31" s="10"/>
      <c r="I31" s="10">
        <f t="shared" si="5"/>
        <v>7619</v>
      </c>
      <c r="J31" s="10">
        <f t="shared" si="3"/>
        <v>31645721696.107796</v>
      </c>
      <c r="K31" s="11">
        <f t="shared" si="4"/>
        <v>3.0599999999999961E-2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11"/>
      <c r="H32" s="10"/>
      <c r="I32" s="10">
        <f t="shared" si="5"/>
        <v>7619</v>
      </c>
      <c r="J32" s="10">
        <f t="shared" si="3"/>
        <v>30706114589.664078</v>
      </c>
      <c r="K32" s="11">
        <f t="shared" si="4"/>
        <v>3.2000000000000028E-2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11"/>
      <c r="H33" s="10"/>
      <c r="I33" s="10">
        <f t="shared" si="5"/>
        <v>7619</v>
      </c>
      <c r="J33" s="10">
        <f t="shared" si="3"/>
        <v>29753987005.488445</v>
      </c>
      <c r="K33" s="11">
        <f t="shared" si="4"/>
        <v>3.3500000000000085E-2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11"/>
      <c r="H34" s="10"/>
      <c r="I34" s="10">
        <f t="shared" si="5"/>
        <v>7619</v>
      </c>
      <c r="J34" s="10">
        <f t="shared" ref="J34:J65" si="6">IF(I34="","",I34*C34)</f>
        <v>28789537499.26313</v>
      </c>
      <c r="K34" s="11">
        <f t="shared" ref="K34:K65" si="7">IFERROR(J34/J35-1,"")</f>
        <v>3.400000000000003E-2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11"/>
      <c r="H35" s="10"/>
      <c r="I35" s="10">
        <f t="shared" ref="I35:I66" si="8">IF(H35&lt;&gt;"",H35,I34/(1+IF(G34="",0,G34)))</f>
        <v>7619</v>
      </c>
      <c r="J35" s="10">
        <f t="shared" si="6"/>
        <v>27842879593.097801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11"/>
      <c r="H36" s="10"/>
      <c r="I36" s="10">
        <f t="shared" si="8"/>
        <v>7619</v>
      </c>
      <c r="J36" s="10">
        <f t="shared" si="6"/>
        <v>26945591399.494629</v>
      </c>
      <c r="K36" s="11">
        <f t="shared" si="7"/>
        <v>3.1100000000000128E-2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11"/>
      <c r="H37" s="10"/>
      <c r="I37" s="10">
        <f t="shared" si="8"/>
        <v>7619</v>
      </c>
      <c r="J37" s="10">
        <f t="shared" si="6"/>
        <v>26132859469.978302</v>
      </c>
      <c r="K37" s="11">
        <f t="shared" si="7"/>
        <v>2.8100000000000014E-2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11"/>
      <c r="H38" s="10"/>
      <c r="I38" s="10">
        <f t="shared" si="8"/>
        <v>7619</v>
      </c>
      <c r="J38" s="10">
        <f t="shared" si="6"/>
        <v>25418596897.167885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11"/>
      <c r="H39" s="10"/>
      <c r="I39" s="10">
        <f t="shared" si="8"/>
        <v>7619</v>
      </c>
      <c r="J39" s="10">
        <f t="shared" si="6"/>
        <v>24784123339.672272</v>
      </c>
      <c r="K39" s="11">
        <f t="shared" si="7"/>
        <v>2.4199999999999999E-2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11"/>
      <c r="H40" s="10"/>
      <c r="I40" s="10">
        <f t="shared" si="8"/>
        <v>7619</v>
      </c>
      <c r="J40" s="10">
        <f t="shared" si="6"/>
        <v>24198519175.622215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11"/>
      <c r="H41" s="10"/>
      <c r="I41" s="10">
        <f t="shared" si="8"/>
        <v>7619</v>
      </c>
      <c r="J41" s="10">
        <f t="shared" si="6"/>
        <v>23631366382.443569</v>
      </c>
      <c r="K41" s="11">
        <f t="shared" si="7"/>
        <v>2.4199999999999999E-2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11"/>
      <c r="H42" s="10"/>
      <c r="I42" s="10">
        <f t="shared" si="8"/>
        <v>7619</v>
      </c>
      <c r="J42" s="10">
        <f t="shared" si="6"/>
        <v>23072999787.584038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11"/>
      <c r="H43" s="10"/>
      <c r="I43" s="10">
        <f t="shared" si="8"/>
        <v>7619</v>
      </c>
      <c r="J43" s="10">
        <f t="shared" si="6"/>
        <v>22516833988.078499</v>
      </c>
      <c r="K43" s="11">
        <f t="shared" si="7"/>
        <v>2.5399999999999867E-2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11"/>
      <c r="H44" s="10"/>
      <c r="I44" s="10">
        <f t="shared" si="8"/>
        <v>7619</v>
      </c>
      <c r="J44" s="10">
        <f t="shared" si="6"/>
        <v>21959073520.653893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11"/>
      <c r="H45" s="10"/>
      <c r="I45" s="10">
        <f t="shared" si="8"/>
        <v>7619</v>
      </c>
      <c r="J45" s="10">
        <f t="shared" si="6"/>
        <v>21394264926.591866</v>
      </c>
      <c r="K45" s="11">
        <f t="shared" si="7"/>
        <v>2.849999999999997E-2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11"/>
      <c r="H46" s="10"/>
      <c r="I46" s="10">
        <f t="shared" si="8"/>
        <v>7619</v>
      </c>
      <c r="J46" s="10">
        <f t="shared" si="6"/>
        <v>20801424333.098557</v>
      </c>
      <c r="K46" s="11">
        <f t="shared" si="7"/>
        <v>3.2100000000000017E-2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11"/>
      <c r="H47" s="10"/>
      <c r="I47" s="10">
        <f t="shared" si="8"/>
        <v>7619</v>
      </c>
      <c r="J47" s="10">
        <f t="shared" si="6"/>
        <v>20154465975.291695</v>
      </c>
      <c r="K47" s="11">
        <f t="shared" si="7"/>
        <v>3.6299999999999999E-2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11"/>
      <c r="H48" s="10"/>
      <c r="I48" s="10">
        <f t="shared" si="8"/>
        <v>7619</v>
      </c>
      <c r="J48" s="10">
        <f t="shared" si="6"/>
        <v>19448485935.821381</v>
      </c>
      <c r="K48" s="11">
        <f t="shared" si="7"/>
        <v>3.9899999999999824E-2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11"/>
      <c r="H49" s="10"/>
      <c r="I49" s="10">
        <f t="shared" si="8"/>
        <v>7619</v>
      </c>
      <c r="J49" s="10">
        <f t="shared" si="6"/>
        <v>18702265540.745632</v>
      </c>
      <c r="K49" s="11">
        <f t="shared" si="7"/>
        <v>4.1400000000000325E-2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11"/>
      <c r="H50" s="10"/>
      <c r="I50" s="10">
        <f t="shared" si="8"/>
        <v>7619</v>
      </c>
      <c r="J50" s="10">
        <f t="shared" si="6"/>
        <v>17958772364.841202</v>
      </c>
      <c r="K50" s="11">
        <f t="shared" si="7"/>
        <v>3.9500000000000091E-2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11"/>
      <c r="H51" s="10"/>
      <c r="I51" s="10">
        <f t="shared" si="8"/>
        <v>7619</v>
      </c>
      <c r="J51" s="10">
        <f t="shared" si="6"/>
        <v>17276356291.333527</v>
      </c>
      <c r="K51" s="11">
        <f t="shared" si="7"/>
        <v>3.4299999999999997E-2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11"/>
      <c r="H52" s="10"/>
      <c r="I52" s="10">
        <f t="shared" si="8"/>
        <v>7619</v>
      </c>
      <c r="J52" s="10">
        <f t="shared" si="6"/>
        <v>16703428687.357176</v>
      </c>
      <c r="K52" s="11">
        <f t="shared" si="7"/>
        <v>2.7499999999999858E-2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11"/>
      <c r="H53" s="10"/>
      <c r="I53" s="10">
        <f t="shared" si="8"/>
        <v>7619</v>
      </c>
      <c r="J53" s="10">
        <f t="shared" si="6"/>
        <v>16256378284.532532</v>
      </c>
      <c r="K53" s="11">
        <f t="shared" si="7"/>
        <v>2.1500000000000075E-2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11"/>
      <c r="H54" s="10"/>
      <c r="I54" s="10">
        <f t="shared" si="8"/>
        <v>7619</v>
      </c>
      <c r="J54" s="10">
        <f t="shared" si="6"/>
        <v>15914222500.766062</v>
      </c>
      <c r="K54" s="11">
        <f t="shared" si="7"/>
        <v>1.8399999999999972E-2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11"/>
      <c r="H55" s="10"/>
      <c r="I55" s="10">
        <f t="shared" si="8"/>
        <v>7619</v>
      </c>
      <c r="J55" s="10">
        <f t="shared" si="6"/>
        <v>15626691379.385372</v>
      </c>
      <c r="K55" s="11">
        <f t="shared" si="7"/>
        <v>1.760000000000006E-2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11"/>
      <c r="H56" s="10"/>
      <c r="I56" s="10">
        <f t="shared" si="8"/>
        <v>7619</v>
      </c>
      <c r="J56" s="10">
        <f t="shared" si="6"/>
        <v>15356418415.276505</v>
      </c>
      <c r="K56" s="11">
        <f t="shared" si="7"/>
        <v>1.7499999999999849E-2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11"/>
      <c r="H57" s="10"/>
      <c r="I57" s="10">
        <f t="shared" si="8"/>
        <v>7619</v>
      </c>
      <c r="J57" s="10">
        <f t="shared" si="6"/>
        <v>15092303110.836861</v>
      </c>
      <c r="K57" s="11">
        <f t="shared" si="7"/>
        <v>1.8000000000000238E-2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11"/>
      <c r="H58" s="10"/>
      <c r="I58" s="10">
        <f t="shared" si="8"/>
        <v>7619</v>
      </c>
      <c r="J58" s="10">
        <f t="shared" si="6"/>
        <v>14825445099.053888</v>
      </c>
      <c r="K58" s="11">
        <f t="shared" si="7"/>
        <v>1.8999999999999906E-2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11"/>
      <c r="H59" s="10"/>
      <c r="I59" s="10">
        <f t="shared" si="8"/>
        <v>7619</v>
      </c>
      <c r="J59" s="10">
        <f t="shared" si="6"/>
        <v>14549013836.166723</v>
      </c>
      <c r="K59" s="11">
        <f t="shared" si="7"/>
        <v>1.9999999999999796E-2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11"/>
      <c r="H60" s="10"/>
      <c r="I60" s="10">
        <f t="shared" si="8"/>
        <v>7619</v>
      </c>
      <c r="J60" s="10">
        <f t="shared" si="6"/>
        <v>14263739055.065416</v>
      </c>
      <c r="K60" s="11">
        <f t="shared" si="7"/>
        <v>2.000000000000024E-2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11"/>
      <c r="H61" s="10"/>
      <c r="I61" s="10">
        <f t="shared" si="8"/>
        <v>7619</v>
      </c>
      <c r="J61" s="10">
        <f t="shared" si="6"/>
        <v>13984057897.122955</v>
      </c>
      <c r="K61" s="11">
        <f t="shared" si="7"/>
        <v>2.0000000000000018E-2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11"/>
      <c r="H62" s="10"/>
      <c r="I62" s="10">
        <f t="shared" si="8"/>
        <v>7619</v>
      </c>
      <c r="J62" s="10">
        <f t="shared" si="6"/>
        <v>13709860683.453878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11"/>
      <c r="H63" s="10"/>
      <c r="I63" s="10">
        <f t="shared" si="8"/>
        <v>7619</v>
      </c>
      <c r="J63" s="10">
        <f t="shared" si="6"/>
        <v>13441039885.739096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11"/>
      <c r="H64" s="10"/>
      <c r="I64" s="10">
        <f t="shared" si="8"/>
        <v>7619</v>
      </c>
      <c r="J64" s="10">
        <f t="shared" si="6"/>
        <v>13177490084.057938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11"/>
      <c r="H65" s="10"/>
      <c r="I65" s="10">
        <f t="shared" si="8"/>
        <v>7619</v>
      </c>
      <c r="J65" s="10">
        <f t="shared" si="6"/>
        <v>12919107925.546997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4">
        <f>SUM(F2)</f>
        <v>8871251</v>
      </c>
      <c r="G66" s="11"/>
      <c r="H66" s="10"/>
      <c r="I66" s="10">
        <f t="shared" si="8"/>
        <v>7619</v>
      </c>
      <c r="J66" s="10">
        <f t="shared" ref="J66:J67" si="9">IF(I66="","",I66*C66)</f>
        <v>12678221712.999998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11"/>
      <c r="H67" s="10"/>
      <c r="I67" s="10">
        <f t="shared" ref="I67" si="11">IF(H67&lt;&gt;"",H67,I66/(1+IF(G66="",0,G66)))</f>
        <v>7619</v>
      </c>
      <c r="J67" s="10">
        <f t="shared" si="9"/>
        <v>12441827000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5">
        <v>82798</v>
      </c>
      <c r="G2" s="11"/>
      <c r="H2" s="10"/>
      <c r="I2" s="10">
        <f>IF(H2&lt;&gt;"",H2,5040)</f>
        <v>5040</v>
      </c>
      <c r="J2" s="10">
        <f t="shared" ref="J2:J33" si="3">IF(I2="","",I2*C2)</f>
        <v>416945796.79874253</v>
      </c>
      <c r="K2" s="11">
        <f t="shared" ref="K2:K33" si="4">IFERROR(J2/J3-1,"")</f>
        <v>4.5999999999999375E-3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11"/>
      <c r="H3" s="10"/>
      <c r="I3" s="10">
        <f t="shared" ref="I3:I34" si="5">IF(H3&lt;&gt;"",H3,I2/(1+IF(G2="",0,G2)))</f>
        <v>5040</v>
      </c>
      <c r="J3" s="10">
        <f t="shared" si="3"/>
        <v>415036628.30852336</v>
      </c>
      <c r="K3" s="11">
        <f t="shared" si="4"/>
        <v>4.4000000000001815E-3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11"/>
      <c r="H4" s="10"/>
      <c r="I4" s="10">
        <f t="shared" si="5"/>
        <v>5040</v>
      </c>
      <c r="J4" s="10">
        <f t="shared" si="3"/>
        <v>413218467.05348796</v>
      </c>
      <c r="K4" s="11">
        <f t="shared" si="4"/>
        <v>3.9000000000000146E-3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11"/>
      <c r="H5" s="10"/>
      <c r="I5" s="10">
        <f t="shared" si="5"/>
        <v>5040</v>
      </c>
      <c r="J5" s="10">
        <f t="shared" si="3"/>
        <v>411613175.66838127</v>
      </c>
      <c r="K5" s="11">
        <f t="shared" si="4"/>
        <v>3.3000000000000806E-3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11"/>
      <c r="H6" s="10"/>
      <c r="I6" s="10">
        <f t="shared" si="5"/>
        <v>5040</v>
      </c>
      <c r="J6" s="10">
        <f t="shared" si="3"/>
        <v>410259319.91266942</v>
      </c>
      <c r="K6" s="11">
        <f t="shared" si="4"/>
        <v>2.8999999999999027E-3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11"/>
      <c r="H7" s="10"/>
      <c r="I7" s="10">
        <f t="shared" si="5"/>
        <v>5040</v>
      </c>
      <c r="J7" s="10">
        <f t="shared" si="3"/>
        <v>409073008.18892163</v>
      </c>
      <c r="K7" s="11">
        <f t="shared" si="4"/>
        <v>1.9000000000000128E-3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11"/>
      <c r="H8" s="10"/>
      <c r="I8" s="10">
        <f t="shared" si="5"/>
        <v>5040</v>
      </c>
      <c r="J8" s="10">
        <f t="shared" si="3"/>
        <v>408297243.42641145</v>
      </c>
      <c r="K8" s="11">
        <f t="shared" si="4"/>
        <v>1.6000000000000458E-3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11"/>
      <c r="H9" s="10"/>
      <c r="I9" s="10">
        <f t="shared" si="5"/>
        <v>5040</v>
      </c>
      <c r="J9" s="10">
        <f t="shared" si="3"/>
        <v>407645011.40815836</v>
      </c>
      <c r="K9" s="11">
        <f t="shared" si="4"/>
        <v>2.0999999999999908E-3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11"/>
      <c r="H10" s="10"/>
      <c r="I10" s="10">
        <f t="shared" si="5"/>
        <v>5040</v>
      </c>
      <c r="J10" s="10">
        <f t="shared" si="3"/>
        <v>406790750.83141243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11"/>
      <c r="H11" s="10"/>
      <c r="I11" s="10">
        <f t="shared" si="5"/>
        <v>5040</v>
      </c>
      <c r="J11" s="10">
        <f t="shared" si="3"/>
        <v>404766916.25016171</v>
      </c>
      <c r="K11" s="11">
        <f t="shared" si="4"/>
        <v>9.1999999999998749E-3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11"/>
      <c r="H12" s="10"/>
      <c r="I12" s="10">
        <f t="shared" si="5"/>
        <v>5040</v>
      </c>
      <c r="J12" s="10">
        <f t="shared" si="3"/>
        <v>401077007.77859861</v>
      </c>
      <c r="K12" s="11">
        <f t="shared" si="4"/>
        <v>1.419999999999999E-2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11"/>
      <c r="H13" s="10"/>
      <c r="I13" s="10">
        <f t="shared" si="5"/>
        <v>5040</v>
      </c>
      <c r="J13" s="10">
        <f t="shared" si="3"/>
        <v>395461455.11595207</v>
      </c>
      <c r="K13" s="11">
        <f t="shared" si="4"/>
        <v>1.8699999999999939E-2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11"/>
      <c r="H14" s="10"/>
      <c r="I14" s="10">
        <f t="shared" si="5"/>
        <v>5040</v>
      </c>
      <c r="J14" s="10">
        <f t="shared" si="3"/>
        <v>388202076.28934139</v>
      </c>
      <c r="K14" s="11">
        <f t="shared" si="4"/>
        <v>2.0699999999999941E-2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11"/>
      <c r="H15" s="10"/>
      <c r="I15" s="10">
        <f t="shared" si="5"/>
        <v>5040</v>
      </c>
      <c r="J15" s="10">
        <f t="shared" si="3"/>
        <v>380329260.59502441</v>
      </c>
      <c r="K15" s="11">
        <f t="shared" si="4"/>
        <v>1.8399999999999972E-2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11"/>
      <c r="H16" s="10"/>
      <c r="I16" s="10">
        <f t="shared" si="5"/>
        <v>5040</v>
      </c>
      <c r="J16" s="10">
        <f t="shared" si="3"/>
        <v>373457640.01868069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11"/>
      <c r="H17" s="10"/>
      <c r="I17" s="10">
        <f t="shared" si="5"/>
        <v>5040</v>
      </c>
      <c r="J17" s="10">
        <f t="shared" si="3"/>
        <v>368701392.06109262</v>
      </c>
      <c r="K17" s="11">
        <f t="shared" si="4"/>
        <v>6.5999999999999392E-3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11"/>
      <c r="H18" s="10"/>
      <c r="I18" s="10">
        <f t="shared" si="5"/>
        <v>5040</v>
      </c>
      <c r="J18" s="10">
        <f t="shared" si="3"/>
        <v>366283918.20096624</v>
      </c>
      <c r="K18" s="11">
        <f t="shared" si="4"/>
        <v>1.1999999999998678E-3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11"/>
      <c r="H19" s="10"/>
      <c r="I19" s="10">
        <f t="shared" si="5"/>
        <v>5040</v>
      </c>
      <c r="J19" s="10">
        <f t="shared" si="3"/>
        <v>365844904.31578732</v>
      </c>
      <c r="K19" s="11">
        <f t="shared" si="4"/>
        <v>-1.9000000000000128E-3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11"/>
      <c r="H20" s="10"/>
      <c r="I20" s="10">
        <f t="shared" si="5"/>
        <v>5040</v>
      </c>
      <c r="J20" s="10">
        <f t="shared" si="3"/>
        <v>366541332.84819889</v>
      </c>
      <c r="K20" s="11">
        <f t="shared" si="4"/>
        <v>-1.3999999999998458E-3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11"/>
      <c r="H21" s="10"/>
      <c r="I21" s="10">
        <f t="shared" si="5"/>
        <v>5040</v>
      </c>
      <c r="J21" s="10">
        <f t="shared" si="3"/>
        <v>367055210.14239818</v>
      </c>
      <c r="K21" s="11">
        <f t="shared" si="4"/>
        <v>1.3999999999998458E-3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11"/>
      <c r="H22" s="10"/>
      <c r="I22" s="10">
        <f t="shared" si="5"/>
        <v>5040</v>
      </c>
      <c r="J22" s="10">
        <f t="shared" si="3"/>
        <v>366542051.27061933</v>
      </c>
      <c r="K22" s="11">
        <f t="shared" si="4"/>
        <v>4.7999999999999154E-3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11"/>
      <c r="H23" s="10"/>
      <c r="I23" s="10">
        <f t="shared" si="5"/>
        <v>5040</v>
      </c>
      <c r="J23" s="10">
        <f t="shared" si="3"/>
        <v>364791054.2104094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11"/>
      <c r="H24" s="10"/>
      <c r="I24" s="10">
        <f t="shared" si="5"/>
        <v>5040</v>
      </c>
      <c r="J24" s="10">
        <f t="shared" si="3"/>
        <v>362003626.28799182</v>
      </c>
      <c r="K24" s="11">
        <f t="shared" si="4"/>
        <v>1.1800000000000033E-2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11"/>
      <c r="H25" s="10"/>
      <c r="I25" s="10">
        <f t="shared" si="5"/>
        <v>5040</v>
      </c>
      <c r="J25" s="10">
        <f t="shared" si="3"/>
        <v>357781801.0357697</v>
      </c>
      <c r="K25" s="11">
        <f t="shared" si="4"/>
        <v>1.7200000000000104E-2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11"/>
      <c r="H26" s="10"/>
      <c r="I26" s="10">
        <f t="shared" si="5"/>
        <v>5040</v>
      </c>
      <c r="J26" s="10">
        <f t="shared" si="3"/>
        <v>351732010.45592773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11"/>
      <c r="H27" s="10"/>
      <c r="I27" s="10">
        <f t="shared" si="5"/>
        <v>5040</v>
      </c>
      <c r="J27" s="10">
        <f t="shared" si="3"/>
        <v>343555392.12339097</v>
      </c>
      <c r="K27" s="11">
        <f t="shared" si="4"/>
        <v>3.0899999999999928E-2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11"/>
      <c r="H28" s="10"/>
      <c r="I28" s="10">
        <f t="shared" si="5"/>
        <v>5040</v>
      </c>
      <c r="J28" s="10">
        <f t="shared" si="3"/>
        <v>333257728.31835383</v>
      </c>
      <c r="K28" s="11">
        <f t="shared" si="4"/>
        <v>3.8599999999999746E-2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11"/>
      <c r="H29" s="10"/>
      <c r="I29" s="10">
        <f t="shared" si="5"/>
        <v>5040</v>
      </c>
      <c r="J29" s="10">
        <f t="shared" si="3"/>
        <v>320872066.54954159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11"/>
      <c r="H30" s="10"/>
      <c r="I30" s="10">
        <f t="shared" si="5"/>
        <v>5040</v>
      </c>
      <c r="J30" s="10">
        <f t="shared" si="3"/>
        <v>307172187.00894272</v>
      </c>
      <c r="K30" s="11">
        <f t="shared" si="4"/>
        <v>4.7500000000000098E-2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11"/>
      <c r="H31" s="10"/>
      <c r="I31" s="10">
        <f t="shared" si="5"/>
        <v>5040</v>
      </c>
      <c r="J31" s="10">
        <f t="shared" si="3"/>
        <v>293243137.9560312</v>
      </c>
      <c r="K31" s="11">
        <f t="shared" si="4"/>
        <v>4.7900000000000054E-2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11"/>
      <c r="H32" s="10"/>
      <c r="I32" s="10">
        <f t="shared" si="5"/>
        <v>5040</v>
      </c>
      <c r="J32" s="10">
        <f t="shared" si="3"/>
        <v>279838856.71918237</v>
      </c>
      <c r="K32" s="11">
        <f t="shared" si="4"/>
        <v>4.7199999999999909E-2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11"/>
      <c r="H33" s="10"/>
      <c r="I33" s="10">
        <f t="shared" si="5"/>
        <v>5040</v>
      </c>
      <c r="J33" s="10">
        <f t="shared" si="3"/>
        <v>267225799.00609472</v>
      </c>
      <c r="K33" s="11">
        <f t="shared" si="4"/>
        <v>4.7100000000000142E-2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11"/>
      <c r="H34" s="10"/>
      <c r="I34" s="10">
        <f t="shared" si="5"/>
        <v>5040</v>
      </c>
      <c r="J34" s="10">
        <f t="shared" ref="J34:J65" si="6">IF(I34="","",I34*C34)</f>
        <v>255205614.56030437</v>
      </c>
      <c r="K34" s="11">
        <f t="shared" ref="K34:K65" si="7">IFERROR(J34/J35-1,"")</f>
        <v>4.5500000000000096E-2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11"/>
      <c r="H35" s="10"/>
      <c r="I35" s="10">
        <f t="shared" ref="I35:I66" si="8">IF(H35&lt;&gt;"",H35,I34/(1+IF(G34="",0,G34)))</f>
        <v>5040</v>
      </c>
      <c r="J35" s="10">
        <f t="shared" si="6"/>
        <v>244099105.27049676</v>
      </c>
      <c r="K35" s="11">
        <f t="shared" si="7"/>
        <v>4.4399999999999995E-2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11"/>
      <c r="H36" s="10"/>
      <c r="I36" s="10">
        <f t="shared" si="8"/>
        <v>5040</v>
      </c>
      <c r="J36" s="10">
        <f t="shared" si="6"/>
        <v>233721854.91238678</v>
      </c>
      <c r="K36" s="11">
        <f t="shared" si="7"/>
        <v>4.1900000000000048E-2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11"/>
      <c r="H37" s="10"/>
      <c r="I37" s="10">
        <f t="shared" si="8"/>
        <v>5040</v>
      </c>
      <c r="J37" s="10">
        <f t="shared" si="6"/>
        <v>224322732.42382836</v>
      </c>
      <c r="K37" s="11">
        <f t="shared" si="7"/>
        <v>3.8599999999999968E-2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11"/>
      <c r="H38" s="10"/>
      <c r="I38" s="10">
        <f t="shared" si="8"/>
        <v>5040</v>
      </c>
      <c r="J38" s="10">
        <f t="shared" si="6"/>
        <v>215985684.98346657</v>
      </c>
      <c r="K38" s="11">
        <f t="shared" si="7"/>
        <v>3.5199999999999898E-2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11"/>
      <c r="H39" s="10"/>
      <c r="I39" s="10">
        <f t="shared" si="8"/>
        <v>5040</v>
      </c>
      <c r="J39" s="10">
        <f t="shared" si="6"/>
        <v>208641504.04121581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11"/>
      <c r="H40" s="10"/>
      <c r="I40" s="10">
        <f t="shared" si="8"/>
        <v>5040</v>
      </c>
      <c r="J40" s="10">
        <f t="shared" si="6"/>
        <v>201976286.5839456</v>
      </c>
      <c r="K40" s="11">
        <f t="shared" si="7"/>
        <v>3.4499999999999753E-2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11"/>
      <c r="H41" s="10"/>
      <c r="I41" s="10">
        <f t="shared" si="8"/>
        <v>5040</v>
      </c>
      <c r="J41" s="10">
        <f t="shared" si="6"/>
        <v>195240489.68965262</v>
      </c>
      <c r="K41" s="11">
        <f t="shared" si="7"/>
        <v>3.7200000000000122E-2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11"/>
      <c r="H42" s="10"/>
      <c r="I42" s="10">
        <f t="shared" si="8"/>
        <v>5040</v>
      </c>
      <c r="J42" s="10">
        <f t="shared" si="6"/>
        <v>188238034.79526863</v>
      </c>
      <c r="K42" s="11">
        <f t="shared" si="7"/>
        <v>4.1900000000000048E-2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11"/>
      <c r="H43" s="10"/>
      <c r="I43" s="10">
        <f t="shared" si="8"/>
        <v>5040</v>
      </c>
      <c r="J43" s="10">
        <f t="shared" si="6"/>
        <v>180668043.76165527</v>
      </c>
      <c r="K43" s="11">
        <f t="shared" si="7"/>
        <v>4.5499999999999874E-2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11"/>
      <c r="H44" s="10"/>
      <c r="I44" s="10">
        <f t="shared" si="8"/>
        <v>5040</v>
      </c>
      <c r="J44" s="10">
        <f t="shared" si="6"/>
        <v>172805398.14601174</v>
      </c>
      <c r="K44" s="11">
        <f t="shared" si="7"/>
        <v>4.830000000000001E-2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11"/>
      <c r="H45" s="10"/>
      <c r="I45" s="10">
        <f t="shared" si="8"/>
        <v>5040</v>
      </c>
      <c r="J45" s="10">
        <f t="shared" si="6"/>
        <v>164843459.07279569</v>
      </c>
      <c r="K45" s="11">
        <f t="shared" si="7"/>
        <v>4.7199999999999909E-2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11"/>
      <c r="H46" s="10"/>
      <c r="I46" s="10">
        <f t="shared" si="8"/>
        <v>5040</v>
      </c>
      <c r="J46" s="10">
        <f t="shared" si="6"/>
        <v>157413539.98548099</v>
      </c>
      <c r="K46" s="11">
        <f t="shared" si="7"/>
        <v>4.369999999999985E-2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11"/>
      <c r="H47" s="10"/>
      <c r="I47" s="10">
        <f t="shared" si="8"/>
        <v>5040</v>
      </c>
      <c r="J47" s="10">
        <f t="shared" si="6"/>
        <v>150822592.68514037</v>
      </c>
      <c r="K47" s="11">
        <f t="shared" si="7"/>
        <v>3.8799999999999946E-2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11"/>
      <c r="H48" s="10"/>
      <c r="I48" s="10">
        <f t="shared" si="8"/>
        <v>5040</v>
      </c>
      <c r="J48" s="10">
        <f t="shared" si="6"/>
        <v>145189249.79316556</v>
      </c>
      <c r="K48" s="11">
        <f t="shared" si="7"/>
        <v>3.3700000000000063E-2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11"/>
      <c r="H49" s="10"/>
      <c r="I49" s="10">
        <f t="shared" si="8"/>
        <v>5040</v>
      </c>
      <c r="J49" s="10">
        <f t="shared" si="6"/>
        <v>140455886.4207851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11"/>
      <c r="H50" s="10"/>
      <c r="I50" s="10">
        <f t="shared" si="8"/>
        <v>5040</v>
      </c>
      <c r="J50" s="10">
        <f t="shared" si="6"/>
        <v>136206251.37779781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11"/>
      <c r="H51" s="10"/>
      <c r="I51" s="10">
        <f t="shared" si="8"/>
        <v>5040</v>
      </c>
      <c r="J51" s="10">
        <f t="shared" si="6"/>
        <v>132200573.98602137</v>
      </c>
      <c r="K51" s="11">
        <f t="shared" si="7"/>
        <v>3.1400000000000095E-2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11"/>
      <c r="H52" s="10"/>
      <c r="I52" s="10">
        <f t="shared" si="8"/>
        <v>5040</v>
      </c>
      <c r="J52" s="10">
        <f t="shared" si="6"/>
        <v>128175852.22612116</v>
      </c>
      <c r="K52" s="11">
        <f t="shared" si="7"/>
        <v>3.3700000000000063E-2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11"/>
      <c r="H53" s="10"/>
      <c r="I53" s="10">
        <f t="shared" si="8"/>
        <v>5040</v>
      </c>
      <c r="J53" s="10">
        <f t="shared" si="6"/>
        <v>123997148.32748491</v>
      </c>
      <c r="K53" s="11">
        <f t="shared" si="7"/>
        <v>3.6499999999999977E-2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11"/>
      <c r="H54" s="10"/>
      <c r="I54" s="10">
        <f t="shared" si="8"/>
        <v>5040</v>
      </c>
      <c r="J54" s="10">
        <f t="shared" si="6"/>
        <v>119630630.32077657</v>
      </c>
      <c r="K54" s="11">
        <f t="shared" si="7"/>
        <v>3.5600000000000298E-2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11"/>
      <c r="H55" s="10"/>
      <c r="I55" s="10">
        <f t="shared" si="8"/>
        <v>5040</v>
      </c>
      <c r="J55" s="10">
        <f t="shared" si="6"/>
        <v>115518183.00577109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11"/>
      <c r="H56" s="10"/>
      <c r="I56" s="10">
        <f t="shared" si="8"/>
        <v>5040</v>
      </c>
      <c r="J56" s="10">
        <f t="shared" si="6"/>
        <v>111925378.36040218</v>
      </c>
      <c r="K56" s="11">
        <f t="shared" si="7"/>
        <v>2.5700000000000056E-2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11"/>
      <c r="H57" s="10"/>
      <c r="I57" s="10">
        <f t="shared" si="8"/>
        <v>5040</v>
      </c>
      <c r="J57" s="10">
        <f t="shared" si="6"/>
        <v>109120969.445649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11"/>
      <c r="H58" s="10"/>
      <c r="I58" s="10">
        <f t="shared" si="8"/>
        <v>5040</v>
      </c>
      <c r="J58" s="10">
        <f t="shared" si="6"/>
        <v>107191522.04877111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11"/>
      <c r="H59" s="10"/>
      <c r="I59" s="10">
        <f t="shared" si="8"/>
        <v>5040</v>
      </c>
      <c r="J59" s="10">
        <f t="shared" si="6"/>
        <v>105607410.88548879</v>
      </c>
      <c r="K59" s="11">
        <f t="shared" si="7"/>
        <v>1.2000000000000011E-2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11"/>
      <c r="H60" s="10"/>
      <c r="I60" s="10">
        <f t="shared" si="8"/>
        <v>5040</v>
      </c>
      <c r="J60" s="10">
        <f t="shared" si="6"/>
        <v>104355149.0963328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11"/>
      <c r="H61" s="10"/>
      <c r="I61" s="10">
        <f t="shared" si="8"/>
        <v>5040</v>
      </c>
      <c r="J61" s="10">
        <f t="shared" si="6"/>
        <v>103321929.79834931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11"/>
      <c r="H62" s="10"/>
      <c r="I62" s="10">
        <f t="shared" si="8"/>
        <v>5040</v>
      </c>
      <c r="J62" s="10">
        <f t="shared" si="6"/>
        <v>102400326.85663956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11"/>
      <c r="H63" s="10"/>
      <c r="I63" s="10">
        <f t="shared" si="8"/>
        <v>5040</v>
      </c>
      <c r="J63" s="10">
        <f t="shared" si="6"/>
        <v>101587625.84984083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11"/>
      <c r="H64" s="10"/>
      <c r="I64" s="10">
        <f t="shared" si="8"/>
        <v>5040</v>
      </c>
      <c r="J64" s="10">
        <f t="shared" si="6"/>
        <v>100881455.66021931</v>
      </c>
      <c r="K64" s="11">
        <f t="shared" si="7"/>
        <v>5.8000000000000274E-3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11"/>
      <c r="H65" s="10"/>
      <c r="I65" s="10">
        <f t="shared" si="8"/>
        <v>5040</v>
      </c>
      <c r="J65" s="10">
        <f t="shared" si="6"/>
        <v>100299717.29988001</v>
      </c>
      <c r="K65" s="11">
        <f t="shared" si="7"/>
        <v>8.5000000000001741E-3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4">
        <f>SUM(F2)</f>
        <v>82798</v>
      </c>
      <c r="G66" s="11"/>
      <c r="H66" s="10"/>
      <c r="I66" s="10">
        <f t="shared" si="8"/>
        <v>5040</v>
      </c>
      <c r="J66" s="10">
        <f t="shared" ref="J66:J67" si="9">IF(I66="","",I66*C66)</f>
        <v>99454355.280000001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11"/>
      <c r="H67" s="10"/>
      <c r="I67" s="10">
        <f t="shared" ref="I67" si="11">IF(H67&lt;&gt;"",H67,I66/(1+IF(G66="",0,G66)))</f>
        <v>5040</v>
      </c>
      <c r="J67" s="10">
        <f t="shared" si="9"/>
        <v>98733600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5">
        <v>3626297</v>
      </c>
      <c r="G2" s="11"/>
      <c r="H2" s="10"/>
      <c r="I2" s="10">
        <f>IF(H2&lt;&gt;"",H2,12937)</f>
        <v>12937</v>
      </c>
      <c r="J2" s="10">
        <f t="shared" ref="J2:J33" si="3">IF(I2="","",I2*C2)</f>
        <v>46903295028.615898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11"/>
      <c r="H3" s="10"/>
      <c r="I3" s="10">
        <f t="shared" ref="I3:I34" si="5">IF(H3&lt;&gt;"",H3,I2/(1+IF(G2="",0,G2)))</f>
        <v>12937</v>
      </c>
      <c r="J3" s="10">
        <f t="shared" si="3"/>
        <v>45585863571.402374</v>
      </c>
      <c r="K3" s="11">
        <f t="shared" si="4"/>
        <v>2.4200000000000221E-2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11"/>
      <c r="H4" s="10"/>
      <c r="I4" s="10">
        <f t="shared" si="5"/>
        <v>12937</v>
      </c>
      <c r="J4" s="10">
        <f t="shared" si="3"/>
        <v>44508751778.365913</v>
      </c>
      <c r="K4" s="11">
        <f t="shared" si="4"/>
        <v>1.9900000000000029E-2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11"/>
      <c r="H5" s="10"/>
      <c r="I5" s="10">
        <f t="shared" si="5"/>
        <v>12937</v>
      </c>
      <c r="J5" s="10">
        <f t="shared" si="3"/>
        <v>43640309616.987854</v>
      </c>
      <c r="K5" s="11">
        <f t="shared" si="4"/>
        <v>2.0899999999999919E-2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11"/>
      <c r="H6" s="10"/>
      <c r="I6" s="10">
        <f t="shared" si="5"/>
        <v>12937</v>
      </c>
      <c r="J6" s="10">
        <f t="shared" si="3"/>
        <v>42746899419.128082</v>
      </c>
      <c r="K6" s="11">
        <f t="shared" si="4"/>
        <v>2.1700000000000053E-2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11"/>
      <c r="H7" s="10"/>
      <c r="I7" s="10">
        <f t="shared" si="5"/>
        <v>12937</v>
      </c>
      <c r="J7" s="10">
        <f t="shared" si="3"/>
        <v>41838993265.271683</v>
      </c>
      <c r="K7" s="11">
        <f t="shared" si="4"/>
        <v>2.200000000000002E-2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11"/>
      <c r="H8" s="10"/>
      <c r="I8" s="10">
        <f t="shared" si="5"/>
        <v>12937</v>
      </c>
      <c r="J8" s="10">
        <f t="shared" si="3"/>
        <v>40938349574.629829</v>
      </c>
      <c r="K8" s="11">
        <f t="shared" si="4"/>
        <v>2.2199999999999998E-2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11"/>
      <c r="H9" s="10"/>
      <c r="I9" s="10">
        <f t="shared" si="5"/>
        <v>12937</v>
      </c>
      <c r="J9" s="10">
        <f t="shared" si="3"/>
        <v>40049256089.444168</v>
      </c>
      <c r="K9" s="11">
        <f t="shared" si="4"/>
        <v>2.2699999999999942E-2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11"/>
      <c r="H10" s="10"/>
      <c r="I10" s="10">
        <f t="shared" si="5"/>
        <v>12937</v>
      </c>
      <c r="J10" s="10">
        <f t="shared" si="3"/>
        <v>39160316895.907082</v>
      </c>
      <c r="K10" s="11">
        <f t="shared" si="4"/>
        <v>2.3300000000000098E-2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11"/>
      <c r="H11" s="10"/>
      <c r="I11" s="10">
        <f t="shared" si="5"/>
        <v>12937</v>
      </c>
      <c r="J11" s="10">
        <f t="shared" si="3"/>
        <v>38268657183.530807</v>
      </c>
      <c r="K11" s="11">
        <f t="shared" si="4"/>
        <v>2.3600000000000065E-2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11"/>
      <c r="H12" s="10"/>
      <c r="I12" s="10">
        <f t="shared" si="5"/>
        <v>12937</v>
      </c>
      <c r="J12" s="10">
        <f t="shared" si="3"/>
        <v>37386339569.686211</v>
      </c>
      <c r="K12" s="11">
        <f t="shared" si="4"/>
        <v>2.3900000000000254E-2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11"/>
      <c r="H13" s="10"/>
      <c r="I13" s="10">
        <f t="shared" si="5"/>
        <v>12937</v>
      </c>
      <c r="J13" s="10">
        <f t="shared" si="3"/>
        <v>36513663023.426315</v>
      </c>
      <c r="K13" s="11">
        <f t="shared" si="4"/>
        <v>2.4199999999999999E-2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11"/>
      <c r="H14" s="10"/>
      <c r="I14" s="10">
        <f t="shared" si="5"/>
        <v>12937</v>
      </c>
      <c r="J14" s="10">
        <f t="shared" si="3"/>
        <v>35650910977.76442</v>
      </c>
      <c r="K14" s="11">
        <f t="shared" si="4"/>
        <v>2.4899999999999922E-2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11"/>
      <c r="H15" s="10"/>
      <c r="I15" s="10">
        <f t="shared" si="5"/>
        <v>12937</v>
      </c>
      <c r="J15" s="10">
        <f t="shared" si="3"/>
        <v>34784770199.789658</v>
      </c>
      <c r="K15" s="11">
        <f t="shared" si="4"/>
        <v>2.5800000000000045E-2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11"/>
      <c r="H16" s="10"/>
      <c r="I16" s="10">
        <f t="shared" si="5"/>
        <v>12937</v>
      </c>
      <c r="J16" s="10">
        <f t="shared" si="3"/>
        <v>33909894911.083698</v>
      </c>
      <c r="K16" s="11">
        <f t="shared" si="4"/>
        <v>2.6799999999999935E-2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11"/>
      <c r="H17" s="10"/>
      <c r="I17" s="10">
        <f t="shared" si="5"/>
        <v>12937</v>
      </c>
      <c r="J17" s="10">
        <f t="shared" si="3"/>
        <v>33024829480.993088</v>
      </c>
      <c r="K17" s="11">
        <f t="shared" si="4"/>
        <v>2.7700000000000058E-2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11"/>
      <c r="H18" s="10"/>
      <c r="I18" s="10">
        <f t="shared" si="5"/>
        <v>12937</v>
      </c>
      <c r="J18" s="10">
        <f t="shared" si="3"/>
        <v>32134698337.056618</v>
      </c>
      <c r="K18" s="11">
        <f t="shared" si="4"/>
        <v>3.2599999999999962E-2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11"/>
      <c r="H19" s="10"/>
      <c r="I19" s="10">
        <f t="shared" si="5"/>
        <v>12937</v>
      </c>
      <c r="J19" s="10">
        <f t="shared" si="3"/>
        <v>31120180454.248127</v>
      </c>
      <c r="K19" s="11">
        <f t="shared" si="4"/>
        <v>3.7700000000000067E-2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11"/>
      <c r="H20" s="10"/>
      <c r="I20" s="10">
        <f t="shared" si="5"/>
        <v>12937</v>
      </c>
      <c r="J20" s="10">
        <f t="shared" si="3"/>
        <v>29989573532.088394</v>
      </c>
      <c r="K20" s="11">
        <f t="shared" si="4"/>
        <v>3.8400000000000212E-2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11"/>
      <c r="H21" s="10"/>
      <c r="I21" s="10">
        <f t="shared" si="5"/>
        <v>12937</v>
      </c>
      <c r="J21" s="10">
        <f t="shared" si="3"/>
        <v>28880560027.049683</v>
      </c>
      <c r="K21" s="11">
        <f t="shared" si="4"/>
        <v>3.8699999999999957E-2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11"/>
      <c r="H22" s="10"/>
      <c r="I22" s="10">
        <f t="shared" si="5"/>
        <v>12937</v>
      </c>
      <c r="J22" s="10">
        <f t="shared" si="3"/>
        <v>27804524912.919693</v>
      </c>
      <c r="K22" s="11">
        <f t="shared" si="4"/>
        <v>3.8999999999999924E-2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11"/>
      <c r="H23" s="10"/>
      <c r="I23" s="10">
        <f t="shared" si="5"/>
        <v>12937</v>
      </c>
      <c r="J23" s="10">
        <f t="shared" si="3"/>
        <v>26760851696.746578</v>
      </c>
      <c r="K23" s="11">
        <f t="shared" si="4"/>
        <v>3.9299999999999891E-2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11"/>
      <c r="H24" s="10"/>
      <c r="I24" s="10">
        <f t="shared" si="5"/>
        <v>12937</v>
      </c>
      <c r="J24" s="10">
        <f t="shared" si="3"/>
        <v>25748919173.238316</v>
      </c>
      <c r="K24" s="11">
        <f t="shared" si="4"/>
        <v>3.9800000000000058E-2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11"/>
      <c r="H25" s="10"/>
      <c r="I25" s="10">
        <f t="shared" si="5"/>
        <v>12937</v>
      </c>
      <c r="J25" s="10">
        <f t="shared" si="3"/>
        <v>24763338308.557716</v>
      </c>
      <c r="K25" s="11">
        <f t="shared" si="4"/>
        <v>3.9900000000000047E-2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11"/>
      <c r="H26" s="10"/>
      <c r="I26" s="10">
        <f t="shared" si="5"/>
        <v>12937</v>
      </c>
      <c r="J26" s="10">
        <f t="shared" si="3"/>
        <v>23813191949.762203</v>
      </c>
      <c r="K26" s="11">
        <f t="shared" si="4"/>
        <v>3.9700000000000069E-2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11"/>
      <c r="H27" s="10"/>
      <c r="I27" s="10">
        <f t="shared" si="5"/>
        <v>12937</v>
      </c>
      <c r="J27" s="10">
        <f t="shared" si="3"/>
        <v>22903906847.900551</v>
      </c>
      <c r="K27" s="11">
        <f t="shared" si="4"/>
        <v>3.9299999999999891E-2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11"/>
      <c r="H28" s="10"/>
      <c r="I28" s="10">
        <f t="shared" si="5"/>
        <v>12937</v>
      </c>
      <c r="J28" s="10">
        <f t="shared" si="3"/>
        <v>22037820502.165451</v>
      </c>
      <c r="K28" s="11">
        <f t="shared" si="4"/>
        <v>3.8699999999999735E-2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11"/>
      <c r="H29" s="10"/>
      <c r="I29" s="10">
        <f t="shared" si="5"/>
        <v>12937</v>
      </c>
      <c r="J29" s="10">
        <f t="shared" si="3"/>
        <v>21216732937.484795</v>
      </c>
      <c r="K29" s="11">
        <f t="shared" si="4"/>
        <v>3.8300000000000001E-2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11"/>
      <c r="H30" s="10"/>
      <c r="I30" s="10">
        <f t="shared" si="5"/>
        <v>12937</v>
      </c>
      <c r="J30" s="10">
        <f t="shared" si="3"/>
        <v>20434106652.686886</v>
      </c>
      <c r="K30" s="11">
        <f t="shared" si="4"/>
        <v>3.8599999999999968E-2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11"/>
      <c r="H31" s="10"/>
      <c r="I31" s="10">
        <f t="shared" si="5"/>
        <v>12937</v>
      </c>
      <c r="J31" s="10">
        <f t="shared" si="3"/>
        <v>19674664599.159336</v>
      </c>
      <c r="K31" s="11">
        <f t="shared" si="4"/>
        <v>3.9100000000000135E-2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11"/>
      <c r="H32" s="10"/>
      <c r="I32" s="10">
        <f t="shared" si="5"/>
        <v>12937</v>
      </c>
      <c r="J32" s="10">
        <f t="shared" si="3"/>
        <v>18934332209.757805</v>
      </c>
      <c r="K32" s="11">
        <f t="shared" si="4"/>
        <v>3.960000000000008E-2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11"/>
      <c r="H33" s="10"/>
      <c r="I33" s="10">
        <f t="shared" si="5"/>
        <v>12937</v>
      </c>
      <c r="J33" s="10">
        <f t="shared" si="3"/>
        <v>18213093699.266838</v>
      </c>
      <c r="K33" s="11">
        <f t="shared" si="4"/>
        <v>3.9900000000000047E-2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11"/>
      <c r="H34" s="10"/>
      <c r="I34" s="10">
        <f t="shared" si="5"/>
        <v>12937</v>
      </c>
      <c r="J34" s="10">
        <f t="shared" ref="J34:J65" si="6">IF(I34="","",I34*C34)</f>
        <v>17514274160.271984</v>
      </c>
      <c r="K34" s="11">
        <f t="shared" ref="K34:K65" si="7">IFERROR(J34/J35-1,"")</f>
        <v>4.0100000000000025E-2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11"/>
      <c r="H35" s="10"/>
      <c r="I35" s="10">
        <f t="shared" ref="I35:I66" si="8">IF(H35&lt;&gt;"",H35,I34/(1+IF(G34="",0,G34)))</f>
        <v>12937</v>
      </c>
      <c r="J35" s="10">
        <f t="shared" si="6"/>
        <v>16839029093.617905</v>
      </c>
      <c r="K35" s="11">
        <f t="shared" si="7"/>
        <v>4.0199999999999791E-2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11"/>
      <c r="H36" s="10"/>
      <c r="I36" s="10">
        <f t="shared" si="8"/>
        <v>12937</v>
      </c>
      <c r="J36" s="10">
        <f t="shared" si="6"/>
        <v>16188261001.36311</v>
      </c>
      <c r="K36" s="11">
        <f t="shared" si="7"/>
        <v>4.0000000000000258E-2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11"/>
      <c r="H37" s="10"/>
      <c r="I37" s="10">
        <f t="shared" si="8"/>
        <v>12937</v>
      </c>
      <c r="J37" s="10">
        <f t="shared" si="6"/>
        <v>15565635578.233757</v>
      </c>
      <c r="K37" s="11">
        <f t="shared" si="7"/>
        <v>3.9500000000000091E-2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11"/>
      <c r="H38" s="10"/>
      <c r="I38" s="10">
        <f t="shared" si="8"/>
        <v>12937</v>
      </c>
      <c r="J38" s="10">
        <f t="shared" si="6"/>
        <v>14974156400.417273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11"/>
      <c r="H39" s="10"/>
      <c r="I39" s="10">
        <f t="shared" si="8"/>
        <v>12937</v>
      </c>
      <c r="J39" s="10">
        <f t="shared" si="6"/>
        <v>14417635663.794794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11"/>
      <c r="H40" s="10"/>
      <c r="I40" s="10">
        <f t="shared" si="8"/>
        <v>12937</v>
      </c>
      <c r="J40" s="10">
        <f t="shared" si="6"/>
        <v>13893837972.241297</v>
      </c>
      <c r="K40" s="11">
        <f t="shared" si="7"/>
        <v>3.6699999999999955E-2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11"/>
      <c r="H41" s="10"/>
      <c r="I41" s="10">
        <f t="shared" si="8"/>
        <v>12937</v>
      </c>
      <c r="J41" s="10">
        <f t="shared" si="6"/>
        <v>13401985118.396158</v>
      </c>
      <c r="K41" s="11">
        <f t="shared" si="7"/>
        <v>4.0699999999999958E-2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11"/>
      <c r="H42" s="10"/>
      <c r="I42" s="10">
        <f t="shared" si="8"/>
        <v>12937</v>
      </c>
      <c r="J42" s="10">
        <f t="shared" si="6"/>
        <v>12877856364.366444</v>
      </c>
      <c r="K42" s="11">
        <f t="shared" si="7"/>
        <v>4.5600000000000085E-2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11"/>
      <c r="H43" s="10"/>
      <c r="I43" s="10">
        <f t="shared" si="8"/>
        <v>12937</v>
      </c>
      <c r="J43" s="10">
        <f t="shared" si="6"/>
        <v>12316236002.645794</v>
      </c>
      <c r="K43" s="11">
        <f t="shared" si="7"/>
        <v>4.5700000000000074E-2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11"/>
      <c r="H44" s="10"/>
      <c r="I44" s="10">
        <f t="shared" si="8"/>
        <v>12937</v>
      </c>
      <c r="J44" s="10">
        <f t="shared" si="6"/>
        <v>11777982215.401926</v>
      </c>
      <c r="K44" s="11">
        <f t="shared" si="7"/>
        <v>4.5500000000000318E-2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11"/>
      <c r="H45" s="10"/>
      <c r="I45" s="10">
        <f t="shared" si="8"/>
        <v>12937</v>
      </c>
      <c r="J45" s="10">
        <f t="shared" si="6"/>
        <v>11265406231.852629</v>
      </c>
      <c r="K45" s="11">
        <f t="shared" si="7"/>
        <v>4.4799999999999951E-2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11"/>
      <c r="H46" s="10"/>
      <c r="I46" s="10">
        <f t="shared" si="8"/>
        <v>12937</v>
      </c>
      <c r="J46" s="10">
        <f t="shared" si="6"/>
        <v>10782356653.764002</v>
      </c>
      <c r="K46" s="11">
        <f t="shared" si="7"/>
        <v>4.3299999999999894E-2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11"/>
      <c r="H47" s="10"/>
      <c r="I47" s="10">
        <f t="shared" si="8"/>
        <v>12937</v>
      </c>
      <c r="J47" s="10">
        <f t="shared" si="6"/>
        <v>10334857331.317936</v>
      </c>
      <c r="K47" s="11">
        <f t="shared" si="7"/>
        <v>4.1400000000000103E-2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11"/>
      <c r="H48" s="10"/>
      <c r="I48" s="10">
        <f t="shared" si="8"/>
        <v>12937</v>
      </c>
      <c r="J48" s="10">
        <f t="shared" si="6"/>
        <v>9924003582.9824619</v>
      </c>
      <c r="K48" s="11">
        <f t="shared" si="7"/>
        <v>3.9700000000000069E-2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11"/>
      <c r="H49" s="10"/>
      <c r="I49" s="10">
        <f t="shared" si="8"/>
        <v>12937</v>
      </c>
      <c r="J49" s="10">
        <f t="shared" si="6"/>
        <v>9545064521.4797173</v>
      </c>
      <c r="K49" s="11">
        <f t="shared" si="7"/>
        <v>3.8899999999999935E-2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11"/>
      <c r="H50" s="10"/>
      <c r="I50" s="10">
        <f t="shared" si="8"/>
        <v>12937</v>
      </c>
      <c r="J50" s="10">
        <f t="shared" si="6"/>
        <v>9187664377.2063885</v>
      </c>
      <c r="K50" s="11">
        <f t="shared" si="7"/>
        <v>3.8699999999999957E-2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11"/>
      <c r="H51" s="10"/>
      <c r="I51" s="10">
        <f t="shared" si="8"/>
        <v>12937</v>
      </c>
      <c r="J51" s="10">
        <f t="shared" si="6"/>
        <v>8845349357.0871181</v>
      </c>
      <c r="K51" s="11">
        <f t="shared" si="7"/>
        <v>3.8700000000000179E-2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11"/>
      <c r="H52" s="10"/>
      <c r="I52" s="10">
        <f t="shared" si="8"/>
        <v>12937</v>
      </c>
      <c r="J52" s="10">
        <f t="shared" si="6"/>
        <v>8515788348.0187902</v>
      </c>
      <c r="K52" s="11">
        <f t="shared" si="7"/>
        <v>3.8699999999999957E-2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11"/>
      <c r="H53" s="10"/>
      <c r="I53" s="10">
        <f t="shared" si="8"/>
        <v>12937</v>
      </c>
      <c r="J53" s="10">
        <f t="shared" si="6"/>
        <v>8198506159.6406956</v>
      </c>
      <c r="K53" s="11">
        <f t="shared" si="7"/>
        <v>3.8599999999999968E-2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11"/>
      <c r="H54" s="10"/>
      <c r="I54" s="10">
        <f t="shared" si="8"/>
        <v>12937</v>
      </c>
      <c r="J54" s="10">
        <f t="shared" si="6"/>
        <v>7893805275.9875755</v>
      </c>
      <c r="K54" s="11">
        <f t="shared" si="7"/>
        <v>3.8499999999999757E-2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11"/>
      <c r="H55" s="10"/>
      <c r="I55" s="10">
        <f t="shared" si="8"/>
        <v>12937</v>
      </c>
      <c r="J55" s="10">
        <f t="shared" si="6"/>
        <v>7601160593.1512537</v>
      </c>
      <c r="K55" s="11">
        <f t="shared" si="7"/>
        <v>3.7800000000000056E-2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11"/>
      <c r="H56" s="10"/>
      <c r="I56" s="10">
        <f t="shared" si="8"/>
        <v>12937</v>
      </c>
      <c r="J56" s="10">
        <f t="shared" si="6"/>
        <v>7324301978.3689079</v>
      </c>
      <c r="K56" s="11">
        <f t="shared" si="7"/>
        <v>3.6499999999999977E-2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11"/>
      <c r="H57" s="10"/>
      <c r="I57" s="10">
        <f t="shared" si="8"/>
        <v>12937</v>
      </c>
      <c r="J57" s="10">
        <f t="shared" si="6"/>
        <v>7066379139.7673979</v>
      </c>
      <c r="K57" s="11">
        <f t="shared" si="7"/>
        <v>3.6000000000000032E-2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11"/>
      <c r="H58" s="10"/>
      <c r="I58" s="10">
        <f t="shared" si="8"/>
        <v>12937</v>
      </c>
      <c r="J58" s="10">
        <f t="shared" si="6"/>
        <v>6820829285.4897661</v>
      </c>
      <c r="K58" s="11">
        <f t="shared" si="7"/>
        <v>3.5000000000000142E-2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11"/>
      <c r="H59" s="10"/>
      <c r="I59" s="10">
        <f t="shared" si="8"/>
        <v>12937</v>
      </c>
      <c r="J59" s="10">
        <f t="shared" si="6"/>
        <v>6590173222.695426</v>
      </c>
      <c r="K59" s="11">
        <f t="shared" si="7"/>
        <v>3.400000000000003E-2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11"/>
      <c r="H60" s="10"/>
      <c r="I60" s="10">
        <f t="shared" si="8"/>
        <v>12937</v>
      </c>
      <c r="J60" s="10">
        <f t="shared" si="6"/>
        <v>6373475070.3050537</v>
      </c>
      <c r="K60" s="11">
        <f t="shared" si="7"/>
        <v>3.2999999999999918E-2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11"/>
      <c r="H61" s="10"/>
      <c r="I61" s="10">
        <f t="shared" si="8"/>
        <v>12937</v>
      </c>
      <c r="J61" s="10">
        <f t="shared" si="6"/>
        <v>6169869380.7406139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11"/>
      <c r="H62" s="10"/>
      <c r="I62" s="10">
        <f t="shared" si="8"/>
        <v>12937</v>
      </c>
      <c r="J62" s="10">
        <f t="shared" si="6"/>
        <v>5978555601.4928427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11"/>
      <c r="H63" s="10"/>
      <c r="I63" s="10">
        <f t="shared" si="8"/>
        <v>12937</v>
      </c>
      <c r="J63" s="10">
        <f t="shared" si="6"/>
        <v>5798793017.9368029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11"/>
      <c r="H64" s="10"/>
      <c r="I64" s="10">
        <f t="shared" si="8"/>
        <v>12937</v>
      </c>
      <c r="J64" s="10">
        <f t="shared" si="6"/>
        <v>5629896133.9192257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11"/>
      <c r="H65" s="10"/>
      <c r="I65" s="10">
        <f t="shared" si="8"/>
        <v>12937</v>
      </c>
      <c r="J65" s="10">
        <f t="shared" si="6"/>
        <v>5476552659.4544992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4">
        <f>SUM(F2)</f>
        <v>3626297</v>
      </c>
      <c r="G66" s="11"/>
      <c r="H66" s="10"/>
      <c r="I66" s="10">
        <f t="shared" si="8"/>
        <v>12937</v>
      </c>
      <c r="J66" s="10">
        <f t="shared" ref="J66:J67" si="9">IF(I66="","",I66*C66)</f>
        <v>5332573183.5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11"/>
      <c r="H67" s="10"/>
      <c r="I67" s="10">
        <f t="shared" ref="I67" si="11">IF(H67&lt;&gt;"",H67,I66/(1+IF(G66="",0,G66)))</f>
        <v>12937</v>
      </c>
      <c r="J67" s="10">
        <f t="shared" si="9"/>
        <v>5197439750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5">
        <v>233966</v>
      </c>
      <c r="G2" s="11"/>
      <c r="H2" s="10"/>
      <c r="I2" s="10">
        <f>IF(H2&lt;&gt;"",H2,6151)</f>
        <v>6151</v>
      </c>
      <c r="J2" s="10">
        <f t="shared" ref="J2:J33" si="3">IF(I2="","",I2*C2)</f>
        <v>1437600045.7903204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11"/>
      <c r="H3" s="10"/>
      <c r="I3" s="10">
        <f t="shared" ref="I3:I34" si="5">IF(H3&lt;&gt;"",H3,I2/(1+IF(G2="",0,G2)))</f>
        <v>6151</v>
      </c>
      <c r="J3" s="10">
        <f t="shared" si="3"/>
        <v>1410103036.5770674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11"/>
      <c r="H4" s="10"/>
      <c r="I4" s="10">
        <f t="shared" si="5"/>
        <v>6151</v>
      </c>
      <c r="J4" s="10">
        <f t="shared" si="3"/>
        <v>1380829452.1906259</v>
      </c>
      <c r="K4" s="11">
        <f t="shared" si="4"/>
        <v>2.410000000000001E-2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11"/>
      <c r="H5" s="10"/>
      <c r="I5" s="10">
        <f t="shared" si="5"/>
        <v>6151</v>
      </c>
      <c r="J5" s="10">
        <f t="shared" si="3"/>
        <v>1348334588.6052396</v>
      </c>
      <c r="K5" s="11">
        <f t="shared" si="4"/>
        <v>1.6599999999999948E-2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11"/>
      <c r="H6" s="10"/>
      <c r="I6" s="10">
        <f t="shared" si="5"/>
        <v>6151</v>
      </c>
      <c r="J6" s="10">
        <f t="shared" si="3"/>
        <v>1326317714.5438125</v>
      </c>
      <c r="K6" s="11">
        <f t="shared" si="4"/>
        <v>5.5000000000000604E-3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11"/>
      <c r="H7" s="10"/>
      <c r="I7" s="10">
        <f t="shared" si="5"/>
        <v>6151</v>
      </c>
      <c r="J7" s="10">
        <f t="shared" si="3"/>
        <v>1319062868.7656016</v>
      </c>
      <c r="K7" s="11">
        <f t="shared" si="4"/>
        <v>2.6999999999999247E-3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11"/>
      <c r="H8" s="10"/>
      <c r="I8" s="10">
        <f t="shared" si="5"/>
        <v>6151</v>
      </c>
      <c r="J8" s="10">
        <f t="shared" si="3"/>
        <v>1315510989.0950451</v>
      </c>
      <c r="K8" s="11">
        <f t="shared" si="4"/>
        <v>6.9999999999992291E-4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11"/>
      <c r="H9" s="10"/>
      <c r="I9" s="10">
        <f t="shared" si="5"/>
        <v>6151</v>
      </c>
      <c r="J9" s="10">
        <f t="shared" si="3"/>
        <v>1314590775.5521586</v>
      </c>
      <c r="K9" s="11">
        <f t="shared" si="4"/>
        <v>-1.1000000000001009E-3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11"/>
      <c r="H10" s="10"/>
      <c r="I10" s="10">
        <f t="shared" si="5"/>
        <v>6151</v>
      </c>
      <c r="J10" s="10">
        <f t="shared" si="3"/>
        <v>1316038417.8117516</v>
      </c>
      <c r="K10" s="11">
        <f t="shared" si="4"/>
        <v>-1.3999999999999568E-3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11"/>
      <c r="H11" s="10"/>
      <c r="I11" s="10">
        <f t="shared" si="5"/>
        <v>6151</v>
      </c>
      <c r="J11" s="10">
        <f t="shared" si="3"/>
        <v>1317883454.6482592</v>
      </c>
      <c r="K11" s="11">
        <f t="shared" si="4"/>
        <v>-1.4999999999999458E-3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11"/>
      <c r="H12" s="10"/>
      <c r="I12" s="10">
        <f t="shared" si="5"/>
        <v>6151</v>
      </c>
      <c r="J12" s="10">
        <f t="shared" si="3"/>
        <v>1319863249.522543</v>
      </c>
      <c r="K12" s="11">
        <f t="shared" si="4"/>
        <v>-1.0999999999998789E-3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11"/>
      <c r="H13" s="10"/>
      <c r="I13" s="10">
        <f t="shared" si="5"/>
        <v>6151</v>
      </c>
      <c r="J13" s="10">
        <f t="shared" si="3"/>
        <v>1321316697.8902221</v>
      </c>
      <c r="K13" s="11">
        <f t="shared" si="4"/>
        <v>9.9999999999988987E-5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11"/>
      <c r="H14" s="10"/>
      <c r="I14" s="10">
        <f t="shared" si="5"/>
        <v>6151</v>
      </c>
      <c r="J14" s="10">
        <f t="shared" si="3"/>
        <v>1321184579.4322789</v>
      </c>
      <c r="K14" s="11">
        <f t="shared" si="4"/>
        <v>-2.3000000000000798E-3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11"/>
      <c r="H15" s="10"/>
      <c r="I15" s="10">
        <f t="shared" si="5"/>
        <v>6151</v>
      </c>
      <c r="J15" s="10">
        <f t="shared" si="3"/>
        <v>1324230309.1433086</v>
      </c>
      <c r="K15" s="11">
        <f t="shared" si="4"/>
        <v>-4.7000000000000375E-3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11"/>
      <c r="H16" s="10"/>
      <c r="I16" s="10">
        <f t="shared" si="5"/>
        <v>6151</v>
      </c>
      <c r="J16" s="10">
        <f t="shared" si="3"/>
        <v>1330483581.9786081</v>
      </c>
      <c r="K16" s="11">
        <f t="shared" si="4"/>
        <v>-3.7000000000000366E-3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11"/>
      <c r="H17" s="10"/>
      <c r="I17" s="10">
        <f t="shared" si="5"/>
        <v>6151</v>
      </c>
      <c r="J17" s="10">
        <f t="shared" si="3"/>
        <v>1335424653.1954312</v>
      </c>
      <c r="K17" s="11">
        <f t="shared" si="4"/>
        <v>-1.8999999999999018E-3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11"/>
      <c r="H18" s="10"/>
      <c r="I18" s="10">
        <f t="shared" si="5"/>
        <v>6151</v>
      </c>
      <c r="J18" s="10">
        <f t="shared" si="3"/>
        <v>1337966790.0966146</v>
      </c>
      <c r="K18" s="11">
        <f t="shared" si="4"/>
        <v>-1.1000000000002119E-3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11"/>
      <c r="H19" s="10"/>
      <c r="I19" s="10">
        <f t="shared" si="5"/>
        <v>6151</v>
      </c>
      <c r="J19" s="10">
        <f t="shared" si="3"/>
        <v>1339440174.288332</v>
      </c>
      <c r="K19" s="11">
        <f t="shared" si="4"/>
        <v>9.9999999999988987E-5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11"/>
      <c r="H20" s="10"/>
      <c r="I20" s="10">
        <f t="shared" si="5"/>
        <v>6151</v>
      </c>
      <c r="J20" s="10">
        <f t="shared" si="3"/>
        <v>1339306243.6639655</v>
      </c>
      <c r="K20" s="11">
        <f t="shared" si="4"/>
        <v>1.4000000000000679E-3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11"/>
      <c r="H21" s="10"/>
      <c r="I21" s="10">
        <f t="shared" si="5"/>
        <v>6151</v>
      </c>
      <c r="J21" s="10">
        <f t="shared" si="3"/>
        <v>1337433836.293155</v>
      </c>
      <c r="K21" s="11">
        <f t="shared" si="4"/>
        <v>1.8000000000000238E-3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11"/>
      <c r="H22" s="10"/>
      <c r="I22" s="10">
        <f t="shared" si="5"/>
        <v>6151</v>
      </c>
      <c r="J22" s="10">
        <f t="shared" si="3"/>
        <v>1335030780.8875573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11"/>
      <c r="H23" s="10"/>
      <c r="I23" s="10">
        <f t="shared" si="5"/>
        <v>6151</v>
      </c>
      <c r="J23" s="10">
        <f t="shared" si="3"/>
        <v>1331303132.1176281</v>
      </c>
      <c r="K23" s="11">
        <f t="shared" si="4"/>
        <v>3.5000000000000586E-3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11"/>
      <c r="H24" s="10"/>
      <c r="I24" s="10">
        <f t="shared" si="5"/>
        <v>6151</v>
      </c>
      <c r="J24" s="10">
        <f t="shared" si="3"/>
        <v>1326659822.738045</v>
      </c>
      <c r="K24" s="11">
        <f t="shared" si="4"/>
        <v>8.0999999999999961E-3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11"/>
      <c r="H25" s="10"/>
      <c r="I25" s="10">
        <f t="shared" si="5"/>
        <v>6151</v>
      </c>
      <c r="J25" s="10">
        <f t="shared" si="3"/>
        <v>1316000220.9483633</v>
      </c>
      <c r="K25" s="11">
        <f t="shared" si="4"/>
        <v>1.7199999999999882E-2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11"/>
      <c r="H26" s="10"/>
      <c r="I26" s="10">
        <f t="shared" si="5"/>
        <v>6151</v>
      </c>
      <c r="J26" s="10">
        <f t="shared" si="3"/>
        <v>1293747759.4852176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11"/>
      <c r="H27" s="10"/>
      <c r="I27" s="10">
        <f t="shared" si="5"/>
        <v>6151</v>
      </c>
      <c r="J27" s="10">
        <f t="shared" si="3"/>
        <v>1264166268.7954049</v>
      </c>
      <c r="K27" s="11">
        <f t="shared" si="4"/>
        <v>2.4399999999999977E-2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11"/>
      <c r="H28" s="10"/>
      <c r="I28" s="10">
        <f t="shared" si="5"/>
        <v>6151</v>
      </c>
      <c r="J28" s="10">
        <f t="shared" si="3"/>
        <v>1234055319.0115237</v>
      </c>
      <c r="K28" s="11">
        <f t="shared" si="4"/>
        <v>2.4299999999999988E-2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11"/>
      <c r="H29" s="10"/>
      <c r="I29" s="10">
        <f t="shared" si="5"/>
        <v>6151</v>
      </c>
      <c r="J29" s="10">
        <f t="shared" si="3"/>
        <v>1204779184.8203883</v>
      </c>
      <c r="K29" s="11">
        <f t="shared" si="4"/>
        <v>2.4199999999999999E-2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11"/>
      <c r="H30" s="10"/>
      <c r="I30" s="10">
        <f t="shared" si="5"/>
        <v>6151</v>
      </c>
      <c r="J30" s="10">
        <f t="shared" si="3"/>
        <v>1176312424.1558175</v>
      </c>
      <c r="K30" s="11">
        <f t="shared" si="4"/>
        <v>2.3099999999999898E-2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11"/>
      <c r="H31" s="10"/>
      <c r="I31" s="10">
        <f t="shared" si="5"/>
        <v>6151</v>
      </c>
      <c r="J31" s="10">
        <f t="shared" si="3"/>
        <v>1149753126.923876</v>
      </c>
      <c r="K31" s="11">
        <f t="shared" si="4"/>
        <v>2.2100000000000009E-2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11"/>
      <c r="H32" s="10"/>
      <c r="I32" s="10">
        <f t="shared" si="5"/>
        <v>6151</v>
      </c>
      <c r="J32" s="10">
        <f t="shared" si="3"/>
        <v>1124892991.8049858</v>
      </c>
      <c r="K32" s="11">
        <f t="shared" si="4"/>
        <v>2.0599999999999952E-2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11"/>
      <c r="H33" s="10"/>
      <c r="I33" s="10">
        <f t="shared" si="5"/>
        <v>6151</v>
      </c>
      <c r="J33" s="10">
        <f t="shared" si="3"/>
        <v>1102187920.6398058</v>
      </c>
      <c r="K33" s="11">
        <f t="shared" si="4"/>
        <v>1.9400000000000084E-2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11"/>
      <c r="H34" s="10"/>
      <c r="I34" s="10">
        <f t="shared" si="5"/>
        <v>6151</v>
      </c>
      <c r="J34" s="10">
        <f t="shared" ref="J34:J65" si="6">IF(I34="","",I34*C34)</f>
        <v>1081212400.0782869</v>
      </c>
      <c r="K34" s="11">
        <f t="shared" ref="K34:K65" si="7">IFERROR(J34/J35-1,"")</f>
        <v>2.1700000000000053E-2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11"/>
      <c r="H35" s="10"/>
      <c r="I35" s="10">
        <f t="shared" ref="I35:I66" si="8">IF(H35&lt;&gt;"",H35,I34/(1+IF(G34="",0,G34)))</f>
        <v>6151</v>
      </c>
      <c r="J35" s="10">
        <f t="shared" si="6"/>
        <v>1058248409.5901799</v>
      </c>
      <c r="K35" s="11">
        <f t="shared" si="7"/>
        <v>2.53000000000001E-2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11"/>
      <c r="H36" s="10"/>
      <c r="I36" s="10">
        <f t="shared" si="8"/>
        <v>6151</v>
      </c>
      <c r="J36" s="10">
        <f t="shared" si="6"/>
        <v>1032135384.3657269</v>
      </c>
      <c r="K36" s="11">
        <f t="shared" si="7"/>
        <v>2.4499999999999966E-2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11"/>
      <c r="H37" s="10"/>
      <c r="I37" s="10">
        <f t="shared" si="8"/>
        <v>6151</v>
      </c>
      <c r="J37" s="10">
        <f t="shared" si="6"/>
        <v>1007452790.9865563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11"/>
      <c r="H38" s="10"/>
      <c r="I38" s="10">
        <f t="shared" si="8"/>
        <v>6151</v>
      </c>
      <c r="J38" s="10">
        <f t="shared" si="6"/>
        <v>983936703.766536</v>
      </c>
      <c r="K38" s="11">
        <f t="shared" si="7"/>
        <v>2.2999999999999909E-2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11"/>
      <c r="H39" s="10"/>
      <c r="I39" s="10">
        <f t="shared" si="8"/>
        <v>6151</v>
      </c>
      <c r="J39" s="10">
        <f t="shared" si="6"/>
        <v>961814959.69358361</v>
      </c>
      <c r="K39" s="11">
        <f t="shared" si="7"/>
        <v>1.8699999999999939E-2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11"/>
      <c r="H40" s="10"/>
      <c r="I40" s="10">
        <f t="shared" si="8"/>
        <v>6151</v>
      </c>
      <c r="J40" s="10">
        <f t="shared" si="6"/>
        <v>944159182.97200716</v>
      </c>
      <c r="K40" s="11">
        <f t="shared" si="7"/>
        <v>1.3900000000000023E-2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11"/>
      <c r="H41" s="10"/>
      <c r="I41" s="10">
        <f t="shared" si="8"/>
        <v>6151</v>
      </c>
      <c r="J41" s="10">
        <f t="shared" si="6"/>
        <v>931215290.4349612</v>
      </c>
      <c r="K41" s="11">
        <f t="shared" si="7"/>
        <v>1.0999999999999899E-2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11"/>
      <c r="H42" s="10"/>
      <c r="I42" s="10">
        <f t="shared" si="8"/>
        <v>6151</v>
      </c>
      <c r="J42" s="10">
        <f t="shared" si="6"/>
        <v>921083373.32834935</v>
      </c>
      <c r="K42" s="11">
        <f t="shared" si="7"/>
        <v>9.200000000000097E-3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11"/>
      <c r="H43" s="10"/>
      <c r="I43" s="10">
        <f t="shared" si="8"/>
        <v>6151</v>
      </c>
      <c r="J43" s="10">
        <f t="shared" si="6"/>
        <v>912686656.09230018</v>
      </c>
      <c r="K43" s="11">
        <f t="shared" si="7"/>
        <v>8.2999999999999741E-3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11"/>
      <c r="H44" s="10"/>
      <c r="I44" s="10">
        <f t="shared" si="8"/>
        <v>6151</v>
      </c>
      <c r="J44" s="10">
        <f t="shared" si="6"/>
        <v>905173714.2639097</v>
      </c>
      <c r="K44" s="11">
        <f t="shared" si="7"/>
        <v>7.9000000000002402E-3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11"/>
      <c r="H45" s="10"/>
      <c r="I45" s="10">
        <f t="shared" si="8"/>
        <v>6151</v>
      </c>
      <c r="J45" s="10">
        <f t="shared" si="6"/>
        <v>898078891.02481353</v>
      </c>
      <c r="K45" s="11">
        <f t="shared" si="7"/>
        <v>7.4000000000000732E-3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11"/>
      <c r="H46" s="10"/>
      <c r="I46" s="10">
        <f t="shared" si="8"/>
        <v>6151</v>
      </c>
      <c r="J46" s="10">
        <f t="shared" si="6"/>
        <v>891481924.78143084</v>
      </c>
      <c r="K46" s="11">
        <f t="shared" si="7"/>
        <v>7.7000000000002622E-3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11"/>
      <c r="H47" s="10"/>
      <c r="I47" s="10">
        <f t="shared" si="8"/>
        <v>6151</v>
      </c>
      <c r="J47" s="10">
        <f t="shared" si="6"/>
        <v>884669966.04290032</v>
      </c>
      <c r="K47" s="11">
        <f t="shared" si="7"/>
        <v>1.9400000000000084E-2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11"/>
      <c r="H48" s="10"/>
      <c r="I48" s="10">
        <f t="shared" si="8"/>
        <v>6151</v>
      </c>
      <c r="J48" s="10">
        <f t="shared" si="6"/>
        <v>867833986.70090282</v>
      </c>
      <c r="K48" s="11">
        <f t="shared" si="7"/>
        <v>3.919999999999968E-2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11"/>
      <c r="H49" s="10"/>
      <c r="I49" s="10">
        <f t="shared" si="8"/>
        <v>6151</v>
      </c>
      <c r="J49" s="10">
        <f t="shared" si="6"/>
        <v>835098139.62750483</v>
      </c>
      <c r="K49" s="11">
        <f t="shared" si="7"/>
        <v>3.0999999999999917E-2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11"/>
      <c r="H50" s="10"/>
      <c r="I50" s="10">
        <f t="shared" si="8"/>
        <v>6151</v>
      </c>
      <c r="J50" s="10">
        <f t="shared" si="6"/>
        <v>809988496.24394274</v>
      </c>
      <c r="K50" s="11">
        <f t="shared" si="7"/>
        <v>1.5099999999999891E-2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11"/>
      <c r="H51" s="10"/>
      <c r="I51" s="10">
        <f t="shared" si="8"/>
        <v>6151</v>
      </c>
      <c r="J51" s="10">
        <f t="shared" si="6"/>
        <v>797939608.16071606</v>
      </c>
      <c r="K51" s="11">
        <f t="shared" si="7"/>
        <v>3.5500000000000087E-2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11"/>
      <c r="H52" s="10"/>
      <c r="I52" s="10">
        <f t="shared" si="8"/>
        <v>6151</v>
      </c>
      <c r="J52" s="10">
        <f t="shared" si="6"/>
        <v>770583880.40629256</v>
      </c>
      <c r="K52" s="11">
        <f t="shared" si="7"/>
        <v>5.5900000000000061E-2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11"/>
      <c r="H53" s="10"/>
      <c r="I53" s="10">
        <f t="shared" si="8"/>
        <v>6151</v>
      </c>
      <c r="J53" s="10">
        <f t="shared" si="6"/>
        <v>729788692.49577856</v>
      </c>
      <c r="K53" s="11">
        <f t="shared" si="7"/>
        <v>5.380000000000007E-2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11"/>
      <c r="H54" s="10"/>
      <c r="I54" s="10">
        <f t="shared" si="8"/>
        <v>6151</v>
      </c>
      <c r="J54" s="10">
        <f t="shared" si="6"/>
        <v>692530548.96164215</v>
      </c>
      <c r="K54" s="11">
        <f t="shared" si="7"/>
        <v>4.8399999999999999E-2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11"/>
      <c r="H55" s="10"/>
      <c r="I55" s="10">
        <f t="shared" si="8"/>
        <v>6151</v>
      </c>
      <c r="J55" s="10">
        <f t="shared" si="6"/>
        <v>660559470.58531296</v>
      </c>
      <c r="K55" s="11">
        <f t="shared" si="7"/>
        <v>4.1999999999999815E-2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11"/>
      <c r="H56" s="10"/>
      <c r="I56" s="10">
        <f t="shared" si="8"/>
        <v>6151</v>
      </c>
      <c r="J56" s="10">
        <f t="shared" si="6"/>
        <v>633934232.80740213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11"/>
      <c r="H57" s="10"/>
      <c r="I57" s="10">
        <f t="shared" si="8"/>
        <v>6151</v>
      </c>
      <c r="J57" s="10">
        <f t="shared" si="6"/>
        <v>612141978.37717462</v>
      </c>
      <c r="K57" s="11">
        <f t="shared" si="7"/>
        <v>3.4399999999999986E-2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11"/>
      <c r="H58" s="10"/>
      <c r="I58" s="10">
        <f t="shared" si="8"/>
        <v>6151</v>
      </c>
      <c r="J58" s="10">
        <f t="shared" si="6"/>
        <v>591784588.53168464</v>
      </c>
      <c r="K58" s="11">
        <f t="shared" si="7"/>
        <v>3.6499999999999977E-2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11"/>
      <c r="H59" s="10"/>
      <c r="I59" s="10">
        <f t="shared" si="8"/>
        <v>6151</v>
      </c>
      <c r="J59" s="10">
        <f t="shared" si="6"/>
        <v>570945092.64996111</v>
      </c>
      <c r="K59" s="11">
        <f t="shared" si="7"/>
        <v>3.3400000000000318E-2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11"/>
      <c r="H60" s="10"/>
      <c r="I60" s="10">
        <f t="shared" si="8"/>
        <v>6151</v>
      </c>
      <c r="J60" s="10">
        <f t="shared" si="6"/>
        <v>552491864.37967968</v>
      </c>
      <c r="K60" s="11">
        <f t="shared" si="7"/>
        <v>3.4100000000000019E-2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11"/>
      <c r="H61" s="10"/>
      <c r="I61" s="10">
        <f t="shared" si="8"/>
        <v>6151</v>
      </c>
      <c r="J61" s="10">
        <f t="shared" si="6"/>
        <v>534273149.96584439</v>
      </c>
      <c r="K61" s="11">
        <f t="shared" si="7"/>
        <v>3.499999999999992E-2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11"/>
      <c r="H62" s="10"/>
      <c r="I62" s="10">
        <f t="shared" si="8"/>
        <v>6151</v>
      </c>
      <c r="J62" s="10">
        <f t="shared" si="6"/>
        <v>516205941.99598497</v>
      </c>
      <c r="K62" s="11">
        <f t="shared" si="7"/>
        <v>2.7799999999999825E-2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11"/>
      <c r="H63" s="10"/>
      <c r="I63" s="10">
        <f t="shared" si="8"/>
        <v>6151</v>
      </c>
      <c r="J63" s="10">
        <f t="shared" si="6"/>
        <v>502243570.72969937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11"/>
      <c r="H64" s="10"/>
      <c r="I64" s="10">
        <f t="shared" si="8"/>
        <v>6151</v>
      </c>
      <c r="J64" s="10">
        <f t="shared" si="6"/>
        <v>490951682.04271686</v>
      </c>
      <c r="K64" s="11">
        <f t="shared" si="7"/>
        <v>2.4399999999999977E-2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11"/>
      <c r="H65" s="10"/>
      <c r="I65" s="10">
        <f t="shared" si="8"/>
        <v>6151</v>
      </c>
      <c r="J65" s="10">
        <f t="shared" si="6"/>
        <v>479257791.91987205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4">
        <f>SUM(F2)</f>
        <v>233966</v>
      </c>
      <c r="G66" s="11"/>
      <c r="H66" s="10"/>
      <c r="I66" s="10">
        <f t="shared" si="8"/>
        <v>6151</v>
      </c>
      <c r="J66" s="10">
        <f t="shared" ref="J66:J67" si="9">IF(I66="","",I66*C66)</f>
        <v>466385550.72000003</v>
      </c>
      <c r="K66" s="11">
        <f t="shared" ref="K66" si="10">IFERROR(J66/J67-1,"")</f>
        <v>3.0200000000000005E-2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11"/>
      <c r="H67" s="10"/>
      <c r="I67" s="10">
        <f t="shared" ref="I67" si="11">IF(H67&lt;&gt;"",H67,I66/(1+IF(G66="",0,G66)))</f>
        <v>6151</v>
      </c>
      <c r="J67" s="10">
        <f t="shared" si="9"/>
        <v>452713600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5">
        <v>324028</v>
      </c>
      <c r="G2" s="11"/>
      <c r="H2" s="10"/>
      <c r="I2" s="10">
        <f>IF(H2&lt;&gt;"",H2,2603)</f>
        <v>2603</v>
      </c>
      <c r="J2" s="10">
        <f t="shared" ref="J2:J33" si="3">IF(I2="","",I2*C2)</f>
        <v>843517156.61210752</v>
      </c>
      <c r="K2" s="11">
        <f t="shared" ref="K2:K33" si="4">IFERROR(J2/J3-1,"")</f>
        <v>2.2699999999999942E-2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11"/>
      <c r="H3" s="10"/>
      <c r="I3" s="10">
        <f t="shared" ref="I3:I34" si="5">IF(H3&lt;&gt;"",H3,I2/(1+IF(G2="",0,G2)))</f>
        <v>2603</v>
      </c>
      <c r="J3" s="10">
        <f t="shared" si="3"/>
        <v>824794325.42496097</v>
      </c>
      <c r="K3" s="11">
        <f t="shared" si="4"/>
        <v>3.3899999999999819E-2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11"/>
      <c r="H4" s="10"/>
      <c r="I4" s="10">
        <f t="shared" si="5"/>
        <v>2603</v>
      </c>
      <c r="J4" s="10">
        <f t="shared" si="3"/>
        <v>797750580.73794472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11"/>
      <c r="H5" s="10"/>
      <c r="I5" s="10">
        <f t="shared" si="5"/>
        <v>2603</v>
      </c>
      <c r="J5" s="10">
        <f t="shared" si="3"/>
        <v>770103852.43550992</v>
      </c>
      <c r="K5" s="11">
        <f t="shared" si="4"/>
        <v>3.5700000000000065E-2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11"/>
      <c r="H6" s="10"/>
      <c r="I6" s="10">
        <f t="shared" si="5"/>
        <v>2603</v>
      </c>
      <c r="J6" s="10">
        <f t="shared" si="3"/>
        <v>743558803.16260481</v>
      </c>
      <c r="K6" s="11">
        <f t="shared" si="4"/>
        <v>3.5800000000000054E-2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11"/>
      <c r="H7" s="10"/>
      <c r="I7" s="10">
        <f t="shared" si="5"/>
        <v>2603</v>
      </c>
      <c r="J7" s="10">
        <f t="shared" si="3"/>
        <v>717859435.37613904</v>
      </c>
      <c r="K7" s="11">
        <f t="shared" si="4"/>
        <v>3.6000000000000032E-2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11"/>
      <c r="H8" s="10"/>
      <c r="I8" s="10">
        <f t="shared" si="5"/>
        <v>2603</v>
      </c>
      <c r="J8" s="10">
        <f t="shared" si="3"/>
        <v>692914512.91133106</v>
      </c>
      <c r="K8" s="11">
        <f t="shared" si="4"/>
        <v>4.6799999999999953E-2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11"/>
      <c r="H9" s="10"/>
      <c r="I9" s="10">
        <f t="shared" si="5"/>
        <v>2603</v>
      </c>
      <c r="J9" s="10">
        <f t="shared" si="3"/>
        <v>661935912.21946037</v>
      </c>
      <c r="K9" s="11">
        <f t="shared" si="4"/>
        <v>5.0699999999999967E-2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11"/>
      <c r="H10" s="10"/>
      <c r="I10" s="10">
        <f t="shared" si="5"/>
        <v>2603</v>
      </c>
      <c r="J10" s="10">
        <f t="shared" si="3"/>
        <v>629995157.72290897</v>
      </c>
      <c r="K10" s="11">
        <f t="shared" si="4"/>
        <v>4.1300000000000114E-2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11"/>
      <c r="H11" s="10"/>
      <c r="I11" s="10">
        <f t="shared" si="5"/>
        <v>2603</v>
      </c>
      <c r="J11" s="10">
        <f t="shared" si="3"/>
        <v>605008314.34064043</v>
      </c>
      <c r="K11" s="11">
        <f t="shared" si="4"/>
        <v>3.6999999999999922E-2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11"/>
      <c r="H12" s="10"/>
      <c r="I12" s="10">
        <f t="shared" si="5"/>
        <v>2603</v>
      </c>
      <c r="J12" s="10">
        <f t="shared" si="3"/>
        <v>583421711.03244019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11"/>
      <c r="H13" s="10"/>
      <c r="I13" s="10">
        <f t="shared" si="5"/>
        <v>2603</v>
      </c>
      <c r="J13" s="10">
        <f t="shared" si="3"/>
        <v>563148369.72243261</v>
      </c>
      <c r="K13" s="11">
        <f t="shared" si="4"/>
        <v>3.7099999999999911E-2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11"/>
      <c r="H14" s="10"/>
      <c r="I14" s="10">
        <f t="shared" si="5"/>
        <v>2603</v>
      </c>
      <c r="J14" s="10">
        <f t="shared" si="3"/>
        <v>543002959.90977979</v>
      </c>
      <c r="K14" s="11">
        <f t="shared" si="4"/>
        <v>3.7300000000000111E-2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11"/>
      <c r="H15" s="10"/>
      <c r="I15" s="10">
        <f t="shared" si="5"/>
        <v>2603</v>
      </c>
      <c r="J15" s="10">
        <f t="shared" si="3"/>
        <v>523477258.17967772</v>
      </c>
      <c r="K15" s="11">
        <f t="shared" si="4"/>
        <v>3.1600000000000072E-2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11"/>
      <c r="H16" s="10"/>
      <c r="I16" s="10">
        <f t="shared" si="5"/>
        <v>2603</v>
      </c>
      <c r="J16" s="10">
        <f t="shared" si="3"/>
        <v>507442088.19278568</v>
      </c>
      <c r="K16" s="11">
        <f t="shared" si="4"/>
        <v>2.8200000000000003E-2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11"/>
      <c r="H17" s="10"/>
      <c r="I17" s="10">
        <f t="shared" si="5"/>
        <v>2603</v>
      </c>
      <c r="J17" s="10">
        <f t="shared" si="3"/>
        <v>493524691.88172114</v>
      </c>
      <c r="K17" s="11">
        <f t="shared" si="4"/>
        <v>2.50999999999999E-2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11"/>
      <c r="H18" s="10"/>
      <c r="I18" s="10">
        <f t="shared" si="5"/>
        <v>2603</v>
      </c>
      <c r="J18" s="10">
        <f t="shared" si="3"/>
        <v>481440534.4666093</v>
      </c>
      <c r="K18" s="11">
        <f t="shared" si="4"/>
        <v>2.079999999999993E-2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11"/>
      <c r="H19" s="10"/>
      <c r="I19" s="10">
        <f t="shared" si="5"/>
        <v>2603</v>
      </c>
      <c r="J19" s="10">
        <f t="shared" si="3"/>
        <v>471630617.62011105</v>
      </c>
      <c r="K19" s="11">
        <f t="shared" si="4"/>
        <v>2.4000000000000021E-2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11"/>
      <c r="H20" s="10"/>
      <c r="I20" s="10">
        <f t="shared" si="5"/>
        <v>2603</v>
      </c>
      <c r="J20" s="10">
        <f t="shared" si="3"/>
        <v>460576775.01963967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11"/>
      <c r="H21" s="10"/>
      <c r="I21" s="10">
        <f t="shared" si="5"/>
        <v>2603</v>
      </c>
      <c r="J21" s="10">
        <f t="shared" si="3"/>
        <v>451944632.53816086</v>
      </c>
      <c r="K21" s="11">
        <f t="shared" si="4"/>
        <v>-9.9999999999988987E-5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11"/>
      <c r="H22" s="10"/>
      <c r="I22" s="10">
        <f t="shared" si="5"/>
        <v>2603</v>
      </c>
      <c r="J22" s="10">
        <f t="shared" si="3"/>
        <v>451989831.52131301</v>
      </c>
      <c r="K22" s="11">
        <f t="shared" si="4"/>
        <v>6.9999999999992291E-4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11"/>
      <c r="H23" s="10"/>
      <c r="I23" s="10">
        <f t="shared" si="5"/>
        <v>2603</v>
      </c>
      <c r="J23" s="10">
        <f t="shared" si="3"/>
        <v>451673659.95934147</v>
      </c>
      <c r="K23" s="11">
        <f t="shared" si="4"/>
        <v>5.9900000000000064E-2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11"/>
      <c r="H24" s="10"/>
      <c r="I24" s="10">
        <f t="shared" si="5"/>
        <v>2603</v>
      </c>
      <c r="J24" s="10">
        <f t="shared" si="3"/>
        <v>426147428.96437538</v>
      </c>
      <c r="K24" s="11">
        <f t="shared" si="4"/>
        <v>6.4999999999999503E-3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11"/>
      <c r="H25" s="10"/>
      <c r="I25" s="10">
        <f t="shared" si="5"/>
        <v>2603</v>
      </c>
      <c r="J25" s="10">
        <f t="shared" si="3"/>
        <v>423395359.13003021</v>
      </c>
      <c r="K25" s="11">
        <f t="shared" si="4"/>
        <v>-3.1500000000000083E-2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11"/>
      <c r="H26" s="10"/>
      <c r="I26" s="10">
        <f t="shared" si="5"/>
        <v>2603</v>
      </c>
      <c r="J26" s="10">
        <f t="shared" si="3"/>
        <v>437166090.9964174</v>
      </c>
      <c r="K26" s="11">
        <f t="shared" si="4"/>
        <v>2.6699999999999946E-2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11"/>
      <c r="H27" s="10"/>
      <c r="I27" s="10">
        <f t="shared" si="5"/>
        <v>2603</v>
      </c>
      <c r="J27" s="10">
        <f t="shared" si="3"/>
        <v>425797303.00615317</v>
      </c>
      <c r="K27" s="11">
        <f t="shared" si="4"/>
        <v>2.0699999999999941E-2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11"/>
      <c r="H28" s="10"/>
      <c r="I28" s="10">
        <f t="shared" si="5"/>
        <v>2603</v>
      </c>
      <c r="J28" s="10">
        <f t="shared" si="3"/>
        <v>417162048.6001305</v>
      </c>
      <c r="K28" s="11">
        <f t="shared" si="4"/>
        <v>2.0899999999999919E-2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11"/>
      <c r="H29" s="10"/>
      <c r="I29" s="10">
        <f t="shared" si="5"/>
        <v>2603</v>
      </c>
      <c r="J29" s="10">
        <f t="shared" si="3"/>
        <v>408621851.89551425</v>
      </c>
      <c r="K29" s="11">
        <f t="shared" si="4"/>
        <v>1.9600000000000062E-2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11"/>
      <c r="H30" s="10"/>
      <c r="I30" s="10">
        <f t="shared" si="5"/>
        <v>2603</v>
      </c>
      <c r="J30" s="10">
        <f t="shared" si="3"/>
        <v>400766822.18077111</v>
      </c>
      <c r="K30" s="11">
        <f t="shared" si="4"/>
        <v>2.220000000000022E-2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11"/>
      <c r="H31" s="10"/>
      <c r="I31" s="10">
        <f t="shared" si="5"/>
        <v>2603</v>
      </c>
      <c r="J31" s="10">
        <f t="shared" si="3"/>
        <v>392063023.06864709</v>
      </c>
      <c r="K31" s="11">
        <f t="shared" si="4"/>
        <v>2.2799999999999931E-2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11"/>
      <c r="H32" s="10"/>
      <c r="I32" s="10">
        <f t="shared" si="5"/>
        <v>2603</v>
      </c>
      <c r="J32" s="10">
        <f t="shared" si="3"/>
        <v>383323252.90247077</v>
      </c>
      <c r="K32" s="11">
        <f t="shared" si="4"/>
        <v>1.8799999999999928E-2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11"/>
      <c r="H33" s="10"/>
      <c r="I33" s="10">
        <f t="shared" si="5"/>
        <v>2603</v>
      </c>
      <c r="J33" s="10">
        <f t="shared" si="3"/>
        <v>376249757.46218175</v>
      </c>
      <c r="K33" s="11">
        <f t="shared" si="4"/>
        <v>2.1599999999999842E-2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11"/>
      <c r="H34" s="10"/>
      <c r="I34" s="10">
        <f t="shared" si="5"/>
        <v>2603</v>
      </c>
      <c r="J34" s="10">
        <f t="shared" ref="J34:J65" si="6">IF(I34="","",I34*C34)</f>
        <v>368294594.22688115</v>
      </c>
      <c r="K34" s="11">
        <f t="shared" ref="K34:K65" si="7">IFERROR(J34/J35-1,"")</f>
        <v>2.4200000000000221E-2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11"/>
      <c r="H35" s="10"/>
      <c r="I35" s="10">
        <f t="shared" ref="I35:I66" si="8">IF(H35&lt;&gt;"",H35,I34/(1+IF(G34="",0,G34)))</f>
        <v>2603</v>
      </c>
      <c r="J35" s="10">
        <f t="shared" si="6"/>
        <v>359592456.77297509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11"/>
      <c r="H36" s="10"/>
      <c r="I36" s="10">
        <f t="shared" si="8"/>
        <v>2603</v>
      </c>
      <c r="J36" s="10">
        <f t="shared" si="6"/>
        <v>350206911.54360646</v>
      </c>
      <c r="K36" s="11">
        <f t="shared" si="7"/>
        <v>2.4999999999999689E-2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11"/>
      <c r="H37" s="10"/>
      <c r="I37" s="10">
        <f t="shared" si="8"/>
        <v>2603</v>
      </c>
      <c r="J37" s="10">
        <f t="shared" si="6"/>
        <v>341665279.5547381</v>
      </c>
      <c r="K37" s="11">
        <f t="shared" si="7"/>
        <v>4.0699999999999958E-2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11"/>
      <c r="H38" s="10"/>
      <c r="I38" s="10">
        <f t="shared" si="8"/>
        <v>2603</v>
      </c>
      <c r="J38" s="10">
        <f t="shared" si="6"/>
        <v>328303333.86637658</v>
      </c>
      <c r="K38" s="11">
        <f t="shared" si="7"/>
        <v>4.2000000000000037E-2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11"/>
      <c r="H39" s="10"/>
      <c r="I39" s="10">
        <f t="shared" si="8"/>
        <v>2603</v>
      </c>
      <c r="J39" s="10">
        <f t="shared" si="6"/>
        <v>315070377.99076444</v>
      </c>
      <c r="K39" s="11">
        <f t="shared" si="7"/>
        <v>2.4899999999999922E-2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11"/>
      <c r="H40" s="10"/>
      <c r="I40" s="10">
        <f t="shared" si="8"/>
        <v>2603</v>
      </c>
      <c r="J40" s="10">
        <f t="shared" si="6"/>
        <v>307415726.40332174</v>
      </c>
      <c r="K40" s="11">
        <f t="shared" si="7"/>
        <v>2.8899999999999926E-2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11"/>
      <c r="H41" s="10"/>
      <c r="I41" s="10">
        <f t="shared" si="8"/>
        <v>2603</v>
      </c>
      <c r="J41" s="10">
        <f t="shared" si="6"/>
        <v>298780956.75315559</v>
      </c>
      <c r="K41" s="11">
        <f t="shared" si="7"/>
        <v>2.5700000000000056E-2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11"/>
      <c r="H42" s="10"/>
      <c r="I42" s="10">
        <f t="shared" si="8"/>
        <v>2603</v>
      </c>
      <c r="J42" s="10">
        <f t="shared" si="6"/>
        <v>291294683.39003175</v>
      </c>
      <c r="K42" s="11">
        <f t="shared" si="7"/>
        <v>2.2400000000000198E-2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11"/>
      <c r="H43" s="10"/>
      <c r="I43" s="10">
        <f t="shared" si="8"/>
        <v>2603</v>
      </c>
      <c r="J43" s="10">
        <f t="shared" si="6"/>
        <v>284912640.24846607</v>
      </c>
      <c r="K43" s="11">
        <f t="shared" si="7"/>
        <v>2.4799999999999711E-2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11"/>
      <c r="H44" s="10"/>
      <c r="I44" s="10">
        <f t="shared" si="8"/>
        <v>2603</v>
      </c>
      <c r="J44" s="10">
        <f t="shared" si="6"/>
        <v>278017798.83730108</v>
      </c>
      <c r="K44" s="11">
        <f t="shared" si="7"/>
        <v>2.4999999999999911E-2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11"/>
      <c r="H45" s="10"/>
      <c r="I45" s="10">
        <f t="shared" si="8"/>
        <v>2603</v>
      </c>
      <c r="J45" s="10">
        <f t="shared" si="6"/>
        <v>271236876.9144401</v>
      </c>
      <c r="K45" s="11">
        <f t="shared" si="7"/>
        <v>-1.3999999999998458E-3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11"/>
      <c r="H46" s="10"/>
      <c r="I46" s="10">
        <f t="shared" si="8"/>
        <v>2603</v>
      </c>
      <c r="J46" s="10">
        <f t="shared" si="6"/>
        <v>271617140.91171646</v>
      </c>
      <c r="K46" s="11">
        <f t="shared" si="7"/>
        <v>0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11"/>
      <c r="H47" s="10"/>
      <c r="I47" s="10">
        <f t="shared" si="8"/>
        <v>2603</v>
      </c>
      <c r="J47" s="10">
        <f t="shared" si="6"/>
        <v>271617140.91171646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11"/>
      <c r="H48" s="10"/>
      <c r="I48" s="10">
        <f t="shared" si="8"/>
        <v>2603</v>
      </c>
      <c r="J48" s="10">
        <f t="shared" si="6"/>
        <v>265173426.64426091</v>
      </c>
      <c r="K48" s="11">
        <f t="shared" si="7"/>
        <v>2.1700000000000053E-2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11"/>
      <c r="H49" s="10"/>
      <c r="I49" s="10">
        <f t="shared" si="8"/>
        <v>2603</v>
      </c>
      <c r="J49" s="10">
        <f t="shared" si="6"/>
        <v>259541378.72590867</v>
      </c>
      <c r="K49" s="11">
        <f t="shared" si="7"/>
        <v>2.1700000000000053E-2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11"/>
      <c r="H50" s="10"/>
      <c r="I50" s="10">
        <f t="shared" si="8"/>
        <v>2603</v>
      </c>
      <c r="J50" s="10">
        <f t="shared" si="6"/>
        <v>254028950.50005743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11"/>
      <c r="H51" s="10"/>
      <c r="I51" s="10">
        <f t="shared" si="8"/>
        <v>2603</v>
      </c>
      <c r="J51" s="10">
        <f t="shared" si="6"/>
        <v>248099375.4273439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11"/>
      <c r="H52" s="10"/>
      <c r="I52" s="10">
        <f t="shared" si="8"/>
        <v>2603</v>
      </c>
      <c r="J52" s="10">
        <f t="shared" si="6"/>
        <v>241953750.17295095</v>
      </c>
      <c r="K52" s="11">
        <f t="shared" si="7"/>
        <v>2.4100000000000232E-2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11"/>
      <c r="H53" s="10"/>
      <c r="I53" s="10">
        <f t="shared" si="8"/>
        <v>2603</v>
      </c>
      <c r="J53" s="10">
        <f t="shared" si="6"/>
        <v>236259886.89869243</v>
      </c>
      <c r="K53" s="11">
        <f t="shared" si="7"/>
        <v>2.7700000000000058E-2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11"/>
      <c r="H54" s="10"/>
      <c r="I54" s="10">
        <f t="shared" si="8"/>
        <v>2603</v>
      </c>
      <c r="J54" s="10">
        <f t="shared" si="6"/>
        <v>229891881.7735647</v>
      </c>
      <c r="K54" s="11">
        <f t="shared" si="7"/>
        <v>2.849999999999997E-2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11"/>
      <c r="H55" s="10"/>
      <c r="I55" s="10">
        <f t="shared" si="8"/>
        <v>2603</v>
      </c>
      <c r="J55" s="10">
        <f t="shared" si="6"/>
        <v>223521518.49641681</v>
      </c>
      <c r="K55" s="11">
        <f t="shared" si="7"/>
        <v>2.1099999999999897E-2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11"/>
      <c r="H56" s="10"/>
      <c r="I56" s="10">
        <f t="shared" si="8"/>
        <v>2603</v>
      </c>
      <c r="J56" s="10">
        <f t="shared" si="6"/>
        <v>218902672.11479467</v>
      </c>
      <c r="K56" s="11">
        <f t="shared" si="7"/>
        <v>2.5400000000000089E-2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11"/>
      <c r="H57" s="10"/>
      <c r="I57" s="10">
        <f t="shared" si="8"/>
        <v>2603</v>
      </c>
      <c r="J57" s="10">
        <f t="shared" si="6"/>
        <v>213480273.17612118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11"/>
      <c r="H58" s="10"/>
      <c r="I58" s="10">
        <f t="shared" si="8"/>
        <v>2603</v>
      </c>
      <c r="J58" s="10">
        <f t="shared" si="6"/>
        <v>208212497.00197127</v>
      </c>
      <c r="K58" s="11">
        <f t="shared" si="7"/>
        <v>2.5400000000000089E-2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11"/>
      <c r="H59" s="10"/>
      <c r="I59" s="10">
        <f t="shared" si="8"/>
        <v>2603</v>
      </c>
      <c r="J59" s="10">
        <f t="shared" si="6"/>
        <v>203054902.47900453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11"/>
      <c r="H60" s="10"/>
      <c r="I60" s="10">
        <f t="shared" si="8"/>
        <v>2603</v>
      </c>
      <c r="J60" s="10">
        <f t="shared" si="6"/>
        <v>198025065.80749416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11"/>
      <c r="H61" s="10"/>
      <c r="I61" s="10">
        <f t="shared" si="8"/>
        <v>2603</v>
      </c>
      <c r="J61" s="10">
        <f t="shared" si="6"/>
        <v>193119822.32055211</v>
      </c>
      <c r="K61" s="11">
        <f t="shared" si="7"/>
        <v>2.5400000000000089E-2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11"/>
      <c r="H62" s="10"/>
      <c r="I62" s="10">
        <f t="shared" si="8"/>
        <v>2603</v>
      </c>
      <c r="J62" s="10">
        <f t="shared" si="6"/>
        <v>188336085.74268782</v>
      </c>
      <c r="K62" s="11">
        <f t="shared" si="7"/>
        <v>2.4999999999999911E-2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11"/>
      <c r="H63" s="10"/>
      <c r="I63" s="10">
        <f t="shared" si="8"/>
        <v>2603</v>
      </c>
      <c r="J63" s="10">
        <f t="shared" si="6"/>
        <v>183742522.67579302</v>
      </c>
      <c r="K63" s="11">
        <f t="shared" si="7"/>
        <v>2.4899999999999922E-2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11"/>
      <c r="H64" s="10"/>
      <c r="I64" s="10">
        <f t="shared" si="8"/>
        <v>2603</v>
      </c>
      <c r="J64" s="10">
        <f t="shared" si="6"/>
        <v>179278488.31670704</v>
      </c>
      <c r="K64" s="11">
        <f t="shared" si="7"/>
        <v>2.4499999999999966E-2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11"/>
      <c r="H65" s="10"/>
      <c r="I65" s="10">
        <f t="shared" si="8"/>
        <v>2603</v>
      </c>
      <c r="J65" s="10">
        <f t="shared" si="6"/>
        <v>174991203.82304251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4">
        <f>SUM(F2)</f>
        <v>324028</v>
      </c>
      <c r="G66" s="11"/>
      <c r="H66" s="10"/>
      <c r="I66" s="10">
        <f t="shared" si="8"/>
        <v>2603</v>
      </c>
      <c r="J66" s="10">
        <f t="shared" ref="J66:J67" si="9">IF(I66="","",I66*C66)</f>
        <v>170906537.57500002</v>
      </c>
      <c r="K66" s="11">
        <f t="shared" ref="K66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11"/>
      <c r="H67" s="10"/>
      <c r="I67" s="10">
        <f t="shared" ref="I67" si="11">IF(H67&lt;&gt;"",H67,I66/(1+IF(G66="",0,G66)))</f>
        <v>2603</v>
      </c>
      <c r="J67" s="10">
        <f t="shared" si="9"/>
        <v>166982450</v>
      </c>
      <c r="K67" s="11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5">
        <v>9975075</v>
      </c>
      <c r="G2" s="11"/>
      <c r="H2" s="10"/>
      <c r="I2" s="10">
        <f>IF(H2&lt;&gt;"",H2,889)</f>
        <v>889</v>
      </c>
      <c r="J2" s="10">
        <f t="shared" ref="J2:J33" si="3">IF(I2="","",I2*C2)</f>
        <v>8867969632.7135124</v>
      </c>
      <c r="K2" s="11">
        <f t="shared" ref="K2:K33" si="4">IFERROR(J2/J3-1,"")</f>
        <v>1.4499999999999957E-2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11"/>
      <c r="H3" s="10"/>
      <c r="I3" s="10">
        <f t="shared" ref="I3:I34" si="5">IF(H3&lt;&gt;"",H3,I2/(1+IF(G2="",0,G2)))</f>
        <v>889</v>
      </c>
      <c r="J3" s="10">
        <f t="shared" si="3"/>
        <v>8741221914.946785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11"/>
      <c r="H4" s="10"/>
      <c r="I4" s="10">
        <f t="shared" si="5"/>
        <v>889</v>
      </c>
      <c r="J4" s="10">
        <f t="shared" si="3"/>
        <v>8614587479.0054054</v>
      </c>
      <c r="K4" s="11">
        <f t="shared" si="4"/>
        <v>1.4100000000000001E-2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11"/>
      <c r="H5" s="10"/>
      <c r="I5" s="10">
        <f t="shared" si="5"/>
        <v>889</v>
      </c>
      <c r="J5" s="10">
        <f t="shared" si="3"/>
        <v>8494810648.8565283</v>
      </c>
      <c r="K5" s="11">
        <f t="shared" si="4"/>
        <v>1.4100000000000001E-2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11"/>
      <c r="H6" s="10"/>
      <c r="I6" s="10">
        <f t="shared" si="5"/>
        <v>889</v>
      </c>
      <c r="J6" s="10">
        <f t="shared" si="3"/>
        <v>8376699190.2736702</v>
      </c>
      <c r="K6" s="11">
        <f t="shared" si="4"/>
        <v>1.4299999999999979E-2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11"/>
      <c r="H7" s="10"/>
      <c r="I7" s="10">
        <f t="shared" si="5"/>
        <v>889</v>
      </c>
      <c r="J7" s="10">
        <f t="shared" si="3"/>
        <v>8258601193.2107563</v>
      </c>
      <c r="K7" s="11">
        <f t="shared" si="4"/>
        <v>1.4599999999999946E-2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11"/>
      <c r="H8" s="10"/>
      <c r="I8" s="10">
        <f t="shared" si="5"/>
        <v>889</v>
      </c>
      <c r="J8" s="10">
        <f t="shared" si="3"/>
        <v>8139760687.1779585</v>
      </c>
      <c r="K8" s="11">
        <f t="shared" si="4"/>
        <v>1.4999999999999902E-2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11"/>
      <c r="H9" s="10"/>
      <c r="I9" s="10">
        <f t="shared" si="5"/>
        <v>889</v>
      </c>
      <c r="J9" s="10">
        <f t="shared" si="3"/>
        <v>8019468657.3181868</v>
      </c>
      <c r="K9" s="11">
        <f t="shared" si="4"/>
        <v>1.519999999999988E-2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11"/>
      <c r="H10" s="10"/>
      <c r="I10" s="10">
        <f t="shared" si="5"/>
        <v>889</v>
      </c>
      <c r="J10" s="10">
        <f t="shared" si="3"/>
        <v>7899397810.5971107</v>
      </c>
      <c r="K10" s="11">
        <f t="shared" si="4"/>
        <v>1.5300000000000091E-2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11"/>
      <c r="H11" s="10"/>
      <c r="I11" s="10">
        <f t="shared" si="5"/>
        <v>889</v>
      </c>
      <c r="J11" s="10">
        <f t="shared" si="3"/>
        <v>7780358328.1760168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11"/>
      <c r="H12" s="10"/>
      <c r="I12" s="10">
        <f t="shared" si="5"/>
        <v>889</v>
      </c>
      <c r="J12" s="10">
        <f t="shared" si="3"/>
        <v>7662358014.7488842</v>
      </c>
      <c r="K12" s="11">
        <f t="shared" si="4"/>
        <v>1.5500000000000069E-2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11"/>
      <c r="H13" s="10"/>
      <c r="I13" s="10">
        <f t="shared" si="5"/>
        <v>889</v>
      </c>
      <c r="J13" s="10">
        <f t="shared" si="3"/>
        <v>7545404248.8910723</v>
      </c>
      <c r="K13" s="11">
        <f t="shared" si="4"/>
        <v>1.5400000000000302E-2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11"/>
      <c r="H14" s="10"/>
      <c r="I14" s="10">
        <f t="shared" si="5"/>
        <v>889</v>
      </c>
      <c r="J14" s="10">
        <f t="shared" si="3"/>
        <v>7430967351.675271</v>
      </c>
      <c r="K14" s="11">
        <f t="shared" si="4"/>
        <v>1.540000000000008E-2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11"/>
      <c r="H15" s="10"/>
      <c r="I15" s="10">
        <f t="shared" si="5"/>
        <v>889</v>
      </c>
      <c r="J15" s="10">
        <f t="shared" si="3"/>
        <v>7318266054.4369421</v>
      </c>
      <c r="K15" s="11">
        <f t="shared" si="4"/>
        <v>1.5600000000000058E-2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11"/>
      <c r="H16" s="10"/>
      <c r="I16" s="10">
        <f t="shared" si="5"/>
        <v>889</v>
      </c>
      <c r="J16" s="10">
        <f t="shared" si="3"/>
        <v>7205854720.7925777</v>
      </c>
      <c r="K16" s="11">
        <f t="shared" si="4"/>
        <v>1.6100000000000003E-2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11"/>
      <c r="H17" s="10"/>
      <c r="I17" s="10">
        <f t="shared" si="5"/>
        <v>889</v>
      </c>
      <c r="J17" s="10">
        <f t="shared" si="3"/>
        <v>7091678693.8220425</v>
      </c>
      <c r="K17" s="11">
        <f t="shared" si="4"/>
        <v>1.6699999999999937E-2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11"/>
      <c r="H18" s="10"/>
      <c r="I18" s="10">
        <f t="shared" si="5"/>
        <v>889</v>
      </c>
      <c r="J18" s="10">
        <f t="shared" si="3"/>
        <v>6975192971.2029533</v>
      </c>
      <c r="K18" s="11">
        <f t="shared" si="4"/>
        <v>1.7400000000000082E-2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11"/>
      <c r="H19" s="10"/>
      <c r="I19" s="10">
        <f t="shared" si="5"/>
        <v>889</v>
      </c>
      <c r="J19" s="10">
        <f t="shared" si="3"/>
        <v>6855900305.8806295</v>
      </c>
      <c r="K19" s="11">
        <f t="shared" si="4"/>
        <v>1.8199999999999994E-2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11"/>
      <c r="H20" s="10"/>
      <c r="I20" s="10">
        <f t="shared" si="5"/>
        <v>889</v>
      </c>
      <c r="J20" s="10">
        <f t="shared" si="3"/>
        <v>6733353276.2528286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11"/>
      <c r="H21" s="10"/>
      <c r="I21" s="10">
        <f t="shared" si="5"/>
        <v>889</v>
      </c>
      <c r="J21" s="10">
        <f t="shared" si="3"/>
        <v>6607156585.4703455</v>
      </c>
      <c r="K21" s="11">
        <f t="shared" si="4"/>
        <v>1.980000000000004E-2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11"/>
      <c r="H22" s="10"/>
      <c r="I22" s="10">
        <f t="shared" si="5"/>
        <v>889</v>
      </c>
      <c r="J22" s="10">
        <f t="shared" si="3"/>
        <v>6478874863.1793938</v>
      </c>
      <c r="K22" s="11">
        <f t="shared" si="4"/>
        <v>2.059999999999973E-2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11"/>
      <c r="H23" s="10"/>
      <c r="I23" s="10">
        <f t="shared" si="5"/>
        <v>889</v>
      </c>
      <c r="J23" s="10">
        <f t="shared" si="3"/>
        <v>6348103922.3783998</v>
      </c>
      <c r="K23" s="11">
        <f t="shared" si="4"/>
        <v>2.1500000000000075E-2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11"/>
      <c r="H24" s="10"/>
      <c r="I24" s="10">
        <f t="shared" si="5"/>
        <v>889</v>
      </c>
      <c r="J24" s="10">
        <f t="shared" si="3"/>
        <v>6214492337.1301022</v>
      </c>
      <c r="K24" s="11">
        <f t="shared" si="4"/>
        <v>2.2399999999999975E-2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11"/>
      <c r="H25" s="10"/>
      <c r="I25" s="10">
        <f t="shared" si="5"/>
        <v>889</v>
      </c>
      <c r="J25" s="10">
        <f t="shared" si="3"/>
        <v>6078337575.4402409</v>
      </c>
      <c r="K25" s="11">
        <f t="shared" si="4"/>
        <v>2.3300000000000098E-2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11"/>
      <c r="H26" s="10"/>
      <c r="I26" s="10">
        <f t="shared" si="5"/>
        <v>889</v>
      </c>
      <c r="J26" s="10">
        <f t="shared" si="3"/>
        <v>5939937042.353406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11"/>
      <c r="H27" s="10"/>
      <c r="I27" s="10">
        <f t="shared" si="5"/>
        <v>889</v>
      </c>
      <c r="J27" s="10">
        <f t="shared" si="3"/>
        <v>5800153346.6979847</v>
      </c>
      <c r="K27" s="11">
        <f t="shared" si="4"/>
        <v>2.4900000000000144E-2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11"/>
      <c r="H28" s="10"/>
      <c r="I28" s="10">
        <f t="shared" si="5"/>
        <v>889</v>
      </c>
      <c r="J28" s="10">
        <f t="shared" si="3"/>
        <v>5659238312.7114687</v>
      </c>
      <c r="K28" s="11">
        <f t="shared" si="4"/>
        <v>2.5699999999999834E-2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11"/>
      <c r="H29" s="10"/>
      <c r="I29" s="10">
        <f t="shared" si="5"/>
        <v>889</v>
      </c>
      <c r="J29" s="10">
        <f t="shared" si="3"/>
        <v>5517440102.0878124</v>
      </c>
      <c r="K29" s="11">
        <f t="shared" si="4"/>
        <v>2.650000000000019E-2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11"/>
      <c r="H30" s="10"/>
      <c r="I30" s="10">
        <f t="shared" si="5"/>
        <v>889</v>
      </c>
      <c r="J30" s="10">
        <f t="shared" si="3"/>
        <v>5375002534.9126272</v>
      </c>
      <c r="K30" s="11">
        <f t="shared" si="4"/>
        <v>2.7199999999999891E-2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11"/>
      <c r="H31" s="10"/>
      <c r="I31" s="10">
        <f t="shared" si="5"/>
        <v>889</v>
      </c>
      <c r="J31" s="10">
        <f t="shared" si="3"/>
        <v>5232673807.3526363</v>
      </c>
      <c r="K31" s="11">
        <f t="shared" si="4"/>
        <v>2.7800000000000047E-2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11"/>
      <c r="H32" s="10"/>
      <c r="I32" s="10">
        <f t="shared" si="5"/>
        <v>889</v>
      </c>
      <c r="J32" s="10">
        <f t="shared" si="3"/>
        <v>5091140112.2325706</v>
      </c>
      <c r="K32" s="11">
        <f t="shared" si="4"/>
        <v>2.8399999999999759E-2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11"/>
      <c r="H33" s="10"/>
      <c r="I33" s="10">
        <f t="shared" si="5"/>
        <v>889</v>
      </c>
      <c r="J33" s="10">
        <f t="shared" si="3"/>
        <v>4950544644.3334999</v>
      </c>
      <c r="K33" s="11">
        <f t="shared" si="4"/>
        <v>2.8699999999999948E-2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11"/>
      <c r="H34" s="10"/>
      <c r="I34" s="10">
        <f t="shared" si="5"/>
        <v>889</v>
      </c>
      <c r="J34" s="10">
        <f t="shared" ref="J34:J65" si="6">IF(I34="","",I34*C34)</f>
        <v>4812427961.8290071</v>
      </c>
      <c r="K34" s="11">
        <f t="shared" ref="K34:K65" si="7">IFERROR(J34/J35-1,"")</f>
        <v>2.8599999999999959E-2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11"/>
      <c r="H35" s="10"/>
      <c r="I35" s="10">
        <f t="shared" ref="I35:I66" si="8">IF(H35&lt;&gt;"",H35,I34/(1+IF(G34="",0,G34)))</f>
        <v>889</v>
      </c>
      <c r="J35" s="10">
        <f t="shared" si="6"/>
        <v>4678619445.6824884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11"/>
      <c r="H36" s="10"/>
      <c r="I36" s="10">
        <f t="shared" si="8"/>
        <v>889</v>
      </c>
      <c r="J36" s="10">
        <f t="shared" si="6"/>
        <v>4550300958.6485977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11"/>
      <c r="H37" s="10"/>
      <c r="I37" s="10">
        <f t="shared" si="8"/>
        <v>889</v>
      </c>
      <c r="J37" s="10">
        <f t="shared" si="6"/>
        <v>4428947789.2238636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11"/>
      <c r="H38" s="10"/>
      <c r="I38" s="10">
        <f t="shared" si="8"/>
        <v>889</v>
      </c>
      <c r="J38" s="10">
        <f t="shared" si="6"/>
        <v>4315030971.5743017</v>
      </c>
      <c r="K38" s="11">
        <f t="shared" si="7"/>
        <v>2.5400000000000089E-2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11"/>
      <c r="H39" s="10"/>
      <c r="I39" s="10">
        <f t="shared" si="8"/>
        <v>889</v>
      </c>
      <c r="J39" s="10">
        <f t="shared" si="6"/>
        <v>4208144111.1510639</v>
      </c>
      <c r="K39" s="11">
        <f t="shared" si="7"/>
        <v>2.4299999999999988E-2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11"/>
      <c r="H40" s="10"/>
      <c r="I40" s="10">
        <f t="shared" si="8"/>
        <v>889</v>
      </c>
      <c r="J40" s="10">
        <f t="shared" si="6"/>
        <v>4108312126.4776568</v>
      </c>
      <c r="K40" s="11">
        <f t="shared" si="7"/>
        <v>2.3300000000000098E-2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11"/>
      <c r="H41" s="10"/>
      <c r="I41" s="10">
        <f t="shared" si="8"/>
        <v>889</v>
      </c>
      <c r="J41" s="10">
        <f t="shared" si="6"/>
        <v>4014768031.3472648</v>
      </c>
      <c r="K41" s="11">
        <f t="shared" si="7"/>
        <v>2.2399999999999975E-2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11"/>
      <c r="H42" s="10"/>
      <c r="I42" s="10">
        <f t="shared" si="8"/>
        <v>889</v>
      </c>
      <c r="J42" s="10">
        <f t="shared" si="6"/>
        <v>3926807542.3975592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11"/>
      <c r="H43" s="10"/>
      <c r="I43" s="10">
        <f t="shared" si="8"/>
        <v>889</v>
      </c>
      <c r="J43" s="10">
        <f t="shared" si="6"/>
        <v>3844158142.337307</v>
      </c>
      <c r="K43" s="11">
        <f t="shared" si="7"/>
        <v>2.079999999999993E-2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11"/>
      <c r="H44" s="10"/>
      <c r="I44" s="10">
        <f t="shared" si="8"/>
        <v>889</v>
      </c>
      <c r="J44" s="10">
        <f t="shared" si="6"/>
        <v>3765828901.192503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11"/>
      <c r="H45" s="10"/>
      <c r="I45" s="10">
        <f t="shared" si="8"/>
        <v>889</v>
      </c>
      <c r="J45" s="10">
        <f t="shared" si="6"/>
        <v>3691265341.2982779</v>
      </c>
      <c r="K45" s="11">
        <f t="shared" si="7"/>
        <v>1.9800000000000262E-2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11"/>
      <c r="H46" s="10"/>
      <c r="I46" s="10">
        <f t="shared" si="8"/>
        <v>889</v>
      </c>
      <c r="J46" s="10">
        <f t="shared" si="6"/>
        <v>3619597314.4717369</v>
      </c>
      <c r="K46" s="11">
        <f t="shared" si="7"/>
        <v>1.9600000000000062E-2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11"/>
      <c r="H47" s="10"/>
      <c r="I47" s="10">
        <f t="shared" si="8"/>
        <v>889</v>
      </c>
      <c r="J47" s="10">
        <f t="shared" si="6"/>
        <v>3550016981.6317544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11"/>
      <c r="H48" s="10"/>
      <c r="I48" s="10">
        <f t="shared" si="8"/>
        <v>889</v>
      </c>
      <c r="J48" s="10">
        <f t="shared" si="6"/>
        <v>3482115724.9943643</v>
      </c>
      <c r="K48" s="11">
        <f t="shared" si="7"/>
        <v>1.9700000000000051E-2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11"/>
      <c r="H49" s="10"/>
      <c r="I49" s="10">
        <f t="shared" si="8"/>
        <v>889</v>
      </c>
      <c r="J49" s="10">
        <f t="shared" si="6"/>
        <v>3414843311.7528334</v>
      </c>
      <c r="K49" s="11">
        <f t="shared" si="7"/>
        <v>2.0100000000000007E-2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11"/>
      <c r="H50" s="10"/>
      <c r="I50" s="10">
        <f t="shared" si="8"/>
        <v>889</v>
      </c>
      <c r="J50" s="10">
        <f t="shared" si="6"/>
        <v>3347557407.854949</v>
      </c>
      <c r="K50" s="11">
        <f t="shared" si="7"/>
        <v>2.0700000000000163E-2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11"/>
      <c r="H51" s="10"/>
      <c r="I51" s="10">
        <f t="shared" si="8"/>
        <v>889</v>
      </c>
      <c r="J51" s="10">
        <f t="shared" si="6"/>
        <v>3279668274.5713224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11"/>
      <c r="H52" s="10"/>
      <c r="I52" s="10">
        <f t="shared" si="8"/>
        <v>889</v>
      </c>
      <c r="J52" s="10">
        <f t="shared" si="6"/>
        <v>3210639524.7883725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11"/>
      <c r="H53" s="10"/>
      <c r="I53" s="10">
        <f t="shared" si="8"/>
        <v>889</v>
      </c>
      <c r="J53" s="10">
        <f t="shared" si="6"/>
        <v>3140604054.3757925</v>
      </c>
      <c r="K53" s="11">
        <f t="shared" si="7"/>
        <v>2.2999999999999909E-2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11"/>
      <c r="H54" s="10"/>
      <c r="I54" s="10">
        <f t="shared" si="8"/>
        <v>889</v>
      </c>
      <c r="J54" s="10">
        <f t="shared" si="6"/>
        <v>3069994188.0506282</v>
      </c>
      <c r="K54" s="11">
        <f t="shared" si="7"/>
        <v>2.3200000000000109E-2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11"/>
      <c r="H55" s="10"/>
      <c r="I55" s="10">
        <f t="shared" si="8"/>
        <v>889</v>
      </c>
      <c r="J55" s="10">
        <f t="shared" si="6"/>
        <v>3000385250.244945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11"/>
      <c r="H56" s="10"/>
      <c r="I56" s="10">
        <f t="shared" si="8"/>
        <v>889</v>
      </c>
      <c r="J56" s="10">
        <f t="shared" si="6"/>
        <v>2932927908.3528304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11"/>
      <c r="H57" s="10"/>
      <c r="I57" s="10">
        <f t="shared" si="8"/>
        <v>889</v>
      </c>
      <c r="J57" s="10">
        <f t="shared" si="6"/>
        <v>2867547818.1001472</v>
      </c>
      <c r="K57" s="11">
        <f t="shared" si="7"/>
        <v>2.2699999999999942E-2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11"/>
      <c r="H58" s="10"/>
      <c r="I58" s="10">
        <f t="shared" si="8"/>
        <v>889</v>
      </c>
      <c r="J58" s="10">
        <f t="shared" si="6"/>
        <v>2803899303.9015813</v>
      </c>
      <c r="K58" s="11">
        <f t="shared" si="7"/>
        <v>2.2900000000000142E-2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11"/>
      <c r="H59" s="10"/>
      <c r="I59" s="10">
        <f t="shared" si="8"/>
        <v>889</v>
      </c>
      <c r="J59" s="10">
        <f t="shared" si="6"/>
        <v>2741127484.5063848</v>
      </c>
      <c r="K59" s="11">
        <f t="shared" si="7"/>
        <v>2.3200000000000109E-2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11"/>
      <c r="H60" s="10"/>
      <c r="I60" s="10">
        <f t="shared" si="8"/>
        <v>889</v>
      </c>
      <c r="J60" s="10">
        <f t="shared" si="6"/>
        <v>2678975258.5089765</v>
      </c>
      <c r="K60" s="11">
        <f t="shared" si="7"/>
        <v>2.3200000000000109E-2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11"/>
      <c r="H61" s="10"/>
      <c r="I61" s="10">
        <f t="shared" si="8"/>
        <v>889</v>
      </c>
      <c r="J61" s="10">
        <f t="shared" si="6"/>
        <v>2618232269.8484912</v>
      </c>
      <c r="K61" s="11">
        <f t="shared" si="7"/>
        <v>2.3300000000000098E-2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11"/>
      <c r="H62" s="10"/>
      <c r="I62" s="10">
        <f t="shared" si="8"/>
        <v>889</v>
      </c>
      <c r="J62" s="10">
        <f t="shared" si="6"/>
        <v>2558616505.2755699</v>
      </c>
      <c r="K62" s="11">
        <f t="shared" si="7"/>
        <v>2.3399999999999865E-2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11"/>
      <c r="H63" s="10"/>
      <c r="I63" s="10">
        <f t="shared" si="8"/>
        <v>889</v>
      </c>
      <c r="J63" s="10">
        <f t="shared" si="6"/>
        <v>2500113841.3871117</v>
      </c>
      <c r="K63" s="11">
        <f t="shared" si="7"/>
        <v>2.3599999999999843E-2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11"/>
      <c r="H64" s="10"/>
      <c r="I64" s="10">
        <f t="shared" si="8"/>
        <v>889</v>
      </c>
      <c r="J64" s="10">
        <f t="shared" si="6"/>
        <v>2442471513.6646266</v>
      </c>
      <c r="K64" s="11">
        <f t="shared" si="7"/>
        <v>2.3700000000000276E-2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11"/>
      <c r="H65" s="10"/>
      <c r="I65" s="10">
        <f t="shared" si="8"/>
        <v>889</v>
      </c>
      <c r="J65" s="10">
        <f t="shared" si="6"/>
        <v>2385925089.0540452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4">
        <f>SUM(F2)</f>
        <v>9975075</v>
      </c>
      <c r="G66" s="11"/>
      <c r="H66" s="10"/>
      <c r="I66" s="10">
        <f t="shared" si="8"/>
        <v>889</v>
      </c>
      <c r="J66" s="10">
        <f t="shared" ref="J66:J67" si="9">IF(I66="","",I66*C66)</f>
        <v>2330232531.5500002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11"/>
      <c r="H67" s="10"/>
      <c r="I67" s="10">
        <f t="shared" ref="I67" si="11">IF(H67&lt;&gt;"",H67,I66/(1+IF(G66="",0,G66)))</f>
        <v>889</v>
      </c>
      <c r="J67" s="10">
        <f t="shared" si="9"/>
        <v>2275395500</v>
      </c>
      <c r="K67" s="11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5">
        <v>11838201</v>
      </c>
      <c r="G2" s="11"/>
      <c r="H2" s="10"/>
      <c r="I2" s="10">
        <f>IF(H2&lt;&gt;"",H2,2663)</f>
        <v>2663</v>
      </c>
      <c r="J2" s="10">
        <f t="shared" ref="J2:J33" si="3">IF(I2="","",I2*C2)</f>
        <v>31527340918.749489</v>
      </c>
      <c r="K2" s="11">
        <f t="shared" ref="K2:K33" si="4">IFERROR(J2/J3-1,"")</f>
        <v>1.5099999999999891E-2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11"/>
      <c r="H3" s="10"/>
      <c r="I3" s="10">
        <f t="shared" ref="I3:I34" si="5">IF(H3&lt;&gt;"",H3,I2/(1+IF(G2="",0,G2)))</f>
        <v>2663</v>
      </c>
      <c r="J3" s="10">
        <f t="shared" si="3"/>
        <v>31058359687.468716</v>
      </c>
      <c r="K3" s="11">
        <f t="shared" si="4"/>
        <v>1.540000000000008E-2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11"/>
      <c r="H4" s="10"/>
      <c r="I4" s="10">
        <f t="shared" si="5"/>
        <v>2663</v>
      </c>
      <c r="J4" s="10">
        <f t="shared" si="3"/>
        <v>30587315035.915611</v>
      </c>
      <c r="K4" s="11">
        <f t="shared" si="4"/>
        <v>1.5600000000000058E-2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11"/>
      <c r="H5" s="10"/>
      <c r="I5" s="10">
        <f t="shared" si="5"/>
        <v>2663</v>
      </c>
      <c r="J5" s="10">
        <f t="shared" si="3"/>
        <v>30117482311.850739</v>
      </c>
      <c r="K5" s="11">
        <f t="shared" si="4"/>
        <v>1.5800000000000036E-2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11"/>
      <c r="H6" s="10"/>
      <c r="I6" s="10">
        <f t="shared" si="5"/>
        <v>2663</v>
      </c>
      <c r="J6" s="10">
        <f t="shared" si="3"/>
        <v>29649027674.592182</v>
      </c>
      <c r="K6" s="11">
        <f t="shared" si="4"/>
        <v>1.6000000000000014E-2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11"/>
      <c r="H7" s="10"/>
      <c r="I7" s="10">
        <f t="shared" si="5"/>
        <v>2663</v>
      </c>
      <c r="J7" s="10">
        <f t="shared" si="3"/>
        <v>29182113852.945061</v>
      </c>
      <c r="K7" s="11">
        <f t="shared" si="4"/>
        <v>1.6199999999999992E-2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11"/>
      <c r="H8" s="10"/>
      <c r="I8" s="10">
        <f t="shared" si="5"/>
        <v>2663</v>
      </c>
      <c r="J8" s="10">
        <f t="shared" si="3"/>
        <v>28716900071.782192</v>
      </c>
      <c r="K8" s="11">
        <f t="shared" si="4"/>
        <v>1.639999999999997E-2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11"/>
      <c r="H9" s="10"/>
      <c r="I9" s="10">
        <f t="shared" si="5"/>
        <v>2663</v>
      </c>
      <c r="J9" s="10">
        <f t="shared" si="3"/>
        <v>28253541983.256783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11"/>
      <c r="H10" s="10"/>
      <c r="I10" s="10">
        <f t="shared" si="5"/>
        <v>2663</v>
      </c>
      <c r="J10" s="10">
        <f t="shared" si="3"/>
        <v>27789458034.087524</v>
      </c>
      <c r="K10" s="11">
        <f t="shared" si="4"/>
        <v>1.6900000000000137E-2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11"/>
      <c r="H11" s="10"/>
      <c r="I11" s="10">
        <f t="shared" si="5"/>
        <v>2663</v>
      </c>
      <c r="J11" s="10">
        <f t="shared" si="3"/>
        <v>27327621235.212433</v>
      </c>
      <c r="K11" s="11">
        <f t="shared" si="4"/>
        <v>1.7200000000000104E-2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11"/>
      <c r="H12" s="10"/>
      <c r="I12" s="10">
        <f t="shared" si="5"/>
        <v>2663</v>
      </c>
      <c r="J12" s="10">
        <f t="shared" si="3"/>
        <v>26865534049.559998</v>
      </c>
      <c r="K12" s="11">
        <f t="shared" si="4"/>
        <v>1.7400000000000082E-2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11"/>
      <c r="H13" s="10"/>
      <c r="I13" s="10">
        <f t="shared" si="5"/>
        <v>2663</v>
      </c>
      <c r="J13" s="10">
        <f t="shared" si="3"/>
        <v>26406068458.384113</v>
      </c>
      <c r="K13" s="11">
        <f t="shared" si="4"/>
        <v>1.7700000000000049E-2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11"/>
      <c r="H14" s="10"/>
      <c r="I14" s="10">
        <f t="shared" si="5"/>
        <v>2663</v>
      </c>
      <c r="J14" s="10">
        <f t="shared" si="3"/>
        <v>25946809922.751411</v>
      </c>
      <c r="K14" s="11">
        <f t="shared" si="4"/>
        <v>1.8000000000000016E-2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11"/>
      <c r="H15" s="10"/>
      <c r="I15" s="10">
        <f t="shared" si="5"/>
        <v>2663</v>
      </c>
      <c r="J15" s="10">
        <f t="shared" si="3"/>
        <v>25488025464.392349</v>
      </c>
      <c r="K15" s="11">
        <f t="shared" si="4"/>
        <v>1.8299999999999983E-2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11"/>
      <c r="H16" s="10"/>
      <c r="I16" s="10">
        <f t="shared" si="5"/>
        <v>2663</v>
      </c>
      <c r="J16" s="10">
        <f t="shared" si="3"/>
        <v>25029976887.353775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11"/>
      <c r="H17" s="10"/>
      <c r="I17" s="10">
        <f t="shared" si="5"/>
        <v>2663</v>
      </c>
      <c r="J17" s="10">
        <f t="shared" si="3"/>
        <v>24572920564.84761</v>
      </c>
      <c r="K17" s="11">
        <f t="shared" si="4"/>
        <v>1.8999999999999906E-2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11"/>
      <c r="H18" s="10"/>
      <c r="I18" s="10">
        <f t="shared" si="5"/>
        <v>2663</v>
      </c>
      <c r="J18" s="10">
        <f t="shared" si="3"/>
        <v>24114740495.434361</v>
      </c>
      <c r="K18" s="11">
        <f t="shared" si="4"/>
        <v>1.9300000000000317E-2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11"/>
      <c r="H19" s="10"/>
      <c r="I19" s="10">
        <f t="shared" si="5"/>
        <v>2663</v>
      </c>
      <c r="J19" s="10">
        <f t="shared" si="3"/>
        <v>23658138423.853973</v>
      </c>
      <c r="K19" s="11">
        <f t="shared" si="4"/>
        <v>1.9700000000000051E-2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11"/>
      <c r="H20" s="10"/>
      <c r="I20" s="10">
        <f t="shared" si="5"/>
        <v>2663</v>
      </c>
      <c r="J20" s="10">
        <f t="shared" si="3"/>
        <v>23201077202.955746</v>
      </c>
      <c r="K20" s="11">
        <f t="shared" si="4"/>
        <v>2.0000000000000018E-2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11"/>
      <c r="H21" s="10"/>
      <c r="I21" s="10">
        <f t="shared" si="5"/>
        <v>2663</v>
      </c>
      <c r="J21" s="10">
        <f t="shared" si="3"/>
        <v>22746154120.544849</v>
      </c>
      <c r="K21" s="11">
        <f t="shared" si="4"/>
        <v>2.0399999999999752E-2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11"/>
      <c r="H22" s="10"/>
      <c r="I22" s="10">
        <f t="shared" si="5"/>
        <v>2663</v>
      </c>
      <c r="J22" s="10">
        <f t="shared" si="3"/>
        <v>22291409369.408913</v>
      </c>
      <c r="K22" s="11">
        <f t="shared" si="4"/>
        <v>2.0700000000000163E-2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11"/>
      <c r="H23" s="10"/>
      <c r="I23" s="10">
        <f t="shared" si="5"/>
        <v>2663</v>
      </c>
      <c r="J23" s="10">
        <f t="shared" si="3"/>
        <v>21839335132.172932</v>
      </c>
      <c r="K23" s="11">
        <f t="shared" si="4"/>
        <v>2.1099999999999897E-2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11"/>
      <c r="H24" s="10"/>
      <c r="I24" s="10">
        <f t="shared" si="5"/>
        <v>2663</v>
      </c>
      <c r="J24" s="10">
        <f t="shared" si="3"/>
        <v>21388047333.437405</v>
      </c>
      <c r="K24" s="11">
        <f t="shared" si="4"/>
        <v>2.1399999999999864E-2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11"/>
      <c r="H25" s="10"/>
      <c r="I25" s="10">
        <f t="shared" si="5"/>
        <v>2663</v>
      </c>
      <c r="J25" s="10">
        <f t="shared" si="3"/>
        <v>20939932772.114162</v>
      </c>
      <c r="K25" s="11">
        <f t="shared" si="4"/>
        <v>2.1800000000000264E-2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11"/>
      <c r="H26" s="10"/>
      <c r="I26" s="10">
        <f t="shared" si="5"/>
        <v>2663</v>
      </c>
      <c r="J26" s="10">
        <f t="shared" si="3"/>
        <v>20493181417.218788</v>
      </c>
      <c r="K26" s="11">
        <f t="shared" si="4"/>
        <v>2.2100000000000009E-2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11"/>
      <c r="H27" s="10"/>
      <c r="I27" s="10">
        <f t="shared" si="5"/>
        <v>2663</v>
      </c>
      <c r="J27" s="10">
        <f t="shared" si="3"/>
        <v>20050074764.914185</v>
      </c>
      <c r="K27" s="11">
        <f t="shared" si="4"/>
        <v>2.2499999999999742E-2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11"/>
      <c r="H28" s="10"/>
      <c r="I28" s="10">
        <f t="shared" si="5"/>
        <v>2663</v>
      </c>
      <c r="J28" s="10">
        <f t="shared" si="3"/>
        <v>19608875075.710697</v>
      </c>
      <c r="K28" s="11">
        <f t="shared" si="4"/>
        <v>2.2900000000000142E-2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11"/>
      <c r="H29" s="10"/>
      <c r="I29" s="10">
        <f t="shared" si="5"/>
        <v>2663</v>
      </c>
      <c r="J29" s="10">
        <f t="shared" si="3"/>
        <v>19169884715.720692</v>
      </c>
      <c r="K29" s="11">
        <f t="shared" si="4"/>
        <v>2.3300000000000098E-2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11"/>
      <c r="H30" s="10"/>
      <c r="I30" s="10">
        <f t="shared" si="5"/>
        <v>2663</v>
      </c>
      <c r="J30" s="10">
        <f t="shared" si="3"/>
        <v>18733396575.511276</v>
      </c>
      <c r="K30" s="11">
        <f t="shared" si="4"/>
        <v>2.3599999999999843E-2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11"/>
      <c r="H31" s="10"/>
      <c r="I31" s="10">
        <f t="shared" si="5"/>
        <v>2663</v>
      </c>
      <c r="J31" s="10">
        <f t="shared" si="3"/>
        <v>18301481609.526455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11"/>
      <c r="H32" s="10"/>
      <c r="I32" s="10">
        <f t="shared" si="5"/>
        <v>2663</v>
      </c>
      <c r="J32" s="10">
        <f t="shared" si="3"/>
        <v>17872540634.303177</v>
      </c>
      <c r="K32" s="11">
        <f t="shared" si="4"/>
        <v>2.4400000000000199E-2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11"/>
      <c r="H33" s="10"/>
      <c r="I33" s="10">
        <f t="shared" si="5"/>
        <v>2663</v>
      </c>
      <c r="J33" s="10">
        <f t="shared" si="3"/>
        <v>17446837792.174126</v>
      </c>
      <c r="K33" s="11">
        <f t="shared" si="4"/>
        <v>2.4799999999999933E-2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11"/>
      <c r="H34" s="10"/>
      <c r="I34" s="10">
        <f t="shared" si="5"/>
        <v>2663</v>
      </c>
      <c r="J34" s="10">
        <f t="shared" ref="J34:J65" si="6">IF(I34="","",I34*C34)</f>
        <v>17024627041.54384</v>
      </c>
      <c r="K34" s="11">
        <f t="shared" ref="K34:K65" si="7">IFERROR(J34/J35-1,"")</f>
        <v>2.5199999999999889E-2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11"/>
      <c r="H35" s="10"/>
      <c r="I35" s="10">
        <f t="shared" ref="I35:I66" si="8">IF(H35&lt;&gt;"",H35,I34/(1+IF(G34="",0,G34)))</f>
        <v>2663</v>
      </c>
      <c r="J35" s="10">
        <f t="shared" si="6"/>
        <v>16606152010.869921</v>
      </c>
      <c r="K35" s="11">
        <f t="shared" si="7"/>
        <v>2.5600000000000067E-2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11"/>
      <c r="H36" s="10"/>
      <c r="I36" s="10">
        <f t="shared" si="8"/>
        <v>2663</v>
      </c>
      <c r="J36" s="10">
        <f t="shared" si="6"/>
        <v>16191645876.433229</v>
      </c>
      <c r="K36" s="11">
        <f t="shared" si="7"/>
        <v>2.6000000000000023E-2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11"/>
      <c r="H37" s="10"/>
      <c r="I37" s="10">
        <f t="shared" si="8"/>
        <v>2663</v>
      </c>
      <c r="J37" s="10">
        <f t="shared" si="6"/>
        <v>15781331263.580145</v>
      </c>
      <c r="K37" s="11">
        <f t="shared" si="7"/>
        <v>2.6499999999999968E-2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11"/>
      <c r="H38" s="10"/>
      <c r="I38" s="10">
        <f t="shared" si="8"/>
        <v>2663</v>
      </c>
      <c r="J38" s="10">
        <f t="shared" si="6"/>
        <v>15373922322.045927</v>
      </c>
      <c r="K38" s="11">
        <f t="shared" si="7"/>
        <v>2.6899999999999924E-2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11"/>
      <c r="H39" s="10"/>
      <c r="I39" s="10">
        <f t="shared" si="8"/>
        <v>2663</v>
      </c>
      <c r="J39" s="10">
        <f t="shared" si="6"/>
        <v>14971197119.530558</v>
      </c>
      <c r="K39" s="11">
        <f t="shared" si="7"/>
        <v>2.7400000000000091E-2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11"/>
      <c r="H40" s="10"/>
      <c r="I40" s="10">
        <f t="shared" si="8"/>
        <v>2663</v>
      </c>
      <c r="J40" s="10">
        <f t="shared" si="6"/>
        <v>14571926337.872841</v>
      </c>
      <c r="K40" s="11">
        <f t="shared" si="7"/>
        <v>2.7799999999999825E-2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11"/>
      <c r="H41" s="10"/>
      <c r="I41" s="10">
        <f t="shared" si="8"/>
        <v>2663</v>
      </c>
      <c r="J41" s="10">
        <f t="shared" si="6"/>
        <v>14177783944.223431</v>
      </c>
      <c r="K41" s="11">
        <f t="shared" si="7"/>
        <v>2.8200000000000003E-2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11"/>
      <c r="H42" s="10"/>
      <c r="I42" s="10">
        <f t="shared" si="8"/>
        <v>2663</v>
      </c>
      <c r="J42" s="10">
        <f t="shared" si="6"/>
        <v>13788935950.421543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11"/>
      <c r="H43" s="10"/>
      <c r="I43" s="10">
        <f t="shared" si="8"/>
        <v>2663</v>
      </c>
      <c r="J43" s="10">
        <f t="shared" si="6"/>
        <v>13405537575.754951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11"/>
      <c r="H44" s="10"/>
      <c r="I44" s="10">
        <f t="shared" si="8"/>
        <v>2663</v>
      </c>
      <c r="J44" s="10">
        <f t="shared" si="6"/>
        <v>13027733309.771578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11"/>
      <c r="H45" s="10"/>
      <c r="I45" s="10">
        <f t="shared" si="8"/>
        <v>2663</v>
      </c>
      <c r="J45" s="10">
        <f t="shared" si="6"/>
        <v>12655656994.143751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11"/>
      <c r="H46" s="10"/>
      <c r="I46" s="10">
        <f t="shared" si="8"/>
        <v>2663</v>
      </c>
      <c r="J46" s="10">
        <f t="shared" si="6"/>
        <v>12290625419.193699</v>
      </c>
      <c r="K46" s="11">
        <f t="shared" si="7"/>
        <v>2.990000000000026E-2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11"/>
      <c r="H47" s="10"/>
      <c r="I47" s="10">
        <f t="shared" si="8"/>
        <v>2663</v>
      </c>
      <c r="J47" s="10">
        <f t="shared" si="6"/>
        <v>11933804659.86377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11"/>
      <c r="H48" s="10"/>
      <c r="I48" s="10">
        <f t="shared" si="8"/>
        <v>2663</v>
      </c>
      <c r="J48" s="10">
        <f t="shared" si="6"/>
        <v>11585093350.027929</v>
      </c>
      <c r="K48" s="11">
        <f t="shared" si="7"/>
        <v>3.0200000000000005E-2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11"/>
      <c r="H49" s="10"/>
      <c r="I49" s="10">
        <f t="shared" si="8"/>
        <v>2663</v>
      </c>
      <c r="J49" s="10">
        <f t="shared" si="6"/>
        <v>11245479858.307056</v>
      </c>
      <c r="K49" s="11">
        <f t="shared" si="7"/>
        <v>3.0299999999999994E-2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11"/>
      <c r="H50" s="10"/>
      <c r="I50" s="10">
        <f t="shared" si="8"/>
        <v>2663</v>
      </c>
      <c r="J50" s="10">
        <f t="shared" si="6"/>
        <v>10914762552.952593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11"/>
      <c r="H51" s="10"/>
      <c r="I51" s="10">
        <f t="shared" si="8"/>
        <v>2663</v>
      </c>
      <c r="J51" s="10">
        <f t="shared" si="6"/>
        <v>10593771283.075409</v>
      </c>
      <c r="K51" s="11">
        <f t="shared" si="7"/>
        <v>3.0200000000000005E-2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11"/>
      <c r="H52" s="10"/>
      <c r="I52" s="10">
        <f t="shared" si="8"/>
        <v>2663</v>
      </c>
      <c r="J52" s="10">
        <f t="shared" si="6"/>
        <v>10283218096.559319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11"/>
      <c r="H53" s="10"/>
      <c r="I53" s="10">
        <f t="shared" si="8"/>
        <v>2663</v>
      </c>
      <c r="J53" s="10">
        <f t="shared" si="6"/>
        <v>9982737692.0292377</v>
      </c>
      <c r="K53" s="11">
        <f t="shared" si="7"/>
        <v>2.990000000000026E-2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11"/>
      <c r="H54" s="10"/>
      <c r="I54" s="10">
        <f t="shared" si="8"/>
        <v>2663</v>
      </c>
      <c r="J54" s="10">
        <f t="shared" si="6"/>
        <v>9692919401.9120655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11"/>
      <c r="H55" s="10"/>
      <c r="I55" s="10">
        <f t="shared" si="8"/>
        <v>2663</v>
      </c>
      <c r="J55" s="10">
        <f t="shared" si="6"/>
        <v>9413343111.5004997</v>
      </c>
      <c r="K55" s="11">
        <f t="shared" si="7"/>
        <v>2.9399999999999871E-2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11"/>
      <c r="H56" s="10"/>
      <c r="I56" s="10">
        <f t="shared" si="8"/>
        <v>2663</v>
      </c>
      <c r="J56" s="10">
        <f t="shared" si="6"/>
        <v>9144494959.6857395</v>
      </c>
      <c r="K56" s="11">
        <f t="shared" si="7"/>
        <v>2.9200000000000115E-2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11"/>
      <c r="H57" s="10"/>
      <c r="I57" s="10">
        <f t="shared" si="8"/>
        <v>2663</v>
      </c>
      <c r="J57" s="10">
        <f t="shared" si="6"/>
        <v>8885051457.1373291</v>
      </c>
      <c r="K57" s="11">
        <f t="shared" si="7"/>
        <v>2.8899999999999926E-2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11"/>
      <c r="H58" s="10"/>
      <c r="I58" s="10">
        <f t="shared" si="8"/>
        <v>2663</v>
      </c>
      <c r="J58" s="10">
        <f t="shared" si="6"/>
        <v>8635485914.2164745</v>
      </c>
      <c r="K58" s="11">
        <f t="shared" si="7"/>
        <v>2.8699999999999948E-2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11"/>
      <c r="H59" s="10"/>
      <c r="I59" s="10">
        <f t="shared" si="8"/>
        <v>2663</v>
      </c>
      <c r="J59" s="10">
        <f t="shared" si="6"/>
        <v>8394561985.2400837</v>
      </c>
      <c r="K59" s="11">
        <f t="shared" si="7"/>
        <v>2.8399999999999981E-2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11"/>
      <c r="H60" s="10"/>
      <c r="I60" s="10">
        <f t="shared" si="8"/>
        <v>2663</v>
      </c>
      <c r="J60" s="10">
        <f t="shared" si="6"/>
        <v>8162740164.5663986</v>
      </c>
      <c r="K60" s="11">
        <f t="shared" si="7"/>
        <v>2.8200000000000003E-2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11"/>
      <c r="H61" s="10"/>
      <c r="I61" s="10">
        <f t="shared" si="8"/>
        <v>2663</v>
      </c>
      <c r="J61" s="10">
        <f t="shared" si="6"/>
        <v>7938864194.2874918</v>
      </c>
      <c r="K61" s="11">
        <f t="shared" si="7"/>
        <v>2.7900000000000036E-2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11"/>
      <c r="H62" s="10"/>
      <c r="I62" s="10">
        <f t="shared" si="8"/>
        <v>2663</v>
      </c>
      <c r="J62" s="10">
        <f t="shared" si="6"/>
        <v>7723381840.9256659</v>
      </c>
      <c r="K62" s="11">
        <f t="shared" si="7"/>
        <v>2.7600000000000069E-2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11"/>
      <c r="H63" s="10"/>
      <c r="I63" s="10">
        <f t="shared" si="8"/>
        <v>2663</v>
      </c>
      <c r="J63" s="10">
        <f t="shared" si="6"/>
        <v>7515941845.9767084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11"/>
      <c r="H64" s="10"/>
      <c r="I64" s="10">
        <f t="shared" si="8"/>
        <v>2663</v>
      </c>
      <c r="J64" s="10">
        <f t="shared" si="6"/>
        <v>7316209331.2340193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11"/>
      <c r="H65" s="10"/>
      <c r="I65" s="10">
        <f t="shared" si="8"/>
        <v>2663</v>
      </c>
      <c r="J65" s="10">
        <f t="shared" si="6"/>
        <v>7123864976.8588314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4">
        <f>SUM(F2)</f>
        <v>11838201</v>
      </c>
      <c r="G66" s="11"/>
      <c r="H66" s="10"/>
      <c r="I66" s="10">
        <f t="shared" si="8"/>
        <v>2663</v>
      </c>
      <c r="J66" s="10">
        <f t="shared" ref="J66:J67" si="9">IF(I66="","",I66*C66)</f>
        <v>6937928493.2399998</v>
      </c>
      <c r="K66" s="11">
        <f t="shared" ref="K66" si="10">IFERROR(J66/J67-1,"")</f>
        <v>2.6599999999999957E-2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11"/>
      <c r="H67" s="10"/>
      <c r="I67" s="10">
        <f t="shared" ref="I67" si="11">IF(H67&lt;&gt;"",H67,I66/(1+IF(G66="",0,G66)))</f>
        <v>2663</v>
      </c>
      <c r="J67" s="10">
        <f t="shared" si="9"/>
        <v>6758161400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5">
        <v>2549416</v>
      </c>
      <c r="G2" s="11"/>
      <c r="H2" s="10"/>
      <c r="I2" s="10">
        <f>IF(H2&lt;&gt;"",H2,1905)</f>
        <v>1905</v>
      </c>
      <c r="J2" s="10">
        <f t="shared" ref="J2:J33" si="3">IF(I2="","",I2*C2)</f>
        <v>4853605368.477994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11"/>
      <c r="H3" s="10"/>
      <c r="I3" s="10">
        <f t="shared" ref="I3:I34" si="5">IF(H3&lt;&gt;"",H3,I2/(1+IF(G2="",0,G2)))</f>
        <v>1905</v>
      </c>
      <c r="J3" s="10">
        <f t="shared" si="3"/>
        <v>4717276089.4916849</v>
      </c>
      <c r="K3" s="11">
        <f t="shared" si="4"/>
        <v>2.9400000000000093E-2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11"/>
      <c r="H4" s="10"/>
      <c r="I4" s="10">
        <f t="shared" si="5"/>
        <v>1905</v>
      </c>
      <c r="J4" s="10">
        <f t="shared" si="3"/>
        <v>4582549144.6392889</v>
      </c>
      <c r="K4" s="11">
        <f t="shared" si="4"/>
        <v>2.9800000000000049E-2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11"/>
      <c r="H5" s="10"/>
      <c r="I5" s="10">
        <f t="shared" si="5"/>
        <v>1905</v>
      </c>
      <c r="J5" s="10">
        <f t="shared" si="3"/>
        <v>4449940905.6508923</v>
      </c>
      <c r="K5" s="11">
        <f t="shared" si="4"/>
        <v>3.0100000000000016E-2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11"/>
      <c r="H6" s="10"/>
      <c r="I6" s="10">
        <f t="shared" si="5"/>
        <v>1905</v>
      </c>
      <c r="J6" s="10">
        <f t="shared" si="3"/>
        <v>4319911567.4700441</v>
      </c>
      <c r="K6" s="11">
        <f t="shared" si="4"/>
        <v>3.0299999999999994E-2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11"/>
      <c r="H7" s="10"/>
      <c r="I7" s="10">
        <f t="shared" si="5"/>
        <v>1905</v>
      </c>
      <c r="J7" s="10">
        <f t="shared" si="3"/>
        <v>4192867676.8611517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11"/>
      <c r="H8" s="10"/>
      <c r="I8" s="10">
        <f t="shared" si="5"/>
        <v>1905</v>
      </c>
      <c r="J8" s="10">
        <f t="shared" si="3"/>
        <v>4069560008.6005549</v>
      </c>
      <c r="K8" s="11">
        <f t="shared" si="4"/>
        <v>3.0300000000000216E-2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11"/>
      <c r="H9" s="10"/>
      <c r="I9" s="10">
        <f t="shared" si="5"/>
        <v>1905</v>
      </c>
      <c r="J9" s="10">
        <f t="shared" si="3"/>
        <v>3949878684.4613748</v>
      </c>
      <c r="K9" s="11">
        <f t="shared" si="4"/>
        <v>3.0200000000000005E-2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11"/>
      <c r="H10" s="10"/>
      <c r="I10" s="10">
        <f t="shared" si="5"/>
        <v>1905</v>
      </c>
      <c r="J10" s="10">
        <f t="shared" si="3"/>
        <v>3834089190.8963065</v>
      </c>
      <c r="K10" s="11">
        <f t="shared" si="4"/>
        <v>3.0000000000000027E-2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11"/>
      <c r="H11" s="10"/>
      <c r="I11" s="10">
        <f t="shared" si="5"/>
        <v>1905</v>
      </c>
      <c r="J11" s="10">
        <f t="shared" si="3"/>
        <v>3722416690.190589</v>
      </c>
      <c r="K11" s="11">
        <f t="shared" si="4"/>
        <v>2.9700000000000282E-2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11"/>
      <c r="H12" s="10"/>
      <c r="I12" s="10">
        <f t="shared" si="5"/>
        <v>1905</v>
      </c>
      <c r="J12" s="10">
        <f t="shared" si="3"/>
        <v>3615049713.6938801</v>
      </c>
      <c r="K12" s="11">
        <f t="shared" si="4"/>
        <v>2.9300000000000104E-2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11"/>
      <c r="H13" s="10"/>
      <c r="I13" s="10">
        <f t="shared" si="5"/>
        <v>1905</v>
      </c>
      <c r="J13" s="10">
        <f t="shared" si="3"/>
        <v>3512143897.4972115</v>
      </c>
      <c r="K13" s="11">
        <f t="shared" si="4"/>
        <v>2.9099999999999682E-2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11"/>
      <c r="H14" s="10"/>
      <c r="I14" s="10">
        <f t="shared" si="5"/>
        <v>1905</v>
      </c>
      <c r="J14" s="10">
        <f t="shared" si="3"/>
        <v>3412830529.1003909</v>
      </c>
      <c r="K14" s="11">
        <f t="shared" si="4"/>
        <v>2.9199999999999893E-2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11"/>
      <c r="H15" s="10"/>
      <c r="I15" s="10">
        <f t="shared" si="5"/>
        <v>1905</v>
      </c>
      <c r="J15" s="10">
        <f t="shared" si="3"/>
        <v>3316003234.6486506</v>
      </c>
      <c r="K15" s="11">
        <f t="shared" si="4"/>
        <v>2.9400000000000093E-2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11"/>
      <c r="H16" s="10"/>
      <c r="I16" s="10">
        <f t="shared" si="5"/>
        <v>1905</v>
      </c>
      <c r="J16" s="10">
        <f t="shared" si="3"/>
        <v>3221297099.9112592</v>
      </c>
      <c r="K16" s="11">
        <f t="shared" si="4"/>
        <v>2.9699999999999838E-2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11"/>
      <c r="H17" s="10"/>
      <c r="I17" s="10">
        <f t="shared" si="5"/>
        <v>1905</v>
      </c>
      <c r="J17" s="10">
        <f t="shared" si="3"/>
        <v>3128384092.3679318</v>
      </c>
      <c r="K17" s="11">
        <f t="shared" si="4"/>
        <v>2.990000000000026E-2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11"/>
      <c r="H18" s="10"/>
      <c r="I18" s="10">
        <f t="shared" si="5"/>
        <v>1905</v>
      </c>
      <c r="J18" s="10">
        <f t="shared" si="3"/>
        <v>3037561017.9317713</v>
      </c>
      <c r="K18" s="11">
        <f t="shared" si="4"/>
        <v>2.9900000000000038E-2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11"/>
      <c r="H19" s="10"/>
      <c r="I19" s="10">
        <f t="shared" si="5"/>
        <v>1905</v>
      </c>
      <c r="J19" s="10">
        <f t="shared" si="3"/>
        <v>2949374713.9836597</v>
      </c>
      <c r="K19" s="11">
        <f t="shared" si="4"/>
        <v>2.9699999999999838E-2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11"/>
      <c r="H20" s="10"/>
      <c r="I20" s="10">
        <f t="shared" si="5"/>
        <v>1905</v>
      </c>
      <c r="J20" s="10">
        <f t="shared" si="3"/>
        <v>2864304859.6519957</v>
      </c>
      <c r="K20" s="11">
        <f t="shared" si="4"/>
        <v>2.9300000000000104E-2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11"/>
      <c r="H21" s="10"/>
      <c r="I21" s="10">
        <f t="shared" si="5"/>
        <v>1905</v>
      </c>
      <c r="J21" s="10">
        <f t="shared" si="3"/>
        <v>2782769707.2301521</v>
      </c>
      <c r="K21" s="11">
        <f t="shared" si="4"/>
        <v>2.9100000000000126E-2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11"/>
      <c r="H22" s="10"/>
      <c r="I22" s="10">
        <f t="shared" si="5"/>
        <v>1905</v>
      </c>
      <c r="J22" s="10">
        <f t="shared" si="3"/>
        <v>2704080951.5403285</v>
      </c>
      <c r="K22" s="11">
        <f t="shared" si="4"/>
        <v>2.9199999999999893E-2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11"/>
      <c r="H23" s="10"/>
      <c r="I23" s="10">
        <f t="shared" si="5"/>
        <v>1905</v>
      </c>
      <c r="J23" s="10">
        <f t="shared" si="3"/>
        <v>2627361981.6754069</v>
      </c>
      <c r="K23" s="11">
        <f t="shared" si="4"/>
        <v>2.9999999999999805E-2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11"/>
      <c r="H24" s="10"/>
      <c r="I24" s="10">
        <f t="shared" si="5"/>
        <v>1905</v>
      </c>
      <c r="J24" s="10">
        <f t="shared" si="3"/>
        <v>2550836875.4130168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11"/>
      <c r="H25" s="10"/>
      <c r="I25" s="10">
        <f t="shared" si="5"/>
        <v>1905</v>
      </c>
      <c r="J25" s="10">
        <f t="shared" si="3"/>
        <v>2472459896.6880069</v>
      </c>
      <c r="K25" s="11">
        <f t="shared" si="4"/>
        <v>3.400000000000003E-2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11"/>
      <c r="H26" s="10"/>
      <c r="I26" s="10">
        <f t="shared" si="5"/>
        <v>1905</v>
      </c>
      <c r="J26" s="10">
        <f t="shared" si="3"/>
        <v>2391160441.6711864</v>
      </c>
      <c r="K26" s="11">
        <f t="shared" si="4"/>
        <v>3.6599999999999966E-2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11"/>
      <c r="H27" s="10"/>
      <c r="I27" s="10">
        <f t="shared" si="5"/>
        <v>1905</v>
      </c>
      <c r="J27" s="10">
        <f t="shared" si="3"/>
        <v>2306733978.0736895</v>
      </c>
      <c r="K27" s="11">
        <f t="shared" si="4"/>
        <v>3.9100000000000135E-2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11"/>
      <c r="H28" s="10"/>
      <c r="I28" s="10">
        <f t="shared" si="5"/>
        <v>1905</v>
      </c>
      <c r="J28" s="10">
        <f t="shared" si="3"/>
        <v>2219934537.651515</v>
      </c>
      <c r="K28" s="11">
        <f t="shared" si="4"/>
        <v>4.149999999999987E-2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11"/>
      <c r="H29" s="10"/>
      <c r="I29" s="10">
        <f t="shared" si="5"/>
        <v>1905</v>
      </c>
      <c r="J29" s="10">
        <f t="shared" si="3"/>
        <v>2131478192.6562796</v>
      </c>
      <c r="K29" s="11">
        <f t="shared" si="4"/>
        <v>4.3600000000000083E-2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11"/>
      <c r="H30" s="10"/>
      <c r="I30" s="10">
        <f t="shared" si="5"/>
        <v>1905</v>
      </c>
      <c r="J30" s="10">
        <f t="shared" si="3"/>
        <v>2042428317.9918354</v>
      </c>
      <c r="K30" s="11">
        <f t="shared" si="4"/>
        <v>4.5499999999999874E-2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11"/>
      <c r="H31" s="10"/>
      <c r="I31" s="10">
        <f t="shared" si="5"/>
        <v>1905</v>
      </c>
      <c r="J31" s="10">
        <f t="shared" si="3"/>
        <v>1953542150.1595747</v>
      </c>
      <c r="K31" s="11">
        <f t="shared" si="4"/>
        <v>4.6999999999999931E-2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11"/>
      <c r="H32" s="10"/>
      <c r="I32" s="10">
        <f t="shared" si="5"/>
        <v>1905</v>
      </c>
      <c r="J32" s="10">
        <f t="shared" si="3"/>
        <v>1865847325.844866</v>
      </c>
      <c r="K32" s="11">
        <f t="shared" si="4"/>
        <v>4.6699999999999964E-2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11"/>
      <c r="H33" s="10"/>
      <c r="I33" s="10">
        <f t="shared" si="5"/>
        <v>1905</v>
      </c>
      <c r="J33" s="10">
        <f t="shared" si="3"/>
        <v>1782599910.0457306</v>
      </c>
      <c r="K33" s="11">
        <f t="shared" si="4"/>
        <v>4.4699999999999962E-2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11"/>
      <c r="H34" s="10"/>
      <c r="I34" s="10">
        <f t="shared" si="5"/>
        <v>1905</v>
      </c>
      <c r="J34" s="10">
        <f t="shared" ref="J34:J65" si="6">IF(I34="","",I34*C34)</f>
        <v>1706327089.1602669</v>
      </c>
      <c r="K34" s="11">
        <f t="shared" ref="K34:K65" si="7">IFERROR(J34/J35-1,"")</f>
        <v>4.1199999999999903E-2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11"/>
      <c r="H35" s="10"/>
      <c r="I35" s="10">
        <f t="shared" ref="I35:I66" si="8">IF(H35&lt;&gt;"",H35,I34/(1+IF(G34="",0,G34)))</f>
        <v>1905</v>
      </c>
      <c r="J35" s="10">
        <f t="shared" si="6"/>
        <v>1638808191.6637218</v>
      </c>
      <c r="K35" s="11">
        <f t="shared" si="7"/>
        <v>3.7300000000000111E-2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11"/>
      <c r="H36" s="10"/>
      <c r="I36" s="10">
        <f t="shared" si="8"/>
        <v>1905</v>
      </c>
      <c r="J36" s="10">
        <f t="shared" si="6"/>
        <v>1579878715.5728543</v>
      </c>
      <c r="K36" s="11">
        <f t="shared" si="7"/>
        <v>3.3700000000000063E-2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11"/>
      <c r="H37" s="10"/>
      <c r="I37" s="10">
        <f t="shared" si="8"/>
        <v>1905</v>
      </c>
      <c r="J37" s="10">
        <f t="shared" si="6"/>
        <v>1528372560.2910459</v>
      </c>
      <c r="K37" s="11">
        <f t="shared" si="7"/>
        <v>3.0799999999999939E-2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11"/>
      <c r="H38" s="10"/>
      <c r="I38" s="10">
        <f t="shared" si="8"/>
        <v>1905</v>
      </c>
      <c r="J38" s="10">
        <f t="shared" si="6"/>
        <v>1482705238.9319422</v>
      </c>
      <c r="K38" s="11">
        <f t="shared" si="7"/>
        <v>2.8699999999999948E-2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11"/>
      <c r="H39" s="10"/>
      <c r="I39" s="10">
        <f t="shared" si="8"/>
        <v>1905</v>
      </c>
      <c r="J39" s="10">
        <f t="shared" si="6"/>
        <v>1441338814.9430761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11"/>
      <c r="H40" s="10"/>
      <c r="I40" s="10">
        <f t="shared" si="8"/>
        <v>1905</v>
      </c>
      <c r="J40" s="10">
        <f t="shared" si="6"/>
        <v>1402762836.927568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11"/>
      <c r="H41" s="10"/>
      <c r="I41" s="10">
        <f t="shared" si="8"/>
        <v>1905</v>
      </c>
      <c r="J41" s="10">
        <f t="shared" si="6"/>
        <v>1365750985.2278922</v>
      </c>
      <c r="K41" s="11">
        <f t="shared" si="7"/>
        <v>2.7400000000000313E-2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11"/>
      <c r="H42" s="10"/>
      <c r="I42" s="10">
        <f t="shared" si="8"/>
        <v>1905</v>
      </c>
      <c r="J42" s="10">
        <f t="shared" si="6"/>
        <v>1329327414.0820439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11"/>
      <c r="H43" s="10"/>
      <c r="I43" s="10">
        <f t="shared" si="8"/>
        <v>1905</v>
      </c>
      <c r="J43" s="10">
        <f t="shared" si="6"/>
        <v>1292868521.7681811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11"/>
      <c r="H44" s="10"/>
      <c r="I44" s="10">
        <f t="shared" si="8"/>
        <v>1905</v>
      </c>
      <c r="J44" s="10">
        <f t="shared" si="6"/>
        <v>1256431993.9438107</v>
      </c>
      <c r="K44" s="11">
        <f t="shared" si="7"/>
        <v>2.970000000000006E-2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11"/>
      <c r="H45" s="10"/>
      <c r="I45" s="10">
        <f t="shared" si="8"/>
        <v>1905</v>
      </c>
      <c r="J45" s="10">
        <f t="shared" si="6"/>
        <v>1220192283.1347098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11"/>
      <c r="H46" s="10"/>
      <c r="I46" s="10">
        <f t="shared" si="8"/>
        <v>1905</v>
      </c>
      <c r="J46" s="10">
        <f t="shared" si="6"/>
        <v>1184537698.4124937</v>
      </c>
      <c r="K46" s="11">
        <f t="shared" si="7"/>
        <v>3.0100000000000016E-2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11"/>
      <c r="H47" s="10"/>
      <c r="I47" s="10">
        <f t="shared" si="8"/>
        <v>1905</v>
      </c>
      <c r="J47" s="10">
        <f t="shared" si="6"/>
        <v>1149924957.2007511</v>
      </c>
      <c r="K47" s="11">
        <f t="shared" si="7"/>
        <v>2.9800000000000049E-2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11"/>
      <c r="H48" s="10"/>
      <c r="I48" s="10">
        <f t="shared" si="8"/>
        <v>1905</v>
      </c>
      <c r="J48" s="10">
        <f t="shared" si="6"/>
        <v>1116648822.2963207</v>
      </c>
      <c r="K48" s="11">
        <f t="shared" si="7"/>
        <v>2.9300000000000104E-2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11"/>
      <c r="H49" s="10"/>
      <c r="I49" s="10">
        <f t="shared" si="8"/>
        <v>1905</v>
      </c>
      <c r="J49" s="10">
        <f t="shared" si="6"/>
        <v>1084862355.2864282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11"/>
      <c r="H50" s="10"/>
      <c r="I50" s="10">
        <f t="shared" si="8"/>
        <v>1905</v>
      </c>
      <c r="J50" s="10">
        <f t="shared" si="6"/>
        <v>1054697992.6953415</v>
      </c>
      <c r="K50" s="11">
        <f t="shared" si="7"/>
        <v>2.7900000000000036E-2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11"/>
      <c r="H51" s="10"/>
      <c r="I51" s="10">
        <f t="shared" si="8"/>
        <v>1905</v>
      </c>
      <c r="J51" s="10">
        <f t="shared" si="6"/>
        <v>1026070622.3322711</v>
      </c>
      <c r="K51" s="11">
        <f t="shared" si="7"/>
        <v>2.7200000000000113E-2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11"/>
      <c r="H52" s="10"/>
      <c r="I52" s="10">
        <f t="shared" si="8"/>
        <v>1905</v>
      </c>
      <c r="J52" s="10">
        <f t="shared" si="6"/>
        <v>998900527.97144771</v>
      </c>
      <c r="K52" s="11">
        <f t="shared" si="7"/>
        <v>2.6499999999999968E-2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11"/>
      <c r="H53" s="10"/>
      <c r="I53" s="10">
        <f t="shared" si="8"/>
        <v>1905</v>
      </c>
      <c r="J53" s="10">
        <f t="shared" si="6"/>
        <v>973113032.60735297</v>
      </c>
      <c r="K53" s="11">
        <f t="shared" si="7"/>
        <v>2.5700000000000056E-2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11"/>
      <c r="H54" s="10"/>
      <c r="I54" s="10">
        <f t="shared" si="8"/>
        <v>1905</v>
      </c>
      <c r="J54" s="10">
        <f t="shared" si="6"/>
        <v>948730654.77951932</v>
      </c>
      <c r="K54" s="11">
        <f t="shared" si="7"/>
        <v>2.4999999999999911E-2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11"/>
      <c r="H55" s="10"/>
      <c r="I55" s="10">
        <f t="shared" si="8"/>
        <v>1905</v>
      </c>
      <c r="J55" s="10">
        <f t="shared" si="6"/>
        <v>925590882.71172619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11"/>
      <c r="H56" s="10"/>
      <c r="I56" s="10">
        <f t="shared" si="8"/>
        <v>1905</v>
      </c>
      <c r="J56" s="10">
        <f t="shared" si="6"/>
        <v>903544399.36716735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11"/>
      <c r="H57" s="10"/>
      <c r="I57" s="10">
        <f t="shared" si="8"/>
        <v>1905</v>
      </c>
      <c r="J57" s="10">
        <f t="shared" si="6"/>
        <v>882626159.38963294</v>
      </c>
      <c r="K57" s="11">
        <f t="shared" si="7"/>
        <v>2.3099999999999898E-2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11"/>
      <c r="H58" s="10"/>
      <c r="I58" s="10">
        <f t="shared" si="8"/>
        <v>1905</v>
      </c>
      <c r="J58" s="10">
        <f t="shared" si="6"/>
        <v>862697839.30176234</v>
      </c>
      <c r="K58" s="11">
        <f t="shared" si="7"/>
        <v>2.2499999999999964E-2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11"/>
      <c r="H59" s="10"/>
      <c r="I59" s="10">
        <f t="shared" si="8"/>
        <v>1905</v>
      </c>
      <c r="J59" s="10">
        <f t="shared" si="6"/>
        <v>843714268.26578236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11"/>
      <c r="H60" s="10"/>
      <c r="I60" s="10">
        <f t="shared" si="8"/>
        <v>1905</v>
      </c>
      <c r="J60" s="10">
        <f t="shared" si="6"/>
        <v>825632907.58957064</v>
      </c>
      <c r="K60" s="11">
        <f t="shared" si="7"/>
        <v>2.1300000000000097E-2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11"/>
      <c r="H61" s="10"/>
      <c r="I61" s="10">
        <f t="shared" si="8"/>
        <v>1905</v>
      </c>
      <c r="J61" s="10">
        <f t="shared" si="6"/>
        <v>808413695.8675909</v>
      </c>
      <c r="K61" s="11">
        <f t="shared" si="7"/>
        <v>2.0699999999999941E-2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11"/>
      <c r="H62" s="10"/>
      <c r="I62" s="10">
        <f t="shared" si="8"/>
        <v>1905</v>
      </c>
      <c r="J62" s="10">
        <f t="shared" si="6"/>
        <v>792018904.54353964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11"/>
      <c r="H63" s="10"/>
      <c r="I63" s="10">
        <f t="shared" si="8"/>
        <v>1905</v>
      </c>
      <c r="J63" s="10">
        <f t="shared" si="6"/>
        <v>776489122.10150945</v>
      </c>
      <c r="K63" s="11">
        <f t="shared" si="7"/>
        <v>1.9400000000000084E-2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11"/>
      <c r="H64" s="10"/>
      <c r="I64" s="10">
        <f t="shared" si="8"/>
        <v>1905</v>
      </c>
      <c r="J64" s="10">
        <f t="shared" si="6"/>
        <v>761711911.02757442</v>
      </c>
      <c r="K64" s="11">
        <f t="shared" si="7"/>
        <v>1.8699999999999939E-2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11"/>
      <c r="H65" s="10"/>
      <c r="I65" s="10">
        <f t="shared" si="8"/>
        <v>1905</v>
      </c>
      <c r="J65" s="10">
        <f t="shared" si="6"/>
        <v>747729371.77537501</v>
      </c>
      <c r="K65" s="11">
        <f t="shared" si="7"/>
        <v>1.8100000000000005E-2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4">
        <f>SUM(F2)</f>
        <v>2549416</v>
      </c>
      <c r="G66" s="11"/>
      <c r="H66" s="10"/>
      <c r="I66" s="10">
        <f t="shared" si="8"/>
        <v>1905</v>
      </c>
      <c r="J66" s="10">
        <f t="shared" ref="J66:J67" si="9">IF(I66="","",I66*C66)</f>
        <v>734436078.75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11"/>
      <c r="H67" s="10"/>
      <c r="I67" s="10">
        <f t="shared" ref="I67" si="11">IF(H67&lt;&gt;"",H67,I66/(1+IF(G66="",0,G66)))</f>
        <v>1905</v>
      </c>
      <c r="J67" s="10">
        <f t="shared" si="9"/>
        <v>721804500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5">
        <v>18288844</v>
      </c>
      <c r="G2" s="11"/>
      <c r="H2" s="10"/>
      <c r="I2" s="10">
        <f>IF(H2&lt;&gt;"",H2,7500)</f>
        <v>7500</v>
      </c>
      <c r="J2" s="10">
        <f t="shared" ref="J2:J33" si="3">IF(I2="","",I2*C2)</f>
        <v>137165611639.48978</v>
      </c>
      <c r="K2" s="11">
        <f t="shared" ref="K2:K33" si="4">IFERROR(J2/J3-1,"")</f>
        <v>7.8000000000000291E-3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11"/>
      <c r="H3" s="10"/>
      <c r="I3" s="10">
        <f t="shared" ref="I3:I34" si="5">IF(H3&lt;&gt;"",H3,I2/(1+IF(G2="",0,G2)))</f>
        <v>7500</v>
      </c>
      <c r="J3" s="10">
        <f t="shared" si="3"/>
        <v>136104000436.08829</v>
      </c>
      <c r="K3" s="11">
        <f t="shared" si="4"/>
        <v>7.1999999999998732E-3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11"/>
      <c r="H4" s="10"/>
      <c r="I4" s="10">
        <f t="shared" si="5"/>
        <v>7500</v>
      </c>
      <c r="J4" s="10">
        <f t="shared" si="3"/>
        <v>135131056826.93437</v>
      </c>
      <c r="K4" s="11">
        <f t="shared" si="4"/>
        <v>6.8999999999999062E-3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11"/>
      <c r="H5" s="10"/>
      <c r="I5" s="10">
        <f t="shared" si="5"/>
        <v>7500</v>
      </c>
      <c r="J5" s="10">
        <f t="shared" si="3"/>
        <v>134205042036.87991</v>
      </c>
      <c r="K5" s="11">
        <f t="shared" si="4"/>
        <v>8.1999999999999851E-3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11"/>
      <c r="H6" s="10"/>
      <c r="I6" s="10">
        <f t="shared" si="5"/>
        <v>7500</v>
      </c>
      <c r="J6" s="10">
        <f t="shared" si="3"/>
        <v>133113511244.67358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11"/>
      <c r="H7" s="10"/>
      <c r="I7" s="10">
        <f t="shared" si="5"/>
        <v>7500</v>
      </c>
      <c r="J7" s="10">
        <f t="shared" si="3"/>
        <v>131756420117.46371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11"/>
      <c r="H8" s="10"/>
      <c r="I8" s="10">
        <f t="shared" si="5"/>
        <v>7500</v>
      </c>
      <c r="J8" s="10">
        <f t="shared" si="3"/>
        <v>130542376020.4733</v>
      </c>
      <c r="K8" s="11">
        <f t="shared" si="4"/>
        <v>7.4000000000000732E-3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11"/>
      <c r="H9" s="10"/>
      <c r="I9" s="10">
        <f t="shared" si="5"/>
        <v>7500</v>
      </c>
      <c r="J9" s="10">
        <f t="shared" si="3"/>
        <v>129583458428.1053</v>
      </c>
      <c r="K9" s="11">
        <f t="shared" si="4"/>
        <v>6.5999999999999392E-3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11"/>
      <c r="H10" s="10"/>
      <c r="I10" s="10">
        <f t="shared" si="5"/>
        <v>7500</v>
      </c>
      <c r="J10" s="10">
        <f t="shared" si="3"/>
        <v>128733815247.47198</v>
      </c>
      <c r="K10" s="11">
        <f t="shared" si="4"/>
        <v>6.5999999999997172E-3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11"/>
      <c r="H11" s="10"/>
      <c r="I11" s="10">
        <f t="shared" si="5"/>
        <v>7500</v>
      </c>
      <c r="J11" s="10">
        <f t="shared" si="3"/>
        <v>127889742944.04134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11"/>
      <c r="H12" s="10"/>
      <c r="I12" s="10">
        <f t="shared" si="5"/>
        <v>7500</v>
      </c>
      <c r="J12" s="10">
        <f t="shared" si="3"/>
        <v>126912516566.47945</v>
      </c>
      <c r="K12" s="11">
        <f t="shared" si="4"/>
        <v>8.499999999999952E-3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11"/>
      <c r="H13" s="10"/>
      <c r="I13" s="10">
        <f t="shared" si="5"/>
        <v>7500</v>
      </c>
      <c r="J13" s="10">
        <f t="shared" si="3"/>
        <v>125842852321.74463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11"/>
      <c r="H14" s="10"/>
      <c r="I14" s="10">
        <f t="shared" si="5"/>
        <v>7500</v>
      </c>
      <c r="J14" s="10">
        <f t="shared" si="3"/>
        <v>124646248337.70268</v>
      </c>
      <c r="K14" s="11">
        <f t="shared" si="4"/>
        <v>1.0199999999999987E-2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11"/>
      <c r="H15" s="10"/>
      <c r="I15" s="10">
        <f t="shared" si="5"/>
        <v>7500</v>
      </c>
      <c r="J15" s="10">
        <f t="shared" si="3"/>
        <v>123387693860.32735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11"/>
      <c r="H16" s="10"/>
      <c r="I16" s="10">
        <f t="shared" si="5"/>
        <v>7500</v>
      </c>
      <c r="J16" s="10">
        <f t="shared" si="3"/>
        <v>122093502731.37477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11"/>
      <c r="H17" s="10"/>
      <c r="I17" s="10">
        <f t="shared" si="5"/>
        <v>7500</v>
      </c>
      <c r="J17" s="10">
        <f t="shared" si="3"/>
        <v>120753142845.78653</v>
      </c>
      <c r="K17" s="11">
        <f t="shared" si="4"/>
        <v>1.1600000000000055E-2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11"/>
      <c r="H18" s="10"/>
      <c r="I18" s="10">
        <f t="shared" si="5"/>
        <v>7500</v>
      </c>
      <c r="J18" s="10">
        <f t="shared" si="3"/>
        <v>119368468609.91156</v>
      </c>
      <c r="K18" s="11">
        <f t="shared" si="4"/>
        <v>1.2299999999999978E-2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11"/>
      <c r="H19" s="10"/>
      <c r="I19" s="10">
        <f t="shared" si="5"/>
        <v>7500</v>
      </c>
      <c r="J19" s="10">
        <f t="shared" si="3"/>
        <v>117918076271.7688</v>
      </c>
      <c r="K19" s="11">
        <f t="shared" si="4"/>
        <v>1.309999999999989E-2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11"/>
      <c r="H20" s="10"/>
      <c r="I20" s="10">
        <f t="shared" si="5"/>
        <v>7500</v>
      </c>
      <c r="J20" s="10">
        <f t="shared" si="3"/>
        <v>116393323730.89409</v>
      </c>
      <c r="K20" s="11">
        <f t="shared" si="4"/>
        <v>1.3300000000000312E-2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11"/>
      <c r="H21" s="10"/>
      <c r="I21" s="10">
        <f t="shared" si="5"/>
        <v>7500</v>
      </c>
      <c r="J21" s="10">
        <f t="shared" si="3"/>
        <v>114865611103.22122</v>
      </c>
      <c r="K21" s="11">
        <f t="shared" si="4"/>
        <v>1.3400000000000079E-2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11"/>
      <c r="H22" s="10"/>
      <c r="I22" s="10">
        <f t="shared" si="5"/>
        <v>7500</v>
      </c>
      <c r="J22" s="10">
        <f t="shared" si="3"/>
        <v>113346764459.46439</v>
      </c>
      <c r="K22" s="11">
        <f t="shared" si="4"/>
        <v>1.3500000000000068E-2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11"/>
      <c r="H23" s="10"/>
      <c r="I23" s="10">
        <f t="shared" si="5"/>
        <v>7500</v>
      </c>
      <c r="J23" s="10">
        <f t="shared" si="3"/>
        <v>111836965426.21054</v>
      </c>
      <c r="K23" s="11">
        <f t="shared" si="4"/>
        <v>1.3399999999999856E-2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11"/>
      <c r="H24" s="10"/>
      <c r="I24" s="10">
        <f t="shared" si="5"/>
        <v>7500</v>
      </c>
      <c r="J24" s="10">
        <f t="shared" si="3"/>
        <v>110358166001.78661</v>
      </c>
      <c r="K24" s="11">
        <f t="shared" si="4"/>
        <v>1.3400000000000079E-2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11"/>
      <c r="H25" s="10"/>
      <c r="I25" s="10">
        <f t="shared" si="5"/>
        <v>7500</v>
      </c>
      <c r="J25" s="10">
        <f t="shared" si="3"/>
        <v>108898920467.5218</v>
      </c>
      <c r="K25" s="11">
        <f t="shared" si="4"/>
        <v>1.2399999999999967E-2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11"/>
      <c r="H26" s="10"/>
      <c r="I26" s="10">
        <f t="shared" si="5"/>
        <v>7500</v>
      </c>
      <c r="J26" s="10">
        <f t="shared" si="3"/>
        <v>107565113065.50949</v>
      </c>
      <c r="K26" s="11">
        <f t="shared" si="4"/>
        <v>1.089999999999991E-2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11"/>
      <c r="H27" s="10"/>
      <c r="I27" s="10">
        <f t="shared" si="5"/>
        <v>7500</v>
      </c>
      <c r="J27" s="10">
        <f t="shared" si="3"/>
        <v>106405295346.23553</v>
      </c>
      <c r="K27" s="11">
        <f t="shared" si="4"/>
        <v>1.0699999999999932E-2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11"/>
      <c r="H28" s="10"/>
      <c r="I28" s="10">
        <f t="shared" si="5"/>
        <v>7500</v>
      </c>
      <c r="J28" s="10">
        <f t="shared" si="3"/>
        <v>105278812057.22325</v>
      </c>
      <c r="K28" s="11">
        <f t="shared" si="4"/>
        <v>1.0799999999999921E-2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11"/>
      <c r="H29" s="10"/>
      <c r="I29" s="10">
        <f t="shared" si="5"/>
        <v>7500</v>
      </c>
      <c r="J29" s="10">
        <f t="shared" si="3"/>
        <v>104153949403.6637</v>
      </c>
      <c r="K29" s="11">
        <f t="shared" si="4"/>
        <v>1.0699999999999932E-2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11"/>
      <c r="H30" s="10"/>
      <c r="I30" s="10">
        <f t="shared" si="5"/>
        <v>7500</v>
      </c>
      <c r="J30" s="10">
        <f t="shared" si="3"/>
        <v>103051300488.43742</v>
      </c>
      <c r="K30" s="11">
        <f t="shared" si="4"/>
        <v>1.0399999999999965E-2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11"/>
      <c r="H31" s="10"/>
      <c r="I31" s="10">
        <f t="shared" si="5"/>
        <v>7500</v>
      </c>
      <c r="J31" s="10">
        <f t="shared" si="3"/>
        <v>101990598266.46619</v>
      </c>
      <c r="K31" s="11">
        <f t="shared" si="4"/>
        <v>8.0999999999999961E-3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11"/>
      <c r="H32" s="10"/>
      <c r="I32" s="10">
        <f t="shared" si="5"/>
        <v>7500</v>
      </c>
      <c r="J32" s="10">
        <f t="shared" si="3"/>
        <v>101171112257.183</v>
      </c>
      <c r="K32" s="11">
        <f t="shared" si="4"/>
        <v>4.6999999999999265E-3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11"/>
      <c r="H33" s="10"/>
      <c r="I33" s="10">
        <f t="shared" si="5"/>
        <v>7500</v>
      </c>
      <c r="J33" s="10">
        <f t="shared" si="3"/>
        <v>100697832444.69295</v>
      </c>
      <c r="K33" s="11">
        <f t="shared" si="4"/>
        <v>3.5000000000000586E-3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11"/>
      <c r="H34" s="10"/>
      <c r="I34" s="10">
        <f t="shared" si="5"/>
        <v>7500</v>
      </c>
      <c r="J34" s="10">
        <f t="shared" ref="J34:J65" si="6">IF(I34="","",I34*C34)</f>
        <v>100346619277.22266</v>
      </c>
      <c r="K34" s="11">
        <f t="shared" ref="K34:K65" si="7">IFERROR(J34/J35-1,"")</f>
        <v>3.2000000000000917E-3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11"/>
      <c r="H35" s="10"/>
      <c r="I35" s="10">
        <f t="shared" ref="I35:I66" si="8">IF(H35&lt;&gt;"",H35,I34/(1+IF(G34="",0,G34)))</f>
        <v>7500</v>
      </c>
      <c r="J35" s="10">
        <f t="shared" si="6"/>
        <v>100026534367.24745</v>
      </c>
      <c r="K35" s="11">
        <f t="shared" si="7"/>
        <v>1.6000000000000458E-3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11"/>
      <c r="H36" s="10"/>
      <c r="I36" s="10">
        <f t="shared" si="8"/>
        <v>7500</v>
      </c>
      <c r="J36" s="10">
        <f t="shared" si="6"/>
        <v>99866747571.133636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11"/>
      <c r="H37" s="10"/>
      <c r="I37" s="10">
        <f t="shared" si="8"/>
        <v>7500</v>
      </c>
      <c r="J37" s="10">
        <f t="shared" si="6"/>
        <v>99856761894.944153</v>
      </c>
      <c r="K37" s="11">
        <f t="shared" si="7"/>
        <v>1.1000000000003229E-3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11"/>
      <c r="H38" s="10"/>
      <c r="I38" s="10">
        <f t="shared" si="8"/>
        <v>7500</v>
      </c>
      <c r="J38" s="10">
        <f t="shared" si="6"/>
        <v>99747040150.778275</v>
      </c>
      <c r="K38" s="11">
        <f t="shared" si="7"/>
        <v>2.3999999999997357E-3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11"/>
      <c r="H39" s="10"/>
      <c r="I39" s="10">
        <f t="shared" si="8"/>
        <v>7500</v>
      </c>
      <c r="J39" s="10">
        <f t="shared" si="6"/>
        <v>99508220421.766052</v>
      </c>
      <c r="K39" s="11">
        <f t="shared" si="7"/>
        <v>4.6999999999999265E-3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11"/>
      <c r="H40" s="10"/>
      <c r="I40" s="10">
        <f t="shared" si="8"/>
        <v>7500</v>
      </c>
      <c r="J40" s="10">
        <f t="shared" si="6"/>
        <v>99042719639.460587</v>
      </c>
      <c r="K40" s="11">
        <f t="shared" si="7"/>
        <v>6.6999999999997062E-3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11"/>
      <c r="H41" s="10"/>
      <c r="I41" s="10">
        <f t="shared" si="8"/>
        <v>7500</v>
      </c>
      <c r="J41" s="10">
        <f t="shared" si="6"/>
        <v>98383549855.42923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11"/>
      <c r="H42" s="10"/>
      <c r="I42" s="10">
        <f t="shared" si="8"/>
        <v>7500</v>
      </c>
      <c r="J42" s="10">
        <f t="shared" si="6"/>
        <v>97515660477.182312</v>
      </c>
      <c r="K42" s="11">
        <f t="shared" si="7"/>
        <v>1.1100000000000332E-2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11"/>
      <c r="H43" s="10"/>
      <c r="I43" s="10">
        <f t="shared" si="8"/>
        <v>7500</v>
      </c>
      <c r="J43" s="10">
        <f t="shared" si="6"/>
        <v>96445119649.07753</v>
      </c>
      <c r="K43" s="11">
        <f t="shared" si="7"/>
        <v>1.3300000000000312E-2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11"/>
      <c r="H44" s="10"/>
      <c r="I44" s="10">
        <f t="shared" si="8"/>
        <v>7500</v>
      </c>
      <c r="J44" s="10">
        <f t="shared" si="6"/>
        <v>95179235812.7677</v>
      </c>
      <c r="K44" s="11">
        <f t="shared" si="7"/>
        <v>1.5499999999999847E-2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11"/>
      <c r="H45" s="10"/>
      <c r="I45" s="10">
        <f t="shared" si="8"/>
        <v>7500</v>
      </c>
      <c r="J45" s="10">
        <f t="shared" si="6"/>
        <v>93726475443.395081</v>
      </c>
      <c r="K45" s="11">
        <f t="shared" si="7"/>
        <v>1.7099999999999893E-2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11"/>
      <c r="H46" s="10"/>
      <c r="I46" s="10">
        <f t="shared" si="8"/>
        <v>7500</v>
      </c>
      <c r="J46" s="10">
        <f t="shared" si="6"/>
        <v>92150698499.061142</v>
      </c>
      <c r="K46" s="11">
        <f t="shared" si="7"/>
        <v>1.8499999999999961E-2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11"/>
      <c r="H47" s="10"/>
      <c r="I47" s="10">
        <f t="shared" si="8"/>
        <v>7500</v>
      </c>
      <c r="J47" s="10">
        <f t="shared" si="6"/>
        <v>90476876287.737991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11"/>
      <c r="H48" s="10"/>
      <c r="I48" s="10">
        <f t="shared" si="8"/>
        <v>7500</v>
      </c>
      <c r="J48" s="10">
        <f t="shared" si="6"/>
        <v>88763736179.474136</v>
      </c>
      <c r="K48" s="11">
        <f t="shared" si="7"/>
        <v>1.980000000000004E-2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11"/>
      <c r="H49" s="10"/>
      <c r="I49" s="10">
        <f t="shared" si="8"/>
        <v>7500</v>
      </c>
      <c r="J49" s="10">
        <f t="shared" si="6"/>
        <v>87040337497.032883</v>
      </c>
      <c r="K49" s="11">
        <f t="shared" si="7"/>
        <v>2.0300000000000207E-2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11"/>
      <c r="H50" s="10"/>
      <c r="I50" s="10">
        <f t="shared" si="8"/>
        <v>7500</v>
      </c>
      <c r="J50" s="10">
        <f t="shared" si="6"/>
        <v>85308573455.87854</v>
      </c>
      <c r="K50" s="11">
        <f t="shared" si="7"/>
        <v>2.1099999999999675E-2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11"/>
      <c r="H51" s="10"/>
      <c r="I51" s="10">
        <f t="shared" si="8"/>
        <v>7500</v>
      </c>
      <c r="J51" s="10">
        <f t="shared" si="6"/>
        <v>83545757962.862167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11"/>
      <c r="H52" s="10"/>
      <c r="I52" s="10">
        <f t="shared" si="8"/>
        <v>7500</v>
      </c>
      <c r="J52" s="10">
        <f t="shared" si="6"/>
        <v>81731322601.117355</v>
      </c>
      <c r="K52" s="11">
        <f t="shared" si="7"/>
        <v>2.3500000000000076E-2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11"/>
      <c r="H53" s="10"/>
      <c r="I53" s="10">
        <f t="shared" si="8"/>
        <v>7500</v>
      </c>
      <c r="J53" s="10">
        <f t="shared" si="6"/>
        <v>79854736298.111725</v>
      </c>
      <c r="K53" s="11">
        <f t="shared" si="7"/>
        <v>2.4999999999999911E-2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11"/>
      <c r="H54" s="10"/>
      <c r="I54" s="10">
        <f t="shared" si="8"/>
        <v>7500</v>
      </c>
      <c r="J54" s="10">
        <f t="shared" si="6"/>
        <v>77907059803.035843</v>
      </c>
      <c r="K54" s="11">
        <f t="shared" si="7"/>
        <v>2.5400000000000311E-2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11"/>
      <c r="H55" s="10"/>
      <c r="I55" s="10">
        <f t="shared" si="8"/>
        <v>7500</v>
      </c>
      <c r="J55" s="10">
        <f t="shared" si="6"/>
        <v>75977237958.880264</v>
      </c>
      <c r="K55" s="11">
        <f t="shared" si="7"/>
        <v>2.4499999999999744E-2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11"/>
      <c r="H56" s="10"/>
      <c r="I56" s="10">
        <f t="shared" si="8"/>
        <v>7500</v>
      </c>
      <c r="J56" s="10">
        <f t="shared" si="6"/>
        <v>74160310355.178406</v>
      </c>
      <c r="K56" s="11">
        <f t="shared" si="7"/>
        <v>2.2100000000000009E-2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11"/>
      <c r="H57" s="10"/>
      <c r="I57" s="10">
        <f t="shared" si="8"/>
        <v>7500</v>
      </c>
      <c r="J57" s="10">
        <f t="shared" si="6"/>
        <v>72556804965.442139</v>
      </c>
      <c r="K57" s="11">
        <f t="shared" si="7"/>
        <v>2.0100000000000229E-2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11"/>
      <c r="H58" s="10"/>
      <c r="I58" s="10">
        <f t="shared" si="8"/>
        <v>7500</v>
      </c>
      <c r="J58" s="10">
        <f t="shared" si="6"/>
        <v>71127149265.21138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11"/>
      <c r="H59" s="10"/>
      <c r="I59" s="10">
        <f t="shared" si="8"/>
        <v>7500</v>
      </c>
      <c r="J59" s="10">
        <f t="shared" si="6"/>
        <v>69835198100.354813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11"/>
      <c r="H60" s="10"/>
      <c r="I60" s="10">
        <f t="shared" si="8"/>
        <v>7500</v>
      </c>
      <c r="J60" s="10">
        <f t="shared" si="6"/>
        <v>68674597404.223442</v>
      </c>
      <c r="K60" s="11">
        <f t="shared" si="7"/>
        <v>1.540000000000008E-2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11"/>
      <c r="H61" s="10"/>
      <c r="I61" s="10">
        <f t="shared" si="8"/>
        <v>7500</v>
      </c>
      <c r="J61" s="10">
        <f t="shared" si="6"/>
        <v>67633048457.970688</v>
      </c>
      <c r="K61" s="11">
        <f t="shared" si="7"/>
        <v>1.4100000000000001E-2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11"/>
      <c r="H62" s="10"/>
      <c r="I62" s="10">
        <f t="shared" si="8"/>
        <v>7500</v>
      </c>
      <c r="J62" s="10">
        <f t="shared" si="6"/>
        <v>66692681646.751488</v>
      </c>
      <c r="K62" s="11">
        <f t="shared" si="7"/>
        <v>1.3100000000000112E-2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11"/>
      <c r="H63" s="10"/>
      <c r="I63" s="10">
        <f t="shared" si="8"/>
        <v>7500</v>
      </c>
      <c r="J63" s="10">
        <f t="shared" si="6"/>
        <v>65830304655.761017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11"/>
      <c r="H64" s="10"/>
      <c r="I64" s="10">
        <f t="shared" si="8"/>
        <v>7500</v>
      </c>
      <c r="J64" s="10">
        <f t="shared" si="6"/>
        <v>65017584845.196075</v>
      </c>
      <c r="K64" s="11">
        <f t="shared" si="7"/>
        <v>1.1900000000000022E-2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11"/>
      <c r="H65" s="10"/>
      <c r="I65" s="10">
        <f t="shared" si="8"/>
        <v>7500</v>
      </c>
      <c r="J65" s="10">
        <f t="shared" si="6"/>
        <v>64252974449.25</v>
      </c>
      <c r="K65" s="11">
        <f t="shared" si="7"/>
        <v>1.0999999999999899E-2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4">
        <f>SUM(F2)</f>
        <v>18288844</v>
      </c>
      <c r="G66" s="11"/>
      <c r="H66" s="10"/>
      <c r="I66" s="10">
        <f t="shared" si="8"/>
        <v>7500</v>
      </c>
      <c r="J66" s="10">
        <f t="shared" ref="J66:J67" si="9">IF(I66="","",I66*C66)</f>
        <v>63553881750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11"/>
      <c r="H67" s="10"/>
      <c r="I67" s="10">
        <f t="shared" ref="I67" si="11">IF(H67&lt;&gt;"",H67,I66/(1+IF(G66="",0,G66)))</f>
        <v>7500</v>
      </c>
      <c r="J67" s="10">
        <f t="shared" si="9"/>
        <v>62893500000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5">
        <v>38792291</v>
      </c>
      <c r="G2" s="11"/>
      <c r="H2" s="10"/>
      <c r="I2" s="10">
        <f>IF(H2&lt;&gt;"",H2,15278)</f>
        <v>15278</v>
      </c>
      <c r="J2" s="10">
        <f t="shared" ref="J2:J33" si="3">IF(I2="","",I2*C2)</f>
        <v>592670068547.84241</v>
      </c>
      <c r="K2" s="11">
        <f t="shared" ref="K2:K33" si="4">IFERROR(J2/J3-1,"")</f>
        <v>8.799999999999697E-3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11"/>
      <c r="H3" s="10"/>
      <c r="I3" s="10">
        <f t="shared" ref="I3:I34" si="5">IF(H3&lt;&gt;"",H3,I2/(1+IF(G2="",0,G2)))</f>
        <v>15278</v>
      </c>
      <c r="J3" s="10">
        <f t="shared" si="3"/>
        <v>587500067949.88354</v>
      </c>
      <c r="K3" s="11">
        <f t="shared" si="4"/>
        <v>9.300000000000086E-3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11"/>
      <c r="H4" s="10"/>
      <c r="I4" s="10">
        <f t="shared" si="5"/>
        <v>15278</v>
      </c>
      <c r="J4" s="10">
        <f t="shared" si="3"/>
        <v>582086661993.34534</v>
      </c>
      <c r="K4" s="11">
        <f t="shared" si="4"/>
        <v>9.5000000000000639E-3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11"/>
      <c r="H5" s="10"/>
      <c r="I5" s="10">
        <f t="shared" si="5"/>
        <v>15278</v>
      </c>
      <c r="J5" s="10">
        <f t="shared" si="3"/>
        <v>576608877655.61694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11"/>
      <c r="H6" s="10"/>
      <c r="I6" s="10">
        <f t="shared" si="5"/>
        <v>15278</v>
      </c>
      <c r="J6" s="10">
        <f t="shared" si="3"/>
        <v>571126067408.49536</v>
      </c>
      <c r="K6" s="11">
        <f t="shared" si="4"/>
        <v>7.3000000000003062E-3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11"/>
      <c r="H7" s="10"/>
      <c r="I7" s="10">
        <f t="shared" si="5"/>
        <v>15278</v>
      </c>
      <c r="J7" s="10">
        <f t="shared" si="3"/>
        <v>566987061856.93958</v>
      </c>
      <c r="K7" s="11">
        <f t="shared" si="4"/>
        <v>4.5999999999999375E-3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11"/>
      <c r="H8" s="10"/>
      <c r="I8" s="10">
        <f t="shared" si="5"/>
        <v>15278</v>
      </c>
      <c r="J8" s="10">
        <f t="shared" si="3"/>
        <v>564390863883.07751</v>
      </c>
      <c r="K8" s="11">
        <f t="shared" si="4"/>
        <v>3.9000000000000146E-3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11"/>
      <c r="H9" s="10"/>
      <c r="I9" s="10">
        <f t="shared" si="5"/>
        <v>15278</v>
      </c>
      <c r="J9" s="10">
        <f t="shared" si="3"/>
        <v>562198290549.93274</v>
      </c>
      <c r="K9" s="11">
        <f t="shared" si="4"/>
        <v>3.7000000000000366E-3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11"/>
      <c r="H10" s="10"/>
      <c r="I10" s="10">
        <f t="shared" si="5"/>
        <v>15278</v>
      </c>
      <c r="J10" s="10">
        <f t="shared" si="3"/>
        <v>560125824997.44214</v>
      </c>
      <c r="K10" s="11">
        <f t="shared" si="4"/>
        <v>3.5999999999998256E-3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11"/>
      <c r="H11" s="10"/>
      <c r="I11" s="10">
        <f t="shared" si="5"/>
        <v>15278</v>
      </c>
      <c r="J11" s="10">
        <f t="shared" si="3"/>
        <v>558116605218.65503</v>
      </c>
      <c r="K11" s="11">
        <f t="shared" si="4"/>
        <v>3.2000000000000917E-3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11"/>
      <c r="H12" s="10"/>
      <c r="I12" s="10">
        <f t="shared" si="5"/>
        <v>15278</v>
      </c>
      <c r="J12" s="10">
        <f t="shared" si="3"/>
        <v>556336328965.96387</v>
      </c>
      <c r="K12" s="11">
        <f t="shared" si="4"/>
        <v>3.2000000000003137E-3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11"/>
      <c r="H13" s="10"/>
      <c r="I13" s="10">
        <f t="shared" si="5"/>
        <v>15278</v>
      </c>
      <c r="J13" s="10">
        <f t="shared" si="3"/>
        <v>554561731425.40247</v>
      </c>
      <c r="K13" s="11">
        <f t="shared" si="4"/>
        <v>3.8000000000000256E-3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11"/>
      <c r="H14" s="10"/>
      <c r="I14" s="10">
        <f t="shared" si="5"/>
        <v>15278</v>
      </c>
      <c r="J14" s="10">
        <f t="shared" si="3"/>
        <v>552462374402.67224</v>
      </c>
      <c r="K14" s="11">
        <f t="shared" si="4"/>
        <v>4.4999999999999485E-3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11"/>
      <c r="H15" s="10"/>
      <c r="I15" s="10">
        <f t="shared" si="5"/>
        <v>15278</v>
      </c>
      <c r="J15" s="10">
        <f t="shared" si="3"/>
        <v>549987430963.33728</v>
      </c>
      <c r="K15" s="11">
        <f t="shared" si="4"/>
        <v>5.4000000000000714E-3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11"/>
      <c r="H16" s="10"/>
      <c r="I16" s="10">
        <f t="shared" si="5"/>
        <v>15278</v>
      </c>
      <c r="J16" s="10">
        <f t="shared" si="3"/>
        <v>547033450331.54688</v>
      </c>
      <c r="K16" s="11">
        <f t="shared" si="4"/>
        <v>5.9000000000000163E-3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11"/>
      <c r="H17" s="10"/>
      <c r="I17" s="10">
        <f t="shared" si="5"/>
        <v>15278</v>
      </c>
      <c r="J17" s="10">
        <f t="shared" si="3"/>
        <v>543824883518.78607</v>
      </c>
      <c r="K17" s="11">
        <f t="shared" si="4"/>
        <v>5.7000000000000384E-3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11"/>
      <c r="H18" s="10"/>
      <c r="I18" s="10">
        <f t="shared" si="5"/>
        <v>15278</v>
      </c>
      <c r="J18" s="10">
        <f t="shared" si="3"/>
        <v>540742650411.4408</v>
      </c>
      <c r="K18" s="11">
        <f t="shared" si="4"/>
        <v>5.7999999999998053E-3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11"/>
      <c r="H19" s="10"/>
      <c r="I19" s="10">
        <f t="shared" si="5"/>
        <v>15278</v>
      </c>
      <c r="J19" s="10">
        <f t="shared" si="3"/>
        <v>537624428724.83679</v>
      </c>
      <c r="K19" s="11">
        <f t="shared" si="4"/>
        <v>6.2999999999999723E-3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11"/>
      <c r="H20" s="10"/>
      <c r="I20" s="10">
        <f t="shared" si="5"/>
        <v>15278</v>
      </c>
      <c r="J20" s="10">
        <f t="shared" si="3"/>
        <v>534258599547.6864</v>
      </c>
      <c r="K20" s="11">
        <f t="shared" si="4"/>
        <v>6.5999999999999392E-3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11"/>
      <c r="H21" s="10"/>
      <c r="I21" s="10">
        <f t="shared" si="5"/>
        <v>15278</v>
      </c>
      <c r="J21" s="10">
        <f t="shared" si="3"/>
        <v>530755612505.1524</v>
      </c>
      <c r="K21" s="11">
        <f t="shared" si="4"/>
        <v>6.0000000000000053E-3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11"/>
      <c r="H22" s="10"/>
      <c r="I22" s="10">
        <f t="shared" si="5"/>
        <v>15278</v>
      </c>
      <c r="J22" s="10">
        <f t="shared" si="3"/>
        <v>527590072072.71606</v>
      </c>
      <c r="K22" s="11">
        <f t="shared" si="4"/>
        <v>5.2999999999998604E-3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11"/>
      <c r="H23" s="10"/>
      <c r="I23" s="10">
        <f t="shared" si="5"/>
        <v>15278</v>
      </c>
      <c r="J23" s="10">
        <f t="shared" si="3"/>
        <v>524808586563.92731</v>
      </c>
      <c r="K23" s="11">
        <f t="shared" si="4"/>
        <v>5.4000000000000714E-3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11"/>
      <c r="H24" s="10"/>
      <c r="I24" s="10">
        <f t="shared" si="5"/>
        <v>15278</v>
      </c>
      <c r="J24" s="10">
        <f t="shared" si="3"/>
        <v>521989841420.25787</v>
      </c>
      <c r="K24" s="11">
        <f t="shared" si="4"/>
        <v>5.2000000000000934E-3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11"/>
      <c r="H25" s="10"/>
      <c r="I25" s="10">
        <f t="shared" si="5"/>
        <v>15278</v>
      </c>
      <c r="J25" s="10">
        <f t="shared" si="3"/>
        <v>519289535833.92145</v>
      </c>
      <c r="K25" s="11">
        <f t="shared" si="4"/>
        <v>4.7999999999999154E-3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11"/>
      <c r="H26" s="10"/>
      <c r="I26" s="10">
        <f t="shared" si="5"/>
        <v>15278</v>
      </c>
      <c r="J26" s="10">
        <f t="shared" si="3"/>
        <v>516808853337.89954</v>
      </c>
      <c r="K26" s="11">
        <f t="shared" si="4"/>
        <v>8.0999999999999961E-3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11"/>
      <c r="H27" s="10"/>
      <c r="I27" s="10">
        <f t="shared" si="5"/>
        <v>15278</v>
      </c>
      <c r="J27" s="10">
        <f t="shared" si="3"/>
        <v>512656337008.13367</v>
      </c>
      <c r="K27" s="11">
        <f t="shared" si="4"/>
        <v>1.2799999999999923E-2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11"/>
      <c r="H28" s="10"/>
      <c r="I28" s="10">
        <f t="shared" si="5"/>
        <v>15278</v>
      </c>
      <c r="J28" s="10">
        <f t="shared" si="3"/>
        <v>506177267978.01514</v>
      </c>
      <c r="K28" s="11">
        <f t="shared" si="4"/>
        <v>1.4000000000000012E-2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11"/>
      <c r="H29" s="10"/>
      <c r="I29" s="10">
        <f t="shared" si="5"/>
        <v>15278</v>
      </c>
      <c r="J29" s="10">
        <f t="shared" si="3"/>
        <v>499188627197.25354</v>
      </c>
      <c r="K29" s="11">
        <f t="shared" si="4"/>
        <v>1.419999999999999E-2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11"/>
      <c r="H30" s="10"/>
      <c r="I30" s="10">
        <f t="shared" si="5"/>
        <v>15278</v>
      </c>
      <c r="J30" s="10">
        <f t="shared" si="3"/>
        <v>492199395777.2171</v>
      </c>
      <c r="K30" s="11">
        <f t="shared" si="4"/>
        <v>1.4499999999999957E-2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11"/>
      <c r="H31" s="10"/>
      <c r="I31" s="10">
        <f t="shared" si="5"/>
        <v>15278</v>
      </c>
      <c r="J31" s="10">
        <f t="shared" si="3"/>
        <v>485164510376.75421</v>
      </c>
      <c r="K31" s="11">
        <f t="shared" si="4"/>
        <v>1.3800000000000257E-2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11"/>
      <c r="H32" s="10"/>
      <c r="I32" s="10">
        <f t="shared" si="5"/>
        <v>15278</v>
      </c>
      <c r="J32" s="10">
        <f t="shared" si="3"/>
        <v>478560377171.78351</v>
      </c>
      <c r="K32" s="11">
        <f t="shared" si="4"/>
        <v>1.3599999999999834E-2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11"/>
      <c r="H33" s="10"/>
      <c r="I33" s="10">
        <f t="shared" si="5"/>
        <v>15278</v>
      </c>
      <c r="J33" s="10">
        <f t="shared" si="3"/>
        <v>472139282924.01691</v>
      </c>
      <c r="K33" s="11">
        <f t="shared" si="4"/>
        <v>1.4899999999999913E-2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11"/>
      <c r="H34" s="10"/>
      <c r="I34" s="10">
        <f t="shared" si="5"/>
        <v>15278</v>
      </c>
      <c r="J34" s="10">
        <f t="shared" ref="J34:J65" si="6">IF(I34="","",I34*C34)</f>
        <v>465207688367.34351</v>
      </c>
      <c r="K34" s="11">
        <f t="shared" ref="K34:K65" si="7">IFERROR(J34/J35-1,"")</f>
        <v>1.639999999999997E-2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11"/>
      <c r="H35" s="10"/>
      <c r="I35" s="10">
        <f t="shared" ref="I35:I66" si="8">IF(H35&lt;&gt;"",H35,I34/(1+IF(G34="",0,G34)))</f>
        <v>15278</v>
      </c>
      <c r="J35" s="10">
        <f t="shared" si="6"/>
        <v>457701385642.80157</v>
      </c>
      <c r="K35" s="11">
        <f t="shared" si="7"/>
        <v>1.7200000000000104E-2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11"/>
      <c r="H36" s="10"/>
      <c r="I36" s="10">
        <f t="shared" si="8"/>
        <v>15278</v>
      </c>
      <c r="J36" s="10">
        <f t="shared" si="6"/>
        <v>449962038579.23865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11"/>
      <c r="H37" s="10"/>
      <c r="I37" s="10">
        <f t="shared" si="8"/>
        <v>15278</v>
      </c>
      <c r="J37" s="10">
        <f t="shared" si="6"/>
        <v>443574564845.46399</v>
      </c>
      <c r="K37" s="11">
        <f t="shared" si="7"/>
        <v>1.1400000000000077E-2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11"/>
      <c r="H38" s="10"/>
      <c r="I38" s="10">
        <f t="shared" si="8"/>
        <v>15278</v>
      </c>
      <c r="J38" s="10">
        <f t="shared" si="6"/>
        <v>438574811988.79169</v>
      </c>
      <c r="K38" s="11">
        <f t="shared" si="7"/>
        <v>1.1500000000000066E-2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11"/>
      <c r="H39" s="10"/>
      <c r="I39" s="10">
        <f t="shared" si="8"/>
        <v>15278</v>
      </c>
      <c r="J39" s="10">
        <f t="shared" si="6"/>
        <v>433588543735.82959</v>
      </c>
      <c r="K39" s="11">
        <f t="shared" si="7"/>
        <v>1.1900000000000022E-2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11"/>
      <c r="H40" s="10"/>
      <c r="I40" s="10">
        <f t="shared" si="8"/>
        <v>15278</v>
      </c>
      <c r="J40" s="10">
        <f t="shared" si="6"/>
        <v>428489518466.08319</v>
      </c>
      <c r="K40" s="11">
        <f t="shared" si="7"/>
        <v>1.2699999999999712E-2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11"/>
      <c r="H41" s="10"/>
      <c r="I41" s="10">
        <f t="shared" si="8"/>
        <v>15278</v>
      </c>
      <c r="J41" s="10">
        <f t="shared" si="6"/>
        <v>423115945952.48669</v>
      </c>
      <c r="K41" s="11">
        <f t="shared" si="7"/>
        <v>1.4100000000000001E-2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11"/>
      <c r="H42" s="10"/>
      <c r="I42" s="10">
        <f t="shared" si="8"/>
        <v>15278</v>
      </c>
      <c r="J42" s="10">
        <f t="shared" si="6"/>
        <v>417232961199.57269</v>
      </c>
      <c r="K42" s="11">
        <f t="shared" si="7"/>
        <v>1.6699999999999937E-2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11"/>
      <c r="H43" s="10"/>
      <c r="I43" s="10">
        <f t="shared" si="8"/>
        <v>15278</v>
      </c>
      <c r="J43" s="10">
        <f t="shared" si="6"/>
        <v>410379621520.18561</v>
      </c>
      <c r="K43" s="11">
        <f t="shared" si="7"/>
        <v>1.9100000000000117E-2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11"/>
      <c r="H44" s="10"/>
      <c r="I44" s="10">
        <f t="shared" si="8"/>
        <v>15278</v>
      </c>
      <c r="J44" s="10">
        <f t="shared" si="6"/>
        <v>402688275458.92023</v>
      </c>
      <c r="K44" s="11">
        <f t="shared" si="7"/>
        <v>2.0299999999999985E-2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11"/>
      <c r="H45" s="10"/>
      <c r="I45" s="10">
        <f t="shared" si="8"/>
        <v>15278</v>
      </c>
      <c r="J45" s="10">
        <f t="shared" si="6"/>
        <v>394676345642.37994</v>
      </c>
      <c r="K45" s="11">
        <f t="shared" si="7"/>
        <v>2.0999999999999686E-2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11"/>
      <c r="H46" s="10"/>
      <c r="I46" s="10">
        <f t="shared" si="8"/>
        <v>15278</v>
      </c>
      <c r="J46" s="10">
        <f t="shared" si="6"/>
        <v>386558614732.9873</v>
      </c>
      <c r="K46" s="11">
        <f t="shared" si="7"/>
        <v>2.1400000000000086E-2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11"/>
      <c r="H47" s="10"/>
      <c r="I47" s="10">
        <f t="shared" si="8"/>
        <v>15278</v>
      </c>
      <c r="J47" s="10">
        <f t="shared" si="6"/>
        <v>378459579726.83301</v>
      </c>
      <c r="K47" s="11">
        <f t="shared" si="7"/>
        <v>2.1600000000000064E-2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11"/>
      <c r="H48" s="10"/>
      <c r="I48" s="10">
        <f t="shared" si="8"/>
        <v>15278</v>
      </c>
      <c r="J48" s="10">
        <f t="shared" si="6"/>
        <v>370457693546.23431</v>
      </c>
      <c r="K48" s="11">
        <f t="shared" si="7"/>
        <v>2.1700000000000053E-2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11"/>
      <c r="H49" s="10"/>
      <c r="I49" s="10">
        <f t="shared" si="8"/>
        <v>15278</v>
      </c>
      <c r="J49" s="10">
        <f t="shared" si="6"/>
        <v>362589501366.57953</v>
      </c>
      <c r="K49" s="11">
        <f t="shared" si="7"/>
        <v>2.2300000000000209E-2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11"/>
      <c r="H50" s="10"/>
      <c r="I50" s="10">
        <f t="shared" si="8"/>
        <v>15278</v>
      </c>
      <c r="J50" s="10">
        <f t="shared" si="6"/>
        <v>354680134370.12567</v>
      </c>
      <c r="K50" s="11">
        <f t="shared" si="7"/>
        <v>2.179999999999982E-2</v>
      </c>
      <c r="L50" t="s">
        <v>140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11"/>
      <c r="H51" s="10"/>
      <c r="I51" s="10">
        <f t="shared" si="8"/>
        <v>15278</v>
      </c>
      <c r="J51" s="10">
        <f t="shared" si="6"/>
        <v>347113069455.98523</v>
      </c>
      <c r="K51" s="11">
        <f t="shared" si="7"/>
        <v>1.9200000000000106E-2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11"/>
      <c r="H52" s="10"/>
      <c r="I52" s="10">
        <f t="shared" si="8"/>
        <v>15278</v>
      </c>
      <c r="J52" s="10">
        <f t="shared" si="6"/>
        <v>340574047739.38892</v>
      </c>
      <c r="K52" s="11">
        <f t="shared" si="7"/>
        <v>1.8799999999999928E-2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11"/>
      <c r="H53" s="10"/>
      <c r="I53" s="10">
        <f t="shared" si="8"/>
        <v>15278</v>
      </c>
      <c r="J53" s="10">
        <f t="shared" si="6"/>
        <v>334289406889.85956</v>
      </c>
      <c r="K53" s="11">
        <f t="shared" si="7"/>
        <v>2.1300000000000097E-2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11"/>
      <c r="H54" s="10"/>
      <c r="I54" s="10">
        <f t="shared" si="8"/>
        <v>15278</v>
      </c>
      <c r="J54" s="10">
        <f t="shared" si="6"/>
        <v>327317543219.2887</v>
      </c>
      <c r="K54" s="11">
        <f t="shared" si="7"/>
        <v>2.3099999999999898E-2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11"/>
      <c r="H55" s="10"/>
      <c r="I55" s="10">
        <f t="shared" si="8"/>
        <v>15278</v>
      </c>
      <c r="J55" s="10">
        <f t="shared" si="6"/>
        <v>319927224337.10168</v>
      </c>
      <c r="K55" s="11">
        <f t="shared" si="7"/>
        <v>2.4399999999999977E-2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11"/>
      <c r="H56" s="10"/>
      <c r="I56" s="10">
        <f t="shared" si="8"/>
        <v>15278</v>
      </c>
      <c r="J56" s="10">
        <f t="shared" si="6"/>
        <v>312306935120.16956</v>
      </c>
      <c r="K56" s="11">
        <f t="shared" si="7"/>
        <v>2.8199999999999781E-2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11"/>
      <c r="H57" s="10"/>
      <c r="I57" s="10">
        <f t="shared" si="8"/>
        <v>15278</v>
      </c>
      <c r="J57" s="10">
        <f t="shared" si="6"/>
        <v>303741426882.09454</v>
      </c>
      <c r="K57" s="11">
        <f t="shared" si="7"/>
        <v>3.2299999999999995E-2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11"/>
      <c r="H58" s="10"/>
      <c r="I58" s="10">
        <f t="shared" si="8"/>
        <v>15278</v>
      </c>
      <c r="J58" s="10">
        <f t="shared" si="6"/>
        <v>294237553891.40228</v>
      </c>
      <c r="K58" s="11">
        <f t="shared" si="7"/>
        <v>3.3700000000000063E-2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11"/>
      <c r="H59" s="10"/>
      <c r="I59" s="10">
        <f t="shared" si="8"/>
        <v>15278</v>
      </c>
      <c r="J59" s="10">
        <f t="shared" si="6"/>
        <v>284645016824.41931</v>
      </c>
      <c r="K59" s="11">
        <f t="shared" si="7"/>
        <v>3.4399999999999986E-2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11"/>
      <c r="H60" s="10"/>
      <c r="I60" s="10">
        <f t="shared" si="8"/>
        <v>15278</v>
      </c>
      <c r="J60" s="10">
        <f t="shared" si="6"/>
        <v>275178863906.05115</v>
      </c>
      <c r="K60" s="11">
        <f t="shared" si="7"/>
        <v>3.4399999999999986E-2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11"/>
      <c r="H61" s="10"/>
      <c r="I61" s="10">
        <f t="shared" si="8"/>
        <v>15278</v>
      </c>
      <c r="J61" s="10">
        <f t="shared" si="6"/>
        <v>266027517310.56763</v>
      </c>
      <c r="K61" s="11">
        <f t="shared" si="7"/>
        <v>3.3900000000000041E-2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11"/>
      <c r="H62" s="10"/>
      <c r="I62" s="10">
        <f t="shared" si="8"/>
        <v>15278</v>
      </c>
      <c r="J62" s="10">
        <f t="shared" si="6"/>
        <v>257304881816.97226</v>
      </c>
      <c r="K62" s="11">
        <f t="shared" si="7"/>
        <v>3.3099999999999907E-2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11"/>
      <c r="H63" s="10"/>
      <c r="I63" s="10">
        <f t="shared" si="8"/>
        <v>15278</v>
      </c>
      <c r="J63" s="10">
        <f t="shared" si="6"/>
        <v>249060963911.50159</v>
      </c>
      <c r="K63" s="11">
        <f t="shared" si="7"/>
        <v>3.0799999999999939E-2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11"/>
      <c r="H64" s="10"/>
      <c r="I64" s="10">
        <f t="shared" si="8"/>
        <v>15278</v>
      </c>
      <c r="J64" s="10">
        <f t="shared" si="6"/>
        <v>241619095762.03104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11"/>
      <c r="H65" s="10"/>
      <c r="I65" s="10">
        <f t="shared" si="8"/>
        <v>15278</v>
      </c>
      <c r="J65" s="10">
        <f t="shared" si="6"/>
        <v>235266889739.07599</v>
      </c>
      <c r="K65" s="11">
        <f t="shared" si="7"/>
        <v>1.8199999999999994E-2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4">
        <f>SUM(F2)</f>
        <v>38792291</v>
      </c>
      <c r="G66" s="11"/>
      <c r="H66" s="10"/>
      <c r="I66" s="10">
        <f t="shared" si="8"/>
        <v>15278</v>
      </c>
      <c r="J66" s="10">
        <f t="shared" ref="J66:J67" si="9">IF(I66="","",I66*C66)</f>
        <v>231061569180</v>
      </c>
      <c r="K66" s="11">
        <f t="shared" ref="K66" si="10">IFERROR(J66/J67-1,"")</f>
        <v>1.4000000000000012E-2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11"/>
      <c r="H67" s="10"/>
      <c r="I67" s="10">
        <f t="shared" ref="I67" si="11">IF(H67&lt;&gt;"",H67,I66/(1+IF(G66="",0,G66)))</f>
        <v>15278</v>
      </c>
      <c r="J67" s="10">
        <f t="shared" si="9"/>
        <v>227871370000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5">
        <v>9388939</v>
      </c>
      <c r="G2" s="11"/>
      <c r="H2" s="10"/>
      <c r="I2" s="10">
        <f>IF(H2&lt;&gt;"",H2,667)</f>
        <v>667</v>
      </c>
      <c r="J2" s="10">
        <f t="shared" ref="J2:J33" si="3">IF(I2="","",I2*C2)</f>
        <v>6262046489.6508932</v>
      </c>
      <c r="K2" s="11">
        <f t="shared" ref="K2:K33" si="4">IFERROR(J2/J3-1,"")</f>
        <v>2.3200000000000109E-2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11"/>
      <c r="H3" s="10"/>
      <c r="I3" s="10">
        <f t="shared" ref="I3:I34" si="5">IF(H3&lt;&gt;"",H3,I2/(1+IF(G2="",0,G2)))</f>
        <v>667</v>
      </c>
      <c r="J3" s="10">
        <f t="shared" si="3"/>
        <v>6120061072.7627954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11"/>
      <c r="H4" s="10"/>
      <c r="I4" s="10">
        <f t="shared" si="5"/>
        <v>667</v>
      </c>
      <c r="J4" s="10">
        <f t="shared" si="3"/>
        <v>5973705293.0822802</v>
      </c>
      <c r="K4" s="11">
        <f t="shared" si="4"/>
        <v>2.55000000000003E-2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11"/>
      <c r="H5" s="10"/>
      <c r="I5" s="10">
        <f t="shared" si="5"/>
        <v>667</v>
      </c>
      <c r="J5" s="10">
        <f t="shared" si="3"/>
        <v>5825163620.7530756</v>
      </c>
      <c r="K5" s="11">
        <f t="shared" si="4"/>
        <v>2.5900000000000256E-2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11"/>
      <c r="H6" s="10"/>
      <c r="I6" s="10">
        <f t="shared" si="5"/>
        <v>667</v>
      </c>
      <c r="J6" s="10">
        <f t="shared" si="3"/>
        <v>5678100809.7797785</v>
      </c>
      <c r="K6" s="11">
        <f t="shared" si="4"/>
        <v>2.5600000000000067E-2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11"/>
      <c r="H7" s="10"/>
      <c r="I7" s="10">
        <f t="shared" si="5"/>
        <v>667</v>
      </c>
      <c r="J7" s="10">
        <f t="shared" si="3"/>
        <v>5536369744.325057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11"/>
      <c r="H8" s="10"/>
      <c r="I8" s="10">
        <f t="shared" si="5"/>
        <v>667</v>
      </c>
      <c r="J8" s="10">
        <f t="shared" si="3"/>
        <v>5402390460.894865</v>
      </c>
      <c r="K8" s="11">
        <f t="shared" si="4"/>
        <v>2.3700000000000054E-2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11"/>
      <c r="H9" s="10"/>
      <c r="I9" s="10">
        <f t="shared" si="5"/>
        <v>667</v>
      </c>
      <c r="J9" s="10">
        <f t="shared" si="3"/>
        <v>5277318023.7324066</v>
      </c>
      <c r="K9" s="11">
        <f t="shared" si="4"/>
        <v>2.2799999999999931E-2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11"/>
      <c r="H10" s="10"/>
      <c r="I10" s="10">
        <f t="shared" si="5"/>
        <v>667</v>
      </c>
      <c r="J10" s="10">
        <f t="shared" si="3"/>
        <v>5159677379.480257</v>
      </c>
      <c r="K10" s="11">
        <f t="shared" si="4"/>
        <v>2.1500000000000075E-2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11"/>
      <c r="H11" s="10"/>
      <c r="I11" s="10">
        <f t="shared" si="5"/>
        <v>667</v>
      </c>
      <c r="J11" s="10">
        <f t="shared" si="3"/>
        <v>5051079177.1710787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11"/>
      <c r="H12" s="10"/>
      <c r="I12" s="10">
        <f t="shared" si="5"/>
        <v>667</v>
      </c>
      <c r="J12" s="10">
        <f t="shared" si="3"/>
        <v>4949612128.5360889</v>
      </c>
      <c r="K12" s="11">
        <f t="shared" si="4"/>
        <v>2.0199999999999996E-2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11"/>
      <c r="H13" s="10"/>
      <c r="I13" s="10">
        <f t="shared" si="5"/>
        <v>667</v>
      </c>
      <c r="J13" s="10">
        <f t="shared" si="3"/>
        <v>4851609614.3266897</v>
      </c>
      <c r="K13" s="11">
        <f t="shared" si="4"/>
        <v>2.0499999999999963E-2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11"/>
      <c r="H14" s="10"/>
      <c r="I14" s="10">
        <f t="shared" si="5"/>
        <v>667</v>
      </c>
      <c r="J14" s="10">
        <f t="shared" si="3"/>
        <v>4754149548.5807838</v>
      </c>
      <c r="K14" s="11">
        <f t="shared" si="4"/>
        <v>2.1099999999999897E-2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11"/>
      <c r="H15" s="10"/>
      <c r="I15" s="10">
        <f t="shared" si="5"/>
        <v>667</v>
      </c>
      <c r="J15" s="10">
        <f t="shared" si="3"/>
        <v>4655909850.7303734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11"/>
      <c r="H16" s="10"/>
      <c r="I16" s="10">
        <f t="shared" si="5"/>
        <v>667</v>
      </c>
      <c r="J16" s="10">
        <f t="shared" si="3"/>
        <v>4553902436.1603813</v>
      </c>
      <c r="K16" s="11">
        <f t="shared" si="4"/>
        <v>2.410000000000001E-2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11"/>
      <c r="H17" s="10"/>
      <c r="I17" s="10">
        <f t="shared" si="5"/>
        <v>667</v>
      </c>
      <c r="J17" s="10">
        <f t="shared" si="3"/>
        <v>4446736096.2409735</v>
      </c>
      <c r="K17" s="11">
        <f t="shared" si="4"/>
        <v>2.6100000000000012E-2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11"/>
      <c r="H18" s="10"/>
      <c r="I18" s="10">
        <f t="shared" si="5"/>
        <v>667</v>
      </c>
      <c r="J18" s="10">
        <f t="shared" si="3"/>
        <v>4333628395.128129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11"/>
      <c r="H19" s="10"/>
      <c r="I19" s="10">
        <f t="shared" si="5"/>
        <v>667</v>
      </c>
      <c r="J19" s="10">
        <f t="shared" si="3"/>
        <v>4215181786.9157953</v>
      </c>
      <c r="K19" s="11">
        <f t="shared" si="4"/>
        <v>3.0299999999999994E-2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11"/>
      <c r="H20" s="10"/>
      <c r="I20" s="10">
        <f t="shared" si="5"/>
        <v>667</v>
      </c>
      <c r="J20" s="10">
        <f t="shared" si="3"/>
        <v>4091217885.0002871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11"/>
      <c r="H21" s="10"/>
      <c r="I21" s="10">
        <f t="shared" si="5"/>
        <v>667</v>
      </c>
      <c r="J21" s="10">
        <f t="shared" si="3"/>
        <v>3962054895.4099236</v>
      </c>
      <c r="K21" s="11">
        <f t="shared" si="4"/>
        <v>3.4699999999999953E-2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11"/>
      <c r="H22" s="10"/>
      <c r="I22" s="10">
        <f t="shared" si="5"/>
        <v>667</v>
      </c>
      <c r="J22" s="10">
        <f t="shared" si="3"/>
        <v>3829182270.6194296</v>
      </c>
      <c r="K22" s="11">
        <f t="shared" si="4"/>
        <v>3.6299999999999999E-2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11"/>
      <c r="H23" s="10"/>
      <c r="I23" s="10">
        <f t="shared" si="5"/>
        <v>667</v>
      </c>
      <c r="J23" s="10">
        <f t="shared" si="3"/>
        <v>3695051887.1170797</v>
      </c>
      <c r="K23" s="11">
        <f t="shared" si="4"/>
        <v>3.7300000000000111E-2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11"/>
      <c r="H24" s="10"/>
      <c r="I24" s="10">
        <f t="shared" si="5"/>
        <v>667</v>
      </c>
      <c r="J24" s="10">
        <f t="shared" si="3"/>
        <v>3562182480.5910339</v>
      </c>
      <c r="K24" s="11">
        <f t="shared" si="4"/>
        <v>3.7700000000000067E-2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11"/>
      <c r="H25" s="10"/>
      <c r="I25" s="10">
        <f t="shared" si="5"/>
        <v>667</v>
      </c>
      <c r="J25" s="10">
        <f t="shared" si="3"/>
        <v>3432767158.7077513</v>
      </c>
      <c r="K25" s="11">
        <f t="shared" si="4"/>
        <v>3.8000000000000256E-2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11"/>
      <c r="H26" s="10"/>
      <c r="I26" s="10">
        <f t="shared" si="5"/>
        <v>667</v>
      </c>
      <c r="J26" s="10">
        <f t="shared" si="3"/>
        <v>3307097455.4024572</v>
      </c>
      <c r="K26" s="11">
        <f t="shared" si="4"/>
        <v>3.8699999999999957E-2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11"/>
      <c r="H27" s="10"/>
      <c r="I27" s="10">
        <f t="shared" si="5"/>
        <v>667</v>
      </c>
      <c r="J27" s="10">
        <f t="shared" si="3"/>
        <v>3183881250.9891763</v>
      </c>
      <c r="K27" s="11">
        <f t="shared" si="4"/>
        <v>3.9699999999999847E-2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11"/>
      <c r="H28" s="10"/>
      <c r="I28" s="10">
        <f t="shared" si="5"/>
        <v>667</v>
      </c>
      <c r="J28" s="10">
        <f t="shared" si="3"/>
        <v>3062307637.7697186</v>
      </c>
      <c r="K28" s="11">
        <f t="shared" si="4"/>
        <v>4.0100000000000247E-2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11"/>
      <c r="H29" s="10"/>
      <c r="I29" s="10">
        <f t="shared" si="5"/>
        <v>667</v>
      </c>
      <c r="J29" s="10">
        <f t="shared" si="3"/>
        <v>2944243474.4444938</v>
      </c>
      <c r="K29" s="11">
        <f t="shared" si="4"/>
        <v>3.9299999999999891E-2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11"/>
      <c r="H30" s="10"/>
      <c r="I30" s="10">
        <f t="shared" si="5"/>
        <v>667</v>
      </c>
      <c r="J30" s="10">
        <f t="shared" si="3"/>
        <v>2832910107.2303419</v>
      </c>
      <c r="K30" s="11">
        <f t="shared" si="4"/>
        <v>3.7099999999999689E-2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11"/>
      <c r="H31" s="10"/>
      <c r="I31" s="10">
        <f t="shared" si="5"/>
        <v>667</v>
      </c>
      <c r="J31" s="10">
        <f t="shared" si="3"/>
        <v>2731568901.0031266</v>
      </c>
      <c r="K31" s="11">
        <f t="shared" si="4"/>
        <v>3.400000000000003E-2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11"/>
      <c r="H32" s="10"/>
      <c r="I32" s="10">
        <f t="shared" si="5"/>
        <v>667</v>
      </c>
      <c r="J32" s="10">
        <f t="shared" si="3"/>
        <v>2641749420.6993489</v>
      </c>
      <c r="K32" s="11">
        <f t="shared" si="4"/>
        <v>3.1099999999999905E-2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11"/>
      <c r="H33" s="10"/>
      <c r="I33" s="10">
        <f t="shared" si="5"/>
        <v>667</v>
      </c>
      <c r="J33" s="10">
        <f t="shared" si="3"/>
        <v>2562069072.5432539</v>
      </c>
      <c r="K33" s="11">
        <f t="shared" si="4"/>
        <v>2.9099999999999904E-2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11"/>
      <c r="H34" s="10"/>
      <c r="I34" s="10">
        <f t="shared" si="5"/>
        <v>667</v>
      </c>
      <c r="J34" s="10">
        <f t="shared" ref="J34:J65" si="6">IF(I34="","",I34*C34)</f>
        <v>2489621098.5747294</v>
      </c>
      <c r="K34" s="11">
        <f t="shared" ref="K34:K65" si="7">IFERROR(J34/J35-1,"")</f>
        <v>2.7800000000000047E-2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11"/>
      <c r="H35" s="10"/>
      <c r="I35" s="10">
        <f t="shared" ref="I35:I66" si="8">IF(H35&lt;&gt;"",H35,I34/(1+IF(G34="",0,G34)))</f>
        <v>667</v>
      </c>
      <c r="J35" s="10">
        <f t="shared" si="6"/>
        <v>2422281668.1988025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11"/>
      <c r="H36" s="10"/>
      <c r="I36" s="10">
        <f t="shared" si="8"/>
        <v>667</v>
      </c>
      <c r="J36" s="10">
        <f t="shared" si="6"/>
        <v>2359058889.9481912</v>
      </c>
      <c r="K36" s="11">
        <f t="shared" si="7"/>
        <v>2.5900000000000034E-2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11"/>
      <c r="H37" s="10"/>
      <c r="I37" s="10">
        <f t="shared" si="8"/>
        <v>667</v>
      </c>
      <c r="J37" s="10">
        <f t="shared" si="6"/>
        <v>2299501793.4966283</v>
      </c>
      <c r="K37" s="11">
        <f t="shared" si="7"/>
        <v>2.5400000000000089E-2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11"/>
      <c r="H38" s="10"/>
      <c r="I38" s="10">
        <f t="shared" si="8"/>
        <v>667</v>
      </c>
      <c r="J38" s="10">
        <f t="shared" si="6"/>
        <v>2242541245.8519878</v>
      </c>
      <c r="K38" s="11">
        <f t="shared" si="7"/>
        <v>2.53000000000001E-2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11"/>
      <c r="H39" s="10"/>
      <c r="I39" s="10">
        <f t="shared" si="8"/>
        <v>667</v>
      </c>
      <c r="J39" s="10">
        <f t="shared" si="6"/>
        <v>2187204960.3550057</v>
      </c>
      <c r="K39" s="11">
        <f t="shared" si="7"/>
        <v>2.5199999999999889E-2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11"/>
      <c r="H40" s="10"/>
      <c r="I40" s="10">
        <f t="shared" si="8"/>
        <v>667</v>
      </c>
      <c r="J40" s="10">
        <f t="shared" si="6"/>
        <v>2133442216.4992256</v>
      </c>
      <c r="K40" s="11">
        <f t="shared" si="7"/>
        <v>2.53000000000001E-2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11"/>
      <c r="H41" s="10"/>
      <c r="I41" s="10">
        <f t="shared" si="8"/>
        <v>667</v>
      </c>
      <c r="J41" s="10">
        <f t="shared" si="6"/>
        <v>2080798026.4305329</v>
      </c>
      <c r="K41" s="11">
        <f t="shared" si="7"/>
        <v>2.5500000000000078E-2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11"/>
      <c r="H42" s="10"/>
      <c r="I42" s="10">
        <f t="shared" si="8"/>
        <v>667</v>
      </c>
      <c r="J42" s="10">
        <f t="shared" si="6"/>
        <v>2029057071.117048</v>
      </c>
      <c r="K42" s="11">
        <f t="shared" si="7"/>
        <v>2.5400000000000089E-2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11"/>
      <c r="H43" s="10"/>
      <c r="I43" s="10">
        <f t="shared" si="8"/>
        <v>667</v>
      </c>
      <c r="J43" s="10">
        <f t="shared" si="6"/>
        <v>1978795661.3195317</v>
      </c>
      <c r="K43" s="11">
        <f t="shared" si="7"/>
        <v>2.5199999999999889E-2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11"/>
      <c r="H44" s="10"/>
      <c r="I44" s="10">
        <f t="shared" si="8"/>
        <v>667</v>
      </c>
      <c r="J44" s="10">
        <f t="shared" si="6"/>
        <v>1930155736.7533476</v>
      </c>
      <c r="K44" s="11">
        <f t="shared" si="7"/>
        <v>2.4799999999999711E-2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11"/>
      <c r="H45" s="10"/>
      <c r="I45" s="10">
        <f t="shared" si="8"/>
        <v>667</v>
      </c>
      <c r="J45" s="10">
        <f t="shared" si="6"/>
        <v>1883446269.2753201</v>
      </c>
      <c r="K45" s="11">
        <f t="shared" si="7"/>
        <v>2.4399999999999977E-2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11"/>
      <c r="H46" s="10"/>
      <c r="I46" s="10">
        <f t="shared" si="8"/>
        <v>667</v>
      </c>
      <c r="J46" s="10">
        <f t="shared" si="6"/>
        <v>1838584800.1516206</v>
      </c>
      <c r="K46" s="11">
        <f t="shared" si="7"/>
        <v>2.3900000000000032E-2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11"/>
      <c r="H47" s="10"/>
      <c r="I47" s="10">
        <f t="shared" si="8"/>
        <v>667</v>
      </c>
      <c r="J47" s="10">
        <f t="shared" si="6"/>
        <v>1795668327.1331384</v>
      </c>
      <c r="K47" s="11">
        <f t="shared" si="7"/>
        <v>2.3300000000000098E-2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11"/>
      <c r="H48" s="10"/>
      <c r="I48" s="10">
        <f t="shared" si="8"/>
        <v>667</v>
      </c>
      <c r="J48" s="10">
        <f t="shared" si="6"/>
        <v>1754781908.6613293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11"/>
      <c r="H49" s="10"/>
      <c r="I49" s="10">
        <f t="shared" si="8"/>
        <v>667</v>
      </c>
      <c r="J49" s="10">
        <f t="shared" si="6"/>
        <v>1715832510.6691399</v>
      </c>
      <c r="K49" s="11">
        <f t="shared" si="7"/>
        <v>2.2299999999999986E-2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11"/>
      <c r="H50" s="10"/>
      <c r="I50" s="10">
        <f t="shared" si="8"/>
        <v>667</v>
      </c>
      <c r="J50" s="10">
        <f t="shared" si="6"/>
        <v>1678404099.2557371</v>
      </c>
      <c r="K50" s="11">
        <f t="shared" si="7"/>
        <v>2.2100000000000009E-2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11"/>
      <c r="H51" s="10"/>
      <c r="I51" s="10">
        <f t="shared" si="8"/>
        <v>667</v>
      </c>
      <c r="J51" s="10">
        <f t="shared" si="6"/>
        <v>1642113393.2645895</v>
      </c>
      <c r="K51" s="11">
        <f t="shared" si="7"/>
        <v>2.1900000000000031E-2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11"/>
      <c r="H52" s="10"/>
      <c r="I52" s="10">
        <f t="shared" si="8"/>
        <v>667</v>
      </c>
      <c r="J52" s="10">
        <f t="shared" si="6"/>
        <v>1606921805.719336</v>
      </c>
      <c r="K52" s="11">
        <f t="shared" si="7"/>
        <v>2.1800000000000042E-2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11"/>
      <c r="H53" s="10"/>
      <c r="I53" s="10">
        <f t="shared" si="8"/>
        <v>667</v>
      </c>
      <c r="J53" s="10">
        <f t="shared" si="6"/>
        <v>1572638290.9760578</v>
      </c>
      <c r="K53" s="11">
        <f t="shared" si="7"/>
        <v>2.1900000000000031E-2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11"/>
      <c r="H54" s="10"/>
      <c r="I54" s="10">
        <f t="shared" si="8"/>
        <v>667</v>
      </c>
      <c r="J54" s="10">
        <f t="shared" si="6"/>
        <v>1538935601.3074253</v>
      </c>
      <c r="K54" s="11">
        <f t="shared" si="7"/>
        <v>2.2100000000000009E-2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11"/>
      <c r="H55" s="10"/>
      <c r="I55" s="10">
        <f t="shared" si="8"/>
        <v>667</v>
      </c>
      <c r="J55" s="10">
        <f t="shared" si="6"/>
        <v>1505660504.1653707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11"/>
      <c r="H56" s="10"/>
      <c r="I56" s="10">
        <f t="shared" si="8"/>
        <v>667</v>
      </c>
      <c r="J56" s="10">
        <f t="shared" si="6"/>
        <v>1472672637.094455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11"/>
      <c r="H57" s="10"/>
      <c r="I57" s="10">
        <f t="shared" si="8"/>
        <v>667</v>
      </c>
      <c r="J57" s="10">
        <f t="shared" si="6"/>
        <v>1439844189.5722089</v>
      </c>
      <c r="K57" s="11">
        <f t="shared" si="7"/>
        <v>2.310000000000012E-2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11"/>
      <c r="H58" s="10"/>
      <c r="I58" s="10">
        <f t="shared" si="8"/>
        <v>667</v>
      </c>
      <c r="J58" s="10">
        <f t="shared" si="6"/>
        <v>1407334756.6926095</v>
      </c>
      <c r="K58" s="11">
        <f t="shared" si="7"/>
        <v>2.3099999999999676E-2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11"/>
      <c r="H59" s="10"/>
      <c r="I59" s="10">
        <f t="shared" si="8"/>
        <v>667</v>
      </c>
      <c r="J59" s="10">
        <f t="shared" si="6"/>
        <v>1375559336.0303099</v>
      </c>
      <c r="K59" s="11">
        <f t="shared" si="7"/>
        <v>2.2900000000000142E-2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11"/>
      <c r="H60" s="10"/>
      <c r="I60" s="10">
        <f t="shared" si="8"/>
        <v>667</v>
      </c>
      <c r="J60" s="10">
        <f t="shared" si="6"/>
        <v>1344764235.0477171</v>
      </c>
      <c r="K60" s="11">
        <f t="shared" si="7"/>
        <v>2.2599999999999953E-2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11"/>
      <c r="H61" s="10"/>
      <c r="I61" s="10">
        <f t="shared" si="8"/>
        <v>667</v>
      </c>
      <c r="J61" s="10">
        <f t="shared" si="6"/>
        <v>1315044235.3292756</v>
      </c>
      <c r="K61" s="11">
        <f t="shared" si="7"/>
        <v>2.2199999999999998E-2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11"/>
      <c r="H62" s="10"/>
      <c r="I62" s="10">
        <f t="shared" si="8"/>
        <v>667</v>
      </c>
      <c r="J62" s="10">
        <f t="shared" si="6"/>
        <v>1286484284.2196004</v>
      </c>
      <c r="K62" s="11">
        <f t="shared" si="7"/>
        <v>2.1600000000000064E-2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11"/>
      <c r="H63" s="10"/>
      <c r="I63" s="10">
        <f t="shared" si="8"/>
        <v>667</v>
      </c>
      <c r="J63" s="10">
        <f t="shared" si="6"/>
        <v>1259283755.1092408</v>
      </c>
      <c r="K63" s="11">
        <f t="shared" si="7"/>
        <v>2.1099999999999897E-2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11"/>
      <c r="H64" s="10"/>
      <c r="I64" s="10">
        <f t="shared" si="8"/>
        <v>667</v>
      </c>
      <c r="J64" s="10">
        <f t="shared" si="6"/>
        <v>1233261928.4195876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11"/>
      <c r="H65" s="10"/>
      <c r="I65" s="10">
        <f t="shared" si="8"/>
        <v>667</v>
      </c>
      <c r="J65" s="10">
        <f t="shared" si="6"/>
        <v>1208369516.3821161</v>
      </c>
      <c r="K65" s="11">
        <f t="shared" si="7"/>
        <v>2.0200000000000218E-2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4">
        <f>SUM(F2)</f>
        <v>9388939</v>
      </c>
      <c r="G66" s="11"/>
      <c r="H66" s="10"/>
      <c r="I66" s="10">
        <f t="shared" si="8"/>
        <v>667</v>
      </c>
      <c r="J66" s="10">
        <f t="shared" ref="J66:J67" si="9">IF(I66="","",I66*C66)</f>
        <v>1184443752.5799999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11"/>
      <c r="H67" s="10"/>
      <c r="I67" s="10">
        <f t="shared" ref="I67" si="11">IF(H67&lt;&gt;"",H67,I66/(1+IF(G66="",0,G66)))</f>
        <v>667</v>
      </c>
      <c r="J67" s="10">
        <f t="shared" si="9"/>
        <v>1161447100</v>
      </c>
      <c r="K67" s="11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5">
        <v>31644352</v>
      </c>
      <c r="G2" s="11"/>
      <c r="H2" s="10"/>
      <c r="I2" s="10">
        <f>IF(H2&lt;&gt;"",H2,6389)</f>
        <v>6389</v>
      </c>
      <c r="J2" s="10">
        <f t="shared" ref="J2:J33" si="3">IF(I2="","",I2*C2)</f>
        <v>202179658433.02756</v>
      </c>
      <c r="K2" s="11">
        <f t="shared" ref="K2:K33" si="4">IFERROR(J2/J3-1,"")</f>
        <v>1.639999999999997E-2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11"/>
      <c r="H3" s="10"/>
      <c r="I3" s="10">
        <f t="shared" ref="I3:I34" si="5">IF(H3&lt;&gt;"",H3,I2/(1+IF(G2="",0,G2)))</f>
        <v>6389</v>
      </c>
      <c r="J3" s="10">
        <f t="shared" si="3"/>
        <v>198917412862.08929</v>
      </c>
      <c r="K3" s="11">
        <f t="shared" si="4"/>
        <v>1.6899999999999915E-2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11"/>
      <c r="H4" s="10"/>
      <c r="I4" s="10">
        <f t="shared" si="5"/>
        <v>6389</v>
      </c>
      <c r="J4" s="10">
        <f t="shared" si="3"/>
        <v>195611577207.28616</v>
      </c>
      <c r="K4" s="11">
        <f t="shared" si="4"/>
        <v>1.7200000000000104E-2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11"/>
      <c r="H5" s="10"/>
      <c r="I5" s="10">
        <f t="shared" si="5"/>
        <v>6389</v>
      </c>
      <c r="J5" s="10">
        <f t="shared" si="3"/>
        <v>192303949279.67572</v>
      </c>
      <c r="K5" s="11">
        <f t="shared" si="4"/>
        <v>1.6799999999999926E-2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11"/>
      <c r="H6" s="10"/>
      <c r="I6" s="10">
        <f t="shared" si="5"/>
        <v>6389</v>
      </c>
      <c r="J6" s="10">
        <f t="shared" si="3"/>
        <v>189126622029.57883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11"/>
      <c r="H7" s="10"/>
      <c r="I7" s="10">
        <f t="shared" si="5"/>
        <v>6389</v>
      </c>
      <c r="J7" s="10">
        <f t="shared" si="3"/>
        <v>186239903524.9422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11"/>
      <c r="H8" s="10"/>
      <c r="I8" s="10">
        <f t="shared" si="5"/>
        <v>6389</v>
      </c>
      <c r="J8" s="10">
        <f t="shared" si="3"/>
        <v>183650432427.71149</v>
      </c>
      <c r="K8" s="11">
        <f t="shared" si="4"/>
        <v>1.3299999999999867E-2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11"/>
      <c r="H9" s="10"/>
      <c r="I9" s="10">
        <f t="shared" si="5"/>
        <v>6389</v>
      </c>
      <c r="J9" s="10">
        <f t="shared" si="3"/>
        <v>181239941209.6235</v>
      </c>
      <c r="K9" s="11">
        <f t="shared" si="4"/>
        <v>1.2999999999999901E-2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11"/>
      <c r="H10" s="10"/>
      <c r="I10" s="10">
        <f t="shared" si="5"/>
        <v>6389</v>
      </c>
      <c r="J10" s="10">
        <f t="shared" si="3"/>
        <v>178914058449.77643</v>
      </c>
      <c r="K10" s="11">
        <f t="shared" si="4"/>
        <v>1.2699999999999934E-2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11"/>
      <c r="H11" s="10"/>
      <c r="I11" s="10">
        <f t="shared" si="5"/>
        <v>6389</v>
      </c>
      <c r="J11" s="10">
        <f t="shared" si="3"/>
        <v>176670345067.4202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11"/>
      <c r="H12" s="10"/>
      <c r="I12" s="10">
        <f t="shared" si="5"/>
        <v>6389</v>
      </c>
      <c r="J12" s="10">
        <f t="shared" si="3"/>
        <v>174489229696.21747</v>
      </c>
      <c r="K12" s="11">
        <f t="shared" si="4"/>
        <v>1.2399999999999967E-2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11"/>
      <c r="H13" s="10"/>
      <c r="I13" s="10">
        <f t="shared" si="5"/>
        <v>6389</v>
      </c>
      <c r="J13" s="10">
        <f t="shared" si="3"/>
        <v>172352064101.3606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11"/>
      <c r="H14" s="10"/>
      <c r="I14" s="10">
        <f t="shared" si="5"/>
        <v>6389</v>
      </c>
      <c r="J14" s="10">
        <f t="shared" si="3"/>
        <v>170207450228.48175</v>
      </c>
      <c r="K14" s="11">
        <f t="shared" si="4"/>
        <v>1.3100000000000112E-2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11"/>
      <c r="H15" s="10"/>
      <c r="I15" s="10">
        <f t="shared" si="5"/>
        <v>6389</v>
      </c>
      <c r="J15" s="10">
        <f t="shared" si="3"/>
        <v>168006564236.97733</v>
      </c>
      <c r="K15" s="11">
        <f t="shared" si="4"/>
        <v>1.3600000000000056E-2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11"/>
      <c r="H16" s="10"/>
      <c r="I16" s="10">
        <f t="shared" si="5"/>
        <v>6389</v>
      </c>
      <c r="J16" s="10">
        <f t="shared" si="3"/>
        <v>165752332514.77637</v>
      </c>
      <c r="K16" s="11">
        <f t="shared" si="4"/>
        <v>1.4200000000000212E-2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11"/>
      <c r="H17" s="10"/>
      <c r="I17" s="10">
        <f t="shared" si="5"/>
        <v>6389</v>
      </c>
      <c r="J17" s="10">
        <f t="shared" si="3"/>
        <v>163431603741.64499</v>
      </c>
      <c r="K17" s="11">
        <f t="shared" si="4"/>
        <v>1.4499999999999957E-2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11"/>
      <c r="H18" s="10"/>
      <c r="I18" s="10">
        <f t="shared" si="5"/>
        <v>6389</v>
      </c>
      <c r="J18" s="10">
        <f t="shared" si="3"/>
        <v>161095715861.65106</v>
      </c>
      <c r="K18" s="11">
        <f t="shared" si="4"/>
        <v>1.4599999999999946E-2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11"/>
      <c r="H19" s="10"/>
      <c r="I19" s="10">
        <f t="shared" si="5"/>
        <v>6389</v>
      </c>
      <c r="J19" s="10">
        <f t="shared" si="3"/>
        <v>158777563435.49289</v>
      </c>
      <c r="K19" s="11">
        <f t="shared" si="4"/>
        <v>1.440000000000019E-2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11"/>
      <c r="H20" s="10"/>
      <c r="I20" s="10">
        <f t="shared" si="5"/>
        <v>6389</v>
      </c>
      <c r="J20" s="10">
        <f t="shared" si="3"/>
        <v>156523623260.54108</v>
      </c>
      <c r="K20" s="11">
        <f t="shared" si="4"/>
        <v>1.4099999999999779E-2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11"/>
      <c r="H21" s="10"/>
      <c r="I21" s="10">
        <f t="shared" si="5"/>
        <v>6389</v>
      </c>
      <c r="J21" s="10">
        <f t="shared" si="3"/>
        <v>154347325964.44247</v>
      </c>
      <c r="K21" s="11">
        <f t="shared" si="4"/>
        <v>1.4000000000000012E-2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11"/>
      <c r="H22" s="10"/>
      <c r="I22" s="10">
        <f t="shared" si="5"/>
        <v>6389</v>
      </c>
      <c r="J22" s="10">
        <f t="shared" si="3"/>
        <v>152216297795.30817</v>
      </c>
      <c r="K22" s="11">
        <f t="shared" si="4"/>
        <v>1.4300000000000201E-2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11"/>
      <c r="H23" s="10"/>
      <c r="I23" s="10">
        <f t="shared" si="5"/>
        <v>6389</v>
      </c>
      <c r="J23" s="10">
        <f t="shared" si="3"/>
        <v>150070292610.97125</v>
      </c>
      <c r="K23" s="11">
        <f t="shared" si="4"/>
        <v>1.4999999999999902E-2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11"/>
      <c r="H24" s="10"/>
      <c r="I24" s="10">
        <f t="shared" si="5"/>
        <v>6389</v>
      </c>
      <c r="J24" s="10">
        <f t="shared" si="3"/>
        <v>147852505035.43967</v>
      </c>
      <c r="K24" s="11">
        <f t="shared" si="4"/>
        <v>1.6000000000000014E-2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11"/>
      <c r="H25" s="10"/>
      <c r="I25" s="10">
        <f t="shared" si="5"/>
        <v>6389</v>
      </c>
      <c r="J25" s="10">
        <f t="shared" si="3"/>
        <v>145524119129.36975</v>
      </c>
      <c r="K25" s="11">
        <f t="shared" si="4"/>
        <v>1.7400000000000082E-2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11"/>
      <c r="H26" s="10"/>
      <c r="I26" s="10">
        <f t="shared" si="5"/>
        <v>6389</v>
      </c>
      <c r="J26" s="10">
        <f t="shared" si="3"/>
        <v>143035304825.40765</v>
      </c>
      <c r="K26" s="11">
        <f t="shared" si="4"/>
        <v>1.8899999999999917E-2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11"/>
      <c r="H27" s="10"/>
      <c r="I27" s="10">
        <f t="shared" si="5"/>
        <v>6389</v>
      </c>
      <c r="J27" s="10">
        <f t="shared" si="3"/>
        <v>140382083448.23599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11"/>
      <c r="H28" s="10"/>
      <c r="I28" s="10">
        <f t="shared" si="5"/>
        <v>6389</v>
      </c>
      <c r="J28" s="10">
        <f t="shared" si="3"/>
        <v>137548582645.73389</v>
      </c>
      <c r="K28" s="11">
        <f t="shared" si="4"/>
        <v>2.2399999999999975E-2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11"/>
      <c r="H29" s="10"/>
      <c r="I29" s="10">
        <f t="shared" si="5"/>
        <v>6389</v>
      </c>
      <c r="J29" s="10">
        <f t="shared" si="3"/>
        <v>134534998675.40482</v>
      </c>
      <c r="K29" s="11">
        <f t="shared" si="4"/>
        <v>2.410000000000001E-2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11"/>
      <c r="H30" s="10"/>
      <c r="I30" s="10">
        <f t="shared" si="5"/>
        <v>6389</v>
      </c>
      <c r="J30" s="10">
        <f t="shared" si="3"/>
        <v>131369005639.49303</v>
      </c>
      <c r="K30" s="11">
        <f t="shared" si="4"/>
        <v>2.5400000000000089E-2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11"/>
      <c r="H31" s="10"/>
      <c r="I31" s="10">
        <f t="shared" si="5"/>
        <v>6389</v>
      </c>
      <c r="J31" s="10">
        <f t="shared" si="3"/>
        <v>128114887497.0675</v>
      </c>
      <c r="K31" s="11">
        <f t="shared" si="4"/>
        <v>2.6100000000000012E-2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11"/>
      <c r="H32" s="10"/>
      <c r="I32" s="10">
        <f t="shared" si="5"/>
        <v>6389</v>
      </c>
      <c r="J32" s="10">
        <f t="shared" si="3"/>
        <v>124856142186.01259</v>
      </c>
      <c r="K32" s="11">
        <f t="shared" si="4"/>
        <v>2.5799999999999823E-2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11"/>
      <c r="H33" s="10"/>
      <c r="I33" s="10">
        <f t="shared" si="5"/>
        <v>6389</v>
      </c>
      <c r="J33" s="10">
        <f t="shared" si="3"/>
        <v>121715872671.09827</v>
      </c>
      <c r="K33" s="11">
        <f t="shared" si="4"/>
        <v>2.4700000000000166E-2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11"/>
      <c r="H34" s="10"/>
      <c r="I34" s="10">
        <f t="shared" si="5"/>
        <v>6389</v>
      </c>
      <c r="J34" s="10">
        <f t="shared" ref="J34:J65" si="6">IF(I34="","",I34*C34)</f>
        <v>118781958301.06203</v>
      </c>
      <c r="K34" s="11">
        <f t="shared" ref="K34:K65" si="7">IFERROR(J34/J35-1,"")</f>
        <v>2.3300000000000098E-2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11"/>
      <c r="H35" s="10"/>
      <c r="I35" s="10">
        <f t="shared" ref="I35:I66" si="8">IF(H35&lt;&gt;"",H35,I34/(1+IF(G34="",0,G34)))</f>
        <v>6389</v>
      </c>
      <c r="J35" s="10">
        <f t="shared" si="6"/>
        <v>116077355908.39638</v>
      </c>
      <c r="K35" s="11">
        <f t="shared" si="7"/>
        <v>2.2299999999999986E-2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11"/>
      <c r="H36" s="10"/>
      <c r="I36" s="10">
        <f t="shared" si="8"/>
        <v>6389</v>
      </c>
      <c r="J36" s="10">
        <f t="shared" si="6"/>
        <v>113545295811.7934</v>
      </c>
      <c r="K36" s="11">
        <f t="shared" si="7"/>
        <v>2.1900000000000031E-2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11"/>
      <c r="H37" s="10"/>
      <c r="I37" s="10">
        <f t="shared" si="8"/>
        <v>6389</v>
      </c>
      <c r="J37" s="10">
        <f t="shared" si="6"/>
        <v>111111944233.08875</v>
      </c>
      <c r="K37" s="11">
        <f t="shared" si="7"/>
        <v>2.2299999999999986E-2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11"/>
      <c r="H38" s="10"/>
      <c r="I38" s="10">
        <f t="shared" si="8"/>
        <v>6389</v>
      </c>
      <c r="J38" s="10">
        <f t="shared" si="6"/>
        <v>108688197430.39102</v>
      </c>
      <c r="K38" s="11">
        <f t="shared" si="7"/>
        <v>2.3399999999999865E-2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11"/>
      <c r="H39" s="10"/>
      <c r="I39" s="10">
        <f t="shared" si="8"/>
        <v>6389</v>
      </c>
      <c r="J39" s="10">
        <f t="shared" si="6"/>
        <v>106203046150.47003</v>
      </c>
      <c r="K39" s="11">
        <f t="shared" si="7"/>
        <v>2.4799999999999933E-2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11"/>
      <c r="H40" s="10"/>
      <c r="I40" s="10">
        <f t="shared" si="8"/>
        <v>6389</v>
      </c>
      <c r="J40" s="10">
        <f t="shared" si="6"/>
        <v>103632949014.9005</v>
      </c>
      <c r="K40" s="11">
        <f t="shared" si="7"/>
        <v>2.6200000000000001E-2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11"/>
      <c r="H41" s="10"/>
      <c r="I41" s="10">
        <f t="shared" si="8"/>
        <v>6389</v>
      </c>
      <c r="J41" s="10">
        <f t="shared" si="6"/>
        <v>100987087326.93481</v>
      </c>
      <c r="K41" s="11">
        <f t="shared" si="7"/>
        <v>2.7199999999999891E-2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11"/>
      <c r="H42" s="10"/>
      <c r="I42" s="10">
        <f t="shared" si="8"/>
        <v>6389</v>
      </c>
      <c r="J42" s="10">
        <f t="shared" si="6"/>
        <v>98312974422.639038</v>
      </c>
      <c r="K42" s="11">
        <f t="shared" si="7"/>
        <v>2.7600000000000069E-2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11"/>
      <c r="H43" s="10"/>
      <c r="I43" s="10">
        <f t="shared" si="8"/>
        <v>6389</v>
      </c>
      <c r="J43" s="10">
        <f t="shared" si="6"/>
        <v>95672415747.994385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11"/>
      <c r="H44" s="10"/>
      <c r="I44" s="10">
        <f t="shared" si="8"/>
        <v>6389</v>
      </c>
      <c r="J44" s="10">
        <f t="shared" si="6"/>
        <v>93129967631.65033</v>
      </c>
      <c r="K44" s="11">
        <f t="shared" si="7"/>
        <v>2.6599999999999957E-2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11"/>
      <c r="H45" s="10"/>
      <c r="I45" s="10">
        <f t="shared" si="8"/>
        <v>6389</v>
      </c>
      <c r="J45" s="10">
        <f t="shared" si="6"/>
        <v>90716898141.097153</v>
      </c>
      <c r="K45" s="11">
        <f t="shared" si="7"/>
        <v>2.5700000000000056E-2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11"/>
      <c r="H46" s="10"/>
      <c r="I46" s="10">
        <f t="shared" si="8"/>
        <v>6389</v>
      </c>
      <c r="J46" s="10">
        <f t="shared" si="6"/>
        <v>88443890163.8853</v>
      </c>
      <c r="K46" s="11">
        <f t="shared" si="7"/>
        <v>2.50999999999999E-2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11"/>
      <c r="H47" s="10"/>
      <c r="I47" s="10">
        <f t="shared" si="8"/>
        <v>6389</v>
      </c>
      <c r="J47" s="10">
        <f t="shared" si="6"/>
        <v>86278304715.52562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11"/>
      <c r="H48" s="10"/>
      <c r="I48" s="10">
        <f t="shared" si="8"/>
        <v>6389</v>
      </c>
      <c r="J48" s="10">
        <f t="shared" si="6"/>
        <v>84182168714.533737</v>
      </c>
      <c r="K48" s="11">
        <f t="shared" si="7"/>
        <v>2.50999999999999E-2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11"/>
      <c r="H49" s="10"/>
      <c r="I49" s="10">
        <f t="shared" si="8"/>
        <v>6389</v>
      </c>
      <c r="J49" s="10">
        <f t="shared" si="6"/>
        <v>82120933288.980331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11"/>
      <c r="H50" s="10"/>
      <c r="I50" s="10">
        <f t="shared" si="8"/>
        <v>6389</v>
      </c>
      <c r="J50" s="10">
        <f t="shared" si="6"/>
        <v>80094541391.768585</v>
      </c>
      <c r="K50" s="11">
        <f t="shared" si="7"/>
        <v>2.5500000000000078E-2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11"/>
      <c r="H51" s="10"/>
      <c r="I51" s="10">
        <f t="shared" si="8"/>
        <v>6389</v>
      </c>
      <c r="J51" s="10">
        <f t="shared" si="6"/>
        <v>78102917008.062973</v>
      </c>
      <c r="K51" s="11">
        <f t="shared" si="7"/>
        <v>2.5600000000000289E-2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11"/>
      <c r="H52" s="10"/>
      <c r="I52" s="10">
        <f t="shared" si="8"/>
        <v>6389</v>
      </c>
      <c r="J52" s="10">
        <f t="shared" si="6"/>
        <v>76153390218.470123</v>
      </c>
      <c r="K52" s="11">
        <f t="shared" si="7"/>
        <v>2.5600000000000067E-2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11"/>
      <c r="H53" s="10"/>
      <c r="I53" s="10">
        <f t="shared" si="8"/>
        <v>6389</v>
      </c>
      <c r="J53" s="10">
        <f t="shared" si="6"/>
        <v>74252525564.03093</v>
      </c>
      <c r="K53" s="11">
        <f t="shared" si="7"/>
        <v>2.5600000000000067E-2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11"/>
      <c r="H54" s="10"/>
      <c r="I54" s="10">
        <f t="shared" si="8"/>
        <v>6389</v>
      </c>
      <c r="J54" s="10">
        <f t="shared" si="6"/>
        <v>72399108389.265717</v>
      </c>
      <c r="K54" s="11">
        <f t="shared" si="7"/>
        <v>2.5499999999999856E-2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11"/>
      <c r="H55" s="10"/>
      <c r="I55" s="10">
        <f t="shared" si="8"/>
        <v>6389</v>
      </c>
      <c r="J55" s="10">
        <f t="shared" si="6"/>
        <v>70598838019.761795</v>
      </c>
      <c r="K55" s="11">
        <f t="shared" si="7"/>
        <v>2.5600000000000289E-2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11"/>
      <c r="H56" s="10"/>
      <c r="I56" s="10">
        <f t="shared" si="8"/>
        <v>6389</v>
      </c>
      <c r="J56" s="10">
        <f t="shared" si="6"/>
        <v>68836620534.089096</v>
      </c>
      <c r="K56" s="11">
        <f t="shared" si="7"/>
        <v>2.5699999999999834E-2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11"/>
      <c r="H57" s="10"/>
      <c r="I57" s="10">
        <f t="shared" si="8"/>
        <v>6389</v>
      </c>
      <c r="J57" s="10">
        <f t="shared" si="6"/>
        <v>67111846089.586723</v>
      </c>
      <c r="K57" s="11">
        <f t="shared" si="7"/>
        <v>2.6000000000000023E-2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11"/>
      <c r="H58" s="10"/>
      <c r="I58" s="10">
        <f t="shared" si="8"/>
        <v>6389</v>
      </c>
      <c r="J58" s="10">
        <f t="shared" si="6"/>
        <v>65411156032.735596</v>
      </c>
      <c r="K58" s="11">
        <f t="shared" si="7"/>
        <v>2.6600000000000179E-2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11"/>
      <c r="H59" s="10"/>
      <c r="I59" s="10">
        <f t="shared" si="8"/>
        <v>6389</v>
      </c>
      <c r="J59" s="10">
        <f t="shared" si="6"/>
        <v>63716302389.183311</v>
      </c>
      <c r="K59" s="11">
        <f t="shared" si="7"/>
        <v>2.7400000000000091E-2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11"/>
      <c r="H60" s="10"/>
      <c r="I60" s="10">
        <f t="shared" si="8"/>
        <v>6389</v>
      </c>
      <c r="J60" s="10">
        <f t="shared" si="6"/>
        <v>62017035613.376785</v>
      </c>
      <c r="K60" s="11">
        <f t="shared" si="7"/>
        <v>2.8100000000000236E-2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11"/>
      <c r="H61" s="10"/>
      <c r="I61" s="10">
        <f t="shared" si="8"/>
        <v>6389</v>
      </c>
      <c r="J61" s="10">
        <f t="shared" si="6"/>
        <v>60321987757.394005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11"/>
      <c r="H62" s="10"/>
      <c r="I62" s="10">
        <f t="shared" si="8"/>
        <v>6389</v>
      </c>
      <c r="J62" s="10">
        <f t="shared" si="6"/>
        <v>58656153011.857262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G63" s="11"/>
      <c r="H63" s="10"/>
      <c r="I63" s="10">
        <f t="shared" si="8"/>
        <v>6389</v>
      </c>
      <c r="J63" s="10">
        <f t="shared" si="6"/>
        <v>57058514602.973984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11"/>
      <c r="H64" s="10"/>
      <c r="I64" s="10">
        <f t="shared" si="8"/>
        <v>6389</v>
      </c>
      <c r="J64" s="10">
        <f t="shared" si="6"/>
        <v>55542212209.65052</v>
      </c>
      <c r="K64" s="11">
        <f t="shared" si="7"/>
        <v>2.6499999999999746E-2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11"/>
      <c r="H65" s="10"/>
      <c r="I65" s="10">
        <f t="shared" si="8"/>
        <v>6389</v>
      </c>
      <c r="J65" s="10">
        <f t="shared" si="6"/>
        <v>54108341168.680496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4">
        <f>SUM(F2)</f>
        <v>31644352</v>
      </c>
      <c r="G66" s="11"/>
      <c r="H66" s="10"/>
      <c r="I66" s="10">
        <f t="shared" si="8"/>
        <v>6389</v>
      </c>
      <c r="J66" s="10">
        <f t="shared" ref="J66:J67" si="9">IF(I66="","",I66*C66)</f>
        <v>52752599364.999992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11"/>
      <c r="H67" s="10"/>
      <c r="I67" s="10">
        <f t="shared" ref="I67" si="11">IF(H67&lt;&gt;"",H67,I66/(1+IF(G66="",0,G66)))</f>
        <v>6389</v>
      </c>
      <c r="J67" s="10">
        <f t="shared" si="9"/>
        <v>51465950600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5">
        <v>71957346</v>
      </c>
      <c r="G2" s="11"/>
      <c r="H2" s="10"/>
      <c r="I2" s="10">
        <f>IF(H2&lt;&gt;"",H2,10992)</f>
        <v>10992</v>
      </c>
      <c r="J2" s="10">
        <f t="shared" ref="J2:J33" si="3">IF(I2="","",I2*C2)</f>
        <v>790955934675.02002</v>
      </c>
      <c r="K2" s="11">
        <f t="shared" ref="K2:K33" si="4">IFERROR(J2/J3-1,"")</f>
        <v>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11"/>
      <c r="H3" s="10"/>
      <c r="I3" s="10">
        <f t="shared" ref="I3:I34" si="5">IF(H3&lt;&gt;"",H3,I2/(1+IF(G2="",0,G2)))</f>
        <v>10992</v>
      </c>
      <c r="J3" s="10">
        <f t="shared" si="3"/>
        <v>784678506622.0437</v>
      </c>
      <c r="K3" s="11">
        <f t="shared" si="4"/>
        <v>8.3000000000001961E-3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11"/>
      <c r="H4" s="10"/>
      <c r="I4" s="10">
        <f t="shared" si="5"/>
        <v>10992</v>
      </c>
      <c r="J4" s="10">
        <f t="shared" si="3"/>
        <v>778219286543.73059</v>
      </c>
      <c r="K4" s="11">
        <f t="shared" si="4"/>
        <v>8.69999999999993E-3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11"/>
      <c r="H5" s="10"/>
      <c r="I5" s="10">
        <f t="shared" si="5"/>
        <v>10992</v>
      </c>
      <c r="J5" s="10">
        <f t="shared" si="3"/>
        <v>771507174128.81006</v>
      </c>
      <c r="K5" s="11">
        <f t="shared" si="4"/>
        <v>8.899999999999908E-3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11"/>
      <c r="H6" s="10"/>
      <c r="I6" s="10">
        <f t="shared" si="5"/>
        <v>10992</v>
      </c>
      <c r="J6" s="10">
        <f t="shared" si="3"/>
        <v>764701332271.5929</v>
      </c>
      <c r="K6" s="11">
        <f t="shared" si="4"/>
        <v>8.999999999999897E-3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11"/>
      <c r="H7" s="10"/>
      <c r="I7" s="10">
        <f t="shared" si="5"/>
        <v>10992</v>
      </c>
      <c r="J7" s="10">
        <f t="shared" si="3"/>
        <v>757880408594.24475</v>
      </c>
      <c r="K7" s="11">
        <f t="shared" si="4"/>
        <v>9.4999999999998419E-3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11"/>
      <c r="H8" s="10"/>
      <c r="I8" s="10">
        <f t="shared" si="5"/>
        <v>10992</v>
      </c>
      <c r="J8" s="10">
        <f t="shared" si="3"/>
        <v>750748299746.65161</v>
      </c>
      <c r="K8" s="11">
        <f t="shared" si="4"/>
        <v>1.010000000000022E-2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11"/>
      <c r="H9" s="10"/>
      <c r="I9" s="10">
        <f t="shared" si="5"/>
        <v>10992</v>
      </c>
      <c r="J9" s="10">
        <f t="shared" si="3"/>
        <v>743241559990.745</v>
      </c>
      <c r="K9" s="11">
        <f t="shared" si="4"/>
        <v>1.0299999999999976E-2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11"/>
      <c r="H10" s="10"/>
      <c r="I10" s="10">
        <f t="shared" si="5"/>
        <v>10992</v>
      </c>
      <c r="J10" s="10">
        <f t="shared" si="3"/>
        <v>735664218539.78516</v>
      </c>
      <c r="K10" s="11">
        <f t="shared" si="4"/>
        <v>1.0699999999999932E-2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11"/>
      <c r="H11" s="10"/>
      <c r="I11" s="10">
        <f t="shared" si="5"/>
        <v>10992</v>
      </c>
      <c r="J11" s="10">
        <f t="shared" si="3"/>
        <v>727875945918.45776</v>
      </c>
      <c r="K11" s="11">
        <f t="shared" si="4"/>
        <v>1.1200000000000099E-2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11"/>
      <c r="H12" s="10"/>
      <c r="I12" s="10">
        <f t="shared" si="5"/>
        <v>10992</v>
      </c>
      <c r="J12" s="10">
        <f t="shared" si="3"/>
        <v>719814028795.94312</v>
      </c>
      <c r="K12" s="11">
        <f t="shared" si="4"/>
        <v>1.1500000000000066E-2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11"/>
      <c r="H13" s="10"/>
      <c r="I13" s="10">
        <f t="shared" si="5"/>
        <v>10992</v>
      </c>
      <c r="J13" s="10">
        <f t="shared" si="3"/>
        <v>711630280569.39502</v>
      </c>
      <c r="K13" s="11">
        <f t="shared" si="4"/>
        <v>1.1700000000000044E-2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11"/>
      <c r="H14" s="10"/>
      <c r="I14" s="10">
        <f t="shared" si="5"/>
        <v>10992</v>
      </c>
      <c r="J14" s="10">
        <f t="shared" si="3"/>
        <v>703400494780.46362</v>
      </c>
      <c r="K14" s="11">
        <f t="shared" si="4"/>
        <v>1.2000000000000011E-2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11"/>
      <c r="H15" s="10"/>
      <c r="I15" s="10">
        <f t="shared" si="5"/>
        <v>10992</v>
      </c>
      <c r="J15" s="10">
        <f t="shared" si="3"/>
        <v>695059777451.05103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11"/>
      <c r="H16" s="10"/>
      <c r="I16" s="10">
        <f t="shared" si="5"/>
        <v>10992</v>
      </c>
      <c r="J16" s="10">
        <f t="shared" si="3"/>
        <v>686410998865.34766</v>
      </c>
      <c r="K16" s="11">
        <f t="shared" si="4"/>
        <v>1.3400000000000079E-2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11"/>
      <c r="H17" s="10"/>
      <c r="I17" s="10">
        <f t="shared" si="5"/>
        <v>10992</v>
      </c>
      <c r="J17" s="10">
        <f t="shared" si="3"/>
        <v>677334713701.74426</v>
      </c>
      <c r="K17" s="11">
        <f t="shared" si="4"/>
        <v>1.4299999999999979E-2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11"/>
      <c r="H18" s="10"/>
      <c r="I18" s="10">
        <f t="shared" si="5"/>
        <v>10992</v>
      </c>
      <c r="J18" s="10">
        <f t="shared" si="3"/>
        <v>667785382728.72351</v>
      </c>
      <c r="K18" s="11">
        <f t="shared" si="4"/>
        <v>1.5099999999999891E-2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11"/>
      <c r="H19" s="10"/>
      <c r="I19" s="10">
        <f t="shared" si="5"/>
        <v>10992</v>
      </c>
      <c r="J19" s="10">
        <f t="shared" si="3"/>
        <v>657851820243.05347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11"/>
      <c r="H20" s="10"/>
      <c r="I20" s="10">
        <f t="shared" si="5"/>
        <v>10992</v>
      </c>
      <c r="J20" s="10">
        <f t="shared" si="3"/>
        <v>647555684853.87683</v>
      </c>
      <c r="K20" s="11">
        <f t="shared" si="4"/>
        <v>1.6799999999999926E-2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11"/>
      <c r="H21" s="10"/>
      <c r="I21" s="10">
        <f t="shared" si="5"/>
        <v>10992</v>
      </c>
      <c r="J21" s="10">
        <f t="shared" si="3"/>
        <v>636856495725.6853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11"/>
      <c r="H22" s="10"/>
      <c r="I22" s="10">
        <f t="shared" si="5"/>
        <v>10992</v>
      </c>
      <c r="J22" s="10">
        <f t="shared" si="3"/>
        <v>625657231285.67175</v>
      </c>
      <c r="K22" s="11">
        <f t="shared" si="4"/>
        <v>1.9099999999999895E-2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11"/>
      <c r="H23" s="10"/>
      <c r="I23" s="10">
        <f t="shared" si="5"/>
        <v>10992</v>
      </c>
      <c r="J23" s="10">
        <f t="shared" si="3"/>
        <v>613931146389.62988</v>
      </c>
      <c r="K23" s="11">
        <f t="shared" si="4"/>
        <v>2.0199999999999996E-2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11"/>
      <c r="H24" s="10"/>
      <c r="I24" s="10">
        <f t="shared" si="5"/>
        <v>10992</v>
      </c>
      <c r="J24" s="10">
        <f t="shared" si="3"/>
        <v>601775285620.10376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11"/>
      <c r="H25" s="10"/>
      <c r="I25" s="10">
        <f t="shared" si="5"/>
        <v>10992</v>
      </c>
      <c r="J25" s="10">
        <f t="shared" si="3"/>
        <v>589282496690.27002</v>
      </c>
      <c r="K25" s="11">
        <f t="shared" si="4"/>
        <v>2.1900000000000031E-2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11"/>
      <c r="H26" s="10"/>
      <c r="I26" s="10">
        <f t="shared" si="5"/>
        <v>10992</v>
      </c>
      <c r="J26" s="10">
        <f t="shared" si="3"/>
        <v>576653778931.6665</v>
      </c>
      <c r="K26" s="11">
        <f t="shared" si="4"/>
        <v>2.2400000000000198E-2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11"/>
      <c r="H27" s="10"/>
      <c r="I27" s="10">
        <f t="shared" si="5"/>
        <v>10992</v>
      </c>
      <c r="J27" s="10">
        <f t="shared" si="3"/>
        <v>564019736826.74731</v>
      </c>
      <c r="K27" s="11">
        <f t="shared" si="4"/>
        <v>2.2799999999999931E-2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11"/>
      <c r="H28" s="10"/>
      <c r="I28" s="10">
        <f t="shared" si="5"/>
        <v>10992</v>
      </c>
      <c r="J28" s="10">
        <f t="shared" si="3"/>
        <v>551446750906.0885</v>
      </c>
      <c r="K28" s="11">
        <f t="shared" si="4"/>
        <v>2.3300000000000098E-2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11"/>
      <c r="H29" s="10"/>
      <c r="I29" s="10">
        <f t="shared" si="5"/>
        <v>10992</v>
      </c>
      <c r="J29" s="10">
        <f t="shared" si="3"/>
        <v>538890599927.77142</v>
      </c>
      <c r="K29" s="11">
        <f t="shared" si="4"/>
        <v>2.3900000000000032E-2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11"/>
      <c r="H30" s="10"/>
      <c r="I30" s="10">
        <f t="shared" si="5"/>
        <v>10992</v>
      </c>
      <c r="J30" s="10">
        <f t="shared" si="3"/>
        <v>526311749123.7146</v>
      </c>
      <c r="K30" s="11">
        <f t="shared" si="4"/>
        <v>2.4499999999999966E-2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11"/>
      <c r="H31" s="10"/>
      <c r="I31" s="10">
        <f t="shared" si="5"/>
        <v>10992</v>
      </c>
      <c r="J31" s="10">
        <f t="shared" si="3"/>
        <v>513725474986.54425</v>
      </c>
      <c r="K31" s="11">
        <f t="shared" si="4"/>
        <v>2.50999999999999E-2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11"/>
      <c r="H32" s="10"/>
      <c r="I32" s="10">
        <f t="shared" si="5"/>
        <v>10992</v>
      </c>
      <c r="J32" s="10">
        <f t="shared" si="3"/>
        <v>501146692992.4342</v>
      </c>
      <c r="K32" s="11">
        <f t="shared" si="4"/>
        <v>2.5800000000000045E-2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11"/>
      <c r="H33" s="10"/>
      <c r="I33" s="10">
        <f t="shared" si="5"/>
        <v>10992</v>
      </c>
      <c r="J33" s="10">
        <f t="shared" si="3"/>
        <v>488542301610.87366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11"/>
      <c r="H34" s="10"/>
      <c r="I34" s="10">
        <f t="shared" si="5"/>
        <v>10992</v>
      </c>
      <c r="J34" s="10">
        <f t="shared" ref="J34:J65" si="6">IF(I34="","",I34*C34)</f>
        <v>475976521444.73273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11"/>
      <c r="H35" s="10"/>
      <c r="I35" s="10">
        <f t="shared" ref="I35:I66" si="8">IF(H35&lt;&gt;"",H35,I34/(1+IF(G34="",0,G34)))</f>
        <v>10992</v>
      </c>
      <c r="J35" s="10">
        <f t="shared" si="6"/>
        <v>463553293187.31281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11"/>
      <c r="H36" s="10"/>
      <c r="I36" s="10">
        <f t="shared" si="8"/>
        <v>10992</v>
      </c>
      <c r="J36" s="10">
        <f t="shared" si="6"/>
        <v>451322454665.8678</v>
      </c>
      <c r="K36" s="11">
        <f t="shared" si="7"/>
        <v>2.7199999999999891E-2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11"/>
      <c r="H37" s="10"/>
      <c r="I37" s="10">
        <f t="shared" si="8"/>
        <v>10992</v>
      </c>
      <c r="J37" s="10">
        <f t="shared" si="6"/>
        <v>439371548545.43207</v>
      </c>
      <c r="K37" s="11">
        <f t="shared" si="7"/>
        <v>2.7300000000000102E-2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11"/>
      <c r="H38" s="10"/>
      <c r="I38" s="10">
        <f t="shared" si="8"/>
        <v>10992</v>
      </c>
      <c r="J38" s="10">
        <f t="shared" si="6"/>
        <v>427695462421.32971</v>
      </c>
      <c r="K38" s="11">
        <f t="shared" si="7"/>
        <v>2.7600000000000291E-2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11"/>
      <c r="H39" s="10"/>
      <c r="I39" s="10">
        <f t="shared" si="8"/>
        <v>10992</v>
      </c>
      <c r="J39" s="10">
        <f t="shared" si="6"/>
        <v>416208118354.73883</v>
      </c>
      <c r="K39" s="11">
        <f t="shared" si="7"/>
        <v>2.8099999999999792E-2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11"/>
      <c r="H40" s="10"/>
      <c r="I40" s="10">
        <f t="shared" si="8"/>
        <v>10992</v>
      </c>
      <c r="J40" s="10">
        <f t="shared" si="6"/>
        <v>404832329884.97119</v>
      </c>
      <c r="K40" s="11">
        <f t="shared" si="7"/>
        <v>2.8800000000000159E-2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11"/>
      <c r="H41" s="10"/>
      <c r="I41" s="10">
        <f t="shared" si="8"/>
        <v>10992</v>
      </c>
      <c r="J41" s="10">
        <f t="shared" si="6"/>
        <v>393499543045.26746</v>
      </c>
      <c r="K41" s="11">
        <f t="shared" si="7"/>
        <v>2.970000000000006E-2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11"/>
      <c r="H42" s="10"/>
      <c r="I42" s="10">
        <f t="shared" si="8"/>
        <v>10992</v>
      </c>
      <c r="J42" s="10">
        <f t="shared" si="6"/>
        <v>382149697043.08777</v>
      </c>
      <c r="K42" s="11">
        <f t="shared" si="7"/>
        <v>3.0499999999999972E-2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11"/>
      <c r="H43" s="10"/>
      <c r="I43" s="10">
        <f t="shared" si="8"/>
        <v>10992</v>
      </c>
      <c r="J43" s="10">
        <f t="shared" si="6"/>
        <v>370839104360.10455</v>
      </c>
      <c r="K43" s="11">
        <f t="shared" si="7"/>
        <v>3.1300000000000106E-2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11"/>
      <c r="H44" s="10"/>
      <c r="I44" s="10">
        <f t="shared" si="8"/>
        <v>10992</v>
      </c>
      <c r="J44" s="10">
        <f t="shared" si="6"/>
        <v>359584121361.48987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11"/>
      <c r="H45" s="10"/>
      <c r="I45" s="10">
        <f t="shared" si="8"/>
        <v>10992</v>
      </c>
      <c r="J45" s="10">
        <f t="shared" si="6"/>
        <v>348400466390.35931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11"/>
      <c r="H46" s="10"/>
      <c r="I46" s="10">
        <f t="shared" si="8"/>
        <v>10992</v>
      </c>
      <c r="J46" s="10">
        <f t="shared" si="6"/>
        <v>337368515919.78247</v>
      </c>
      <c r="K46" s="11">
        <f t="shared" si="7"/>
        <v>3.3300000000000107E-2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11"/>
      <c r="H47" s="10"/>
      <c r="I47" s="10">
        <f t="shared" si="8"/>
        <v>10992</v>
      </c>
      <c r="J47" s="10">
        <f t="shared" si="6"/>
        <v>326496192702.77985</v>
      </c>
      <c r="K47" s="11">
        <f t="shared" si="7"/>
        <v>3.3800000000000052E-2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11"/>
      <c r="H48" s="10"/>
      <c r="I48" s="10">
        <f t="shared" si="8"/>
        <v>10992</v>
      </c>
      <c r="J48" s="10">
        <f t="shared" si="6"/>
        <v>315821428422.11243</v>
      </c>
      <c r="K48" s="11">
        <f t="shared" si="7"/>
        <v>3.4200000000000008E-2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11"/>
      <c r="H49" s="10"/>
      <c r="I49" s="10">
        <f t="shared" si="8"/>
        <v>10992</v>
      </c>
      <c r="J49" s="10">
        <f t="shared" si="6"/>
        <v>305377517329.44537</v>
      </c>
      <c r="K49" s="11">
        <f t="shared" si="7"/>
        <v>3.4299999999999997E-2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11"/>
      <c r="H50" s="10"/>
      <c r="I50" s="10">
        <f t="shared" si="8"/>
        <v>10992</v>
      </c>
      <c r="J50" s="10">
        <f t="shared" si="6"/>
        <v>295250427660.6839</v>
      </c>
      <c r="K50" s="11">
        <f t="shared" si="7"/>
        <v>3.4000000000000252E-2</v>
      </c>
      <c r="L50" t="s">
        <v>141</v>
      </c>
      <c r="M50" t="s">
        <v>142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11"/>
      <c r="H51" s="10"/>
      <c r="I51" s="10">
        <f t="shared" si="8"/>
        <v>10992</v>
      </c>
      <c r="J51" s="10">
        <f t="shared" si="6"/>
        <v>285541999671.84125</v>
      </c>
      <c r="K51" s="11">
        <f t="shared" si="7"/>
        <v>3.3400000000000096E-2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11"/>
      <c r="H52" s="10"/>
      <c r="I52" s="10">
        <f t="shared" si="8"/>
        <v>10992</v>
      </c>
      <c r="J52" s="10">
        <f t="shared" si="6"/>
        <v>276313140770.11926</v>
      </c>
      <c r="K52" s="11">
        <f t="shared" si="7"/>
        <v>3.2599999999999962E-2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11"/>
      <c r="H53" s="10"/>
      <c r="I53" s="10">
        <f t="shared" si="8"/>
        <v>10992</v>
      </c>
      <c r="J53" s="10">
        <f t="shared" si="6"/>
        <v>267589716027.6189</v>
      </c>
      <c r="K53" s="11">
        <f t="shared" si="7"/>
        <v>3.180000000000005E-2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11"/>
      <c r="H54" s="10"/>
      <c r="I54" s="10">
        <f t="shared" si="8"/>
        <v>10992</v>
      </c>
      <c r="J54" s="10">
        <f t="shared" si="6"/>
        <v>259342620689.68686</v>
      </c>
      <c r="K54" s="11">
        <f t="shared" si="7"/>
        <v>3.1100000000000128E-2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11"/>
      <c r="H55" s="10"/>
      <c r="I55" s="10">
        <f t="shared" si="8"/>
        <v>10992</v>
      </c>
      <c r="J55" s="10">
        <f t="shared" si="6"/>
        <v>251520338172.52142</v>
      </c>
      <c r="K55" s="11">
        <f t="shared" si="7"/>
        <v>3.0599999999999739E-2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11"/>
      <c r="H56" s="10"/>
      <c r="I56" s="10">
        <f t="shared" si="8"/>
        <v>10992</v>
      </c>
      <c r="J56" s="10">
        <f t="shared" si="6"/>
        <v>244052336670.40701</v>
      </c>
      <c r="K56" s="11">
        <f t="shared" si="7"/>
        <v>3.0600000000000183E-2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11"/>
      <c r="H57" s="10"/>
      <c r="I57" s="10">
        <f t="shared" si="8"/>
        <v>10992</v>
      </c>
      <c r="J57" s="10">
        <f t="shared" si="6"/>
        <v>236806070900.84125</v>
      </c>
      <c r="K57" s="11">
        <f t="shared" si="7"/>
        <v>3.1199999999999894E-2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11"/>
      <c r="H58" s="10"/>
      <c r="I58" s="10">
        <f t="shared" si="8"/>
        <v>10992</v>
      </c>
      <c r="J58" s="10">
        <f t="shared" si="6"/>
        <v>229641263480.25726</v>
      </c>
      <c r="K58" s="11">
        <f t="shared" si="7"/>
        <v>3.2399999999999984E-2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11"/>
      <c r="H59" s="10"/>
      <c r="I59" s="10">
        <f t="shared" si="8"/>
        <v>10992</v>
      </c>
      <c r="J59" s="10">
        <f t="shared" si="6"/>
        <v>222434389267.97488</v>
      </c>
      <c r="K59" s="11">
        <f t="shared" si="7"/>
        <v>3.3700000000000063E-2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11"/>
      <c r="H60" s="10"/>
      <c r="I60" s="10">
        <f t="shared" si="8"/>
        <v>10992</v>
      </c>
      <c r="J60" s="10">
        <f t="shared" si="6"/>
        <v>215182731225.6698</v>
      </c>
      <c r="K60" s="11">
        <f t="shared" si="7"/>
        <v>3.4699999999999953E-2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11"/>
      <c r="H61" s="10"/>
      <c r="I61" s="10">
        <f t="shared" si="8"/>
        <v>10992</v>
      </c>
      <c r="J61" s="10">
        <f t="shared" si="6"/>
        <v>207966300595.02252</v>
      </c>
      <c r="K61" s="11">
        <f t="shared" si="7"/>
        <v>3.5099999999999909E-2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11"/>
      <c r="H62" s="10"/>
      <c r="I62" s="10">
        <f t="shared" si="8"/>
        <v>10992</v>
      </c>
      <c r="J62" s="10">
        <f t="shared" si="6"/>
        <v>200914211762.17038</v>
      </c>
      <c r="K62" s="11">
        <f t="shared" si="7"/>
        <v>3.4700000000000175E-2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11"/>
      <c r="H63" s="10"/>
      <c r="I63" s="10">
        <f t="shared" si="8"/>
        <v>10992</v>
      </c>
      <c r="J63" s="10">
        <f t="shared" si="6"/>
        <v>194176294348.28488</v>
      </c>
      <c r="K63" s="11">
        <f t="shared" si="7"/>
        <v>3.3400000000000318E-2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11"/>
      <c r="H64" s="10"/>
      <c r="I64" s="10">
        <f t="shared" si="8"/>
        <v>10992</v>
      </c>
      <c r="J64" s="10">
        <f t="shared" si="6"/>
        <v>187900420309.93307</v>
      </c>
      <c r="K64" s="11">
        <f t="shared" si="7"/>
        <v>3.1400000000000095E-2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11"/>
      <c r="H65" s="10"/>
      <c r="I65" s="10">
        <f t="shared" si="8"/>
        <v>10992</v>
      </c>
      <c r="J65" s="10">
        <f t="shared" si="6"/>
        <v>182179969274.70724</v>
      </c>
      <c r="K65" s="11">
        <f t="shared" si="7"/>
        <v>2.9400000000000093E-2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4">
        <f>SUM(F2)</f>
        <v>71957346</v>
      </c>
      <c r="G66" s="11"/>
      <c r="H66" s="10"/>
      <c r="I66" s="10">
        <f t="shared" si="8"/>
        <v>10992</v>
      </c>
      <c r="J66" s="10">
        <f t="shared" ref="J66:J67" si="9">IF(I66="","",I66*C66)</f>
        <v>176976849888.00003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11"/>
      <c r="H67" s="10"/>
      <c r="I67" s="10">
        <f t="shared" ref="I67" si="11">IF(H67&lt;&gt;"",H67,I66/(1+IF(G66="",0,G66)))</f>
        <v>10992</v>
      </c>
      <c r="J67" s="10">
        <f t="shared" si="9"/>
        <v>172240243200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5">
        <v>31948027</v>
      </c>
      <c r="G2" s="11"/>
      <c r="H2" s="10"/>
      <c r="I2" s="10">
        <f>IF(H2&lt;&gt;"",H2,492)</f>
        <v>492</v>
      </c>
      <c r="J2" s="10">
        <f t="shared" ref="J2:J33" si="3">IF(I2="","",I2*C2)</f>
        <v>15718621002.536705</v>
      </c>
      <c r="K2" s="11">
        <f t="shared" ref="K2:K33" si="4">IFERROR(J2/J3-1,"")</f>
        <v>2.9400000000000093E-2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11"/>
      <c r="H3" s="10"/>
      <c r="I3" s="10">
        <f t="shared" ref="I3:I34" si="5">IF(H3&lt;&gt;"",H3,I2/(1+IF(G2="",0,G2)))</f>
        <v>492</v>
      </c>
      <c r="J3" s="10">
        <f t="shared" si="3"/>
        <v>15269692056.087725</v>
      </c>
      <c r="K3" s="11">
        <f t="shared" si="4"/>
        <v>2.9500000000000082E-2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11"/>
      <c r="H4" s="10"/>
      <c r="I4" s="10">
        <f t="shared" si="5"/>
        <v>492</v>
      </c>
      <c r="J4" s="10">
        <f t="shared" si="3"/>
        <v>14832143813.586908</v>
      </c>
      <c r="K4" s="11">
        <f t="shared" si="4"/>
        <v>2.9600000000000071E-2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11"/>
      <c r="H5" s="10"/>
      <c r="I5" s="10">
        <f t="shared" si="5"/>
        <v>492</v>
      </c>
      <c r="J5" s="10">
        <f t="shared" si="3"/>
        <v>14405734084.680368</v>
      </c>
      <c r="K5" s="11">
        <f t="shared" si="4"/>
        <v>2.970000000000006E-2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11"/>
      <c r="H6" s="10"/>
      <c r="I6" s="10">
        <f t="shared" si="5"/>
        <v>492</v>
      </c>
      <c r="J6" s="10">
        <f t="shared" si="3"/>
        <v>13990224419.423491</v>
      </c>
      <c r="K6" s="11">
        <f t="shared" si="4"/>
        <v>2.9900000000000038E-2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11"/>
      <c r="H7" s="10"/>
      <c r="I7" s="10">
        <f t="shared" si="5"/>
        <v>492</v>
      </c>
      <c r="J7" s="10">
        <f t="shared" si="3"/>
        <v>13584060995.653452</v>
      </c>
      <c r="K7" s="11">
        <f t="shared" si="4"/>
        <v>3.0200000000000005E-2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11"/>
      <c r="H8" s="10"/>
      <c r="I8" s="10">
        <f t="shared" si="5"/>
        <v>492</v>
      </c>
      <c r="J8" s="10">
        <f t="shared" si="3"/>
        <v>13185848374.736412</v>
      </c>
      <c r="K8" s="11">
        <f t="shared" si="4"/>
        <v>3.0600000000000183E-2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11"/>
      <c r="H9" s="10"/>
      <c r="I9" s="10">
        <f t="shared" si="5"/>
        <v>492</v>
      </c>
      <c r="J9" s="10">
        <f t="shared" si="3"/>
        <v>12794341524.098982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11"/>
      <c r="H10" s="10"/>
      <c r="I10" s="10">
        <f t="shared" si="5"/>
        <v>492</v>
      </c>
      <c r="J10" s="10">
        <f t="shared" si="3"/>
        <v>12408439069.051483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11"/>
      <c r="H11" s="10"/>
      <c r="I11" s="10">
        <f t="shared" si="5"/>
        <v>492</v>
      </c>
      <c r="J11" s="10">
        <f t="shared" si="3"/>
        <v>12028343417.072006</v>
      </c>
      <c r="K11" s="11">
        <f t="shared" si="4"/>
        <v>3.2100000000000017E-2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11"/>
      <c r="H12" s="10"/>
      <c r="I12" s="10">
        <f t="shared" si="5"/>
        <v>492</v>
      </c>
      <c r="J12" s="10">
        <f t="shared" si="3"/>
        <v>11654242241.13168</v>
      </c>
      <c r="K12" s="11">
        <f t="shared" si="4"/>
        <v>3.2599999999999962E-2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11"/>
      <c r="H13" s="10"/>
      <c r="I13" s="10">
        <f t="shared" si="5"/>
        <v>492</v>
      </c>
      <c r="J13" s="10">
        <f t="shared" si="3"/>
        <v>11286308581.378733</v>
      </c>
      <c r="K13" s="11">
        <f t="shared" si="4"/>
        <v>3.2999999999999918E-2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11"/>
      <c r="H14" s="10"/>
      <c r="I14" s="10">
        <f t="shared" si="5"/>
        <v>492</v>
      </c>
      <c r="J14" s="10">
        <f t="shared" si="3"/>
        <v>10925758549.253372</v>
      </c>
      <c r="K14" s="11">
        <f t="shared" si="4"/>
        <v>3.3300000000000107E-2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11"/>
      <c r="H15" s="10"/>
      <c r="I15" s="10">
        <f t="shared" si="5"/>
        <v>492</v>
      </c>
      <c r="J15" s="10">
        <f t="shared" si="3"/>
        <v>10573655810.755222</v>
      </c>
      <c r="K15" s="11">
        <f t="shared" si="4"/>
        <v>3.3400000000000096E-2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11"/>
      <c r="H16" s="10"/>
      <c r="I16" s="10">
        <f t="shared" si="5"/>
        <v>492</v>
      </c>
      <c r="J16" s="10">
        <f t="shared" si="3"/>
        <v>10231910016.213684</v>
      </c>
      <c r="K16" s="11">
        <f t="shared" si="4"/>
        <v>3.3199999999999896E-2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11"/>
      <c r="H17" s="10"/>
      <c r="I17" s="10">
        <f t="shared" si="5"/>
        <v>492</v>
      </c>
      <c r="J17" s="10">
        <f t="shared" si="3"/>
        <v>9903126225.5262146</v>
      </c>
      <c r="K17" s="11">
        <f t="shared" si="4"/>
        <v>3.2899999999999929E-2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11"/>
      <c r="H18" s="10"/>
      <c r="I18" s="10">
        <f t="shared" si="5"/>
        <v>492</v>
      </c>
      <c r="J18" s="10">
        <f t="shared" si="3"/>
        <v>9587691185.5225239</v>
      </c>
      <c r="K18" s="11">
        <f t="shared" si="4"/>
        <v>3.2499999999999973E-2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11"/>
      <c r="H19" s="10"/>
      <c r="I19" s="10">
        <f t="shared" si="5"/>
        <v>492</v>
      </c>
      <c r="J19" s="10">
        <f t="shared" si="3"/>
        <v>9285899453.2905807</v>
      </c>
      <c r="K19" s="11">
        <f t="shared" si="4"/>
        <v>3.2100000000000017E-2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11"/>
      <c r="H20" s="10"/>
      <c r="I20" s="10">
        <f t="shared" si="5"/>
        <v>492</v>
      </c>
      <c r="J20" s="10">
        <f t="shared" si="3"/>
        <v>8997092775.2064533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11"/>
      <c r="H21" s="10"/>
      <c r="I21" s="10">
        <f t="shared" si="5"/>
        <v>492</v>
      </c>
      <c r="J21" s="10">
        <f t="shared" si="3"/>
        <v>8721493578.1373138</v>
      </c>
      <c r="K21" s="11">
        <f t="shared" si="4"/>
        <v>3.1099999999999905E-2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11"/>
      <c r="H22" s="10"/>
      <c r="I22" s="10">
        <f t="shared" si="5"/>
        <v>492</v>
      </c>
      <c r="J22" s="10">
        <f t="shared" si="3"/>
        <v>8458436211.9458008</v>
      </c>
      <c r="K22" s="11">
        <f t="shared" si="4"/>
        <v>3.0599999999999961E-2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11"/>
      <c r="H23" s="10"/>
      <c r="I23" s="10">
        <f t="shared" si="5"/>
        <v>492</v>
      </c>
      <c r="J23" s="10">
        <f t="shared" si="3"/>
        <v>8207293044.7756653</v>
      </c>
      <c r="K23" s="11">
        <f t="shared" si="4"/>
        <v>3.0299999999999994E-2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11"/>
      <c r="H24" s="10"/>
      <c r="I24" s="10">
        <f t="shared" si="5"/>
        <v>492</v>
      </c>
      <c r="J24" s="10">
        <f t="shared" si="3"/>
        <v>7965925502.0631514</v>
      </c>
      <c r="K24" s="11">
        <f t="shared" si="4"/>
        <v>3.0200000000000005E-2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11"/>
      <c r="H25" s="10"/>
      <c r="I25" s="10">
        <f t="shared" si="5"/>
        <v>492</v>
      </c>
      <c r="J25" s="10">
        <f t="shared" si="3"/>
        <v>7732406816.2135038</v>
      </c>
      <c r="K25" s="11">
        <f t="shared" si="4"/>
        <v>3.0499999999999972E-2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11"/>
      <c r="H26" s="10"/>
      <c r="I26" s="10">
        <f t="shared" si="5"/>
        <v>492</v>
      </c>
      <c r="J26" s="10">
        <f t="shared" si="3"/>
        <v>7503548584.3896208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11"/>
      <c r="H27" s="10"/>
      <c r="I27" s="10">
        <f t="shared" si="5"/>
        <v>492</v>
      </c>
      <c r="J27" s="10">
        <f t="shared" si="3"/>
        <v>7277226829.9773273</v>
      </c>
      <c r="K27" s="11">
        <f t="shared" si="4"/>
        <v>3.2200000000000006E-2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11"/>
      <c r="H28" s="10"/>
      <c r="I28" s="10">
        <f t="shared" si="5"/>
        <v>492</v>
      </c>
      <c r="J28" s="10">
        <f t="shared" si="3"/>
        <v>7050210065.85674</v>
      </c>
      <c r="K28" s="11">
        <f t="shared" si="4"/>
        <v>3.3600000000000074E-2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11"/>
      <c r="H29" s="10"/>
      <c r="I29" s="10">
        <f t="shared" si="5"/>
        <v>492</v>
      </c>
      <c r="J29" s="10">
        <f t="shared" si="3"/>
        <v>6821023670.5270309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11"/>
      <c r="H30" s="10"/>
      <c r="I30" s="10">
        <f t="shared" si="5"/>
        <v>492</v>
      </c>
      <c r="J30" s="10">
        <f t="shared" si="3"/>
        <v>6589724345.9830275</v>
      </c>
      <c r="K30" s="11">
        <f t="shared" si="4"/>
        <v>3.6599999999999966E-2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11"/>
      <c r="H31" s="10"/>
      <c r="I31" s="10">
        <f t="shared" si="5"/>
        <v>492</v>
      </c>
      <c r="J31" s="10">
        <f t="shared" si="3"/>
        <v>6357056092.9799614</v>
      </c>
      <c r="K31" s="11">
        <f t="shared" si="4"/>
        <v>3.8100000000000023E-2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11"/>
      <c r="H32" s="10"/>
      <c r="I32" s="10">
        <f t="shared" si="5"/>
        <v>492</v>
      </c>
      <c r="J32" s="10">
        <f t="shared" si="3"/>
        <v>6123741540.2947321</v>
      </c>
      <c r="K32" s="11">
        <f t="shared" si="4"/>
        <v>3.9400000000000102E-2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11"/>
      <c r="H33" s="10"/>
      <c r="I33" s="10">
        <f t="shared" si="5"/>
        <v>492</v>
      </c>
      <c r="J33" s="10">
        <f t="shared" si="3"/>
        <v>5891612026.4525032</v>
      </c>
      <c r="K33" s="11">
        <f t="shared" si="4"/>
        <v>4.0300000000000002E-2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11"/>
      <c r="H34" s="10"/>
      <c r="I34" s="10">
        <f t="shared" si="5"/>
        <v>492</v>
      </c>
      <c r="J34" s="10">
        <f t="shared" ref="J34:J65" si="6">IF(I34="","",I34*C34)</f>
        <v>5663377897.1955233</v>
      </c>
      <c r="K34" s="11">
        <f t="shared" ref="K34:K65" si="7">IFERROR(J34/J35-1,"")</f>
        <v>4.0699999999999958E-2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11"/>
      <c r="H35" s="10"/>
      <c r="I35" s="10">
        <f t="shared" ref="I35:I66" si="8">IF(H35&lt;&gt;"",H35,I34/(1+IF(G34="",0,G34)))</f>
        <v>492</v>
      </c>
      <c r="J35" s="10">
        <f t="shared" si="6"/>
        <v>5441892857.8798151</v>
      </c>
      <c r="K35" s="11">
        <f t="shared" si="7"/>
        <v>4.070000000000018E-2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11"/>
      <c r="H36" s="10"/>
      <c r="I36" s="10">
        <f t="shared" si="8"/>
        <v>492</v>
      </c>
      <c r="J36" s="10">
        <f t="shared" si="6"/>
        <v>5229069720.265028</v>
      </c>
      <c r="K36" s="11">
        <f t="shared" si="7"/>
        <v>4.0399999999999991E-2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11"/>
      <c r="H37" s="10"/>
      <c r="I37" s="10">
        <f t="shared" si="8"/>
        <v>492</v>
      </c>
      <c r="J37" s="10">
        <f t="shared" si="6"/>
        <v>5026018570.0355902</v>
      </c>
      <c r="K37" s="11">
        <f t="shared" si="7"/>
        <v>3.9700000000000069E-2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11"/>
      <c r="H38" s="10"/>
      <c r="I38" s="10">
        <f t="shared" si="8"/>
        <v>492</v>
      </c>
      <c r="J38" s="10">
        <f t="shared" si="6"/>
        <v>4834104616.7505913</v>
      </c>
      <c r="K38" s="11">
        <f t="shared" si="7"/>
        <v>3.8899999999999935E-2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11"/>
      <c r="H39" s="10"/>
      <c r="I39" s="10">
        <f t="shared" si="8"/>
        <v>492</v>
      </c>
      <c r="J39" s="10">
        <f t="shared" si="6"/>
        <v>4653099063.1924067</v>
      </c>
      <c r="K39" s="11">
        <f t="shared" si="7"/>
        <v>3.8100000000000023E-2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11"/>
      <c r="H40" s="10"/>
      <c r="I40" s="10">
        <f t="shared" si="8"/>
        <v>492</v>
      </c>
      <c r="J40" s="10">
        <f t="shared" si="6"/>
        <v>4482322573.1551933</v>
      </c>
      <c r="K40" s="11">
        <f t="shared" si="7"/>
        <v>3.7300000000000111E-2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11"/>
      <c r="H41" s="10"/>
      <c r="I41" s="10">
        <f t="shared" si="8"/>
        <v>492</v>
      </c>
      <c r="J41" s="10">
        <f t="shared" si="6"/>
        <v>4321143905.4807606</v>
      </c>
      <c r="K41" s="11">
        <f t="shared" si="7"/>
        <v>3.6499999999999977E-2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11"/>
      <c r="H42" s="10"/>
      <c r="I42" s="10">
        <f t="shared" si="8"/>
        <v>492</v>
      </c>
      <c r="J42" s="10">
        <f t="shared" si="6"/>
        <v>4168976271.5685101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11"/>
      <c r="H43" s="10"/>
      <c r="I43" s="10">
        <f t="shared" si="8"/>
        <v>492</v>
      </c>
      <c r="J43" s="10">
        <f t="shared" si="6"/>
        <v>4024885375.1385498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11"/>
      <c r="H44" s="10"/>
      <c r="I44" s="10">
        <f t="shared" si="8"/>
        <v>492</v>
      </c>
      <c r="J44" s="10">
        <f t="shared" si="6"/>
        <v>3888026830.6979814</v>
      </c>
      <c r="K44" s="11">
        <f t="shared" si="7"/>
        <v>3.4699999999999953E-2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11"/>
      <c r="H45" s="10"/>
      <c r="I45" s="10">
        <f t="shared" si="8"/>
        <v>492</v>
      </c>
      <c r="J45" s="10">
        <f t="shared" si="6"/>
        <v>3757636832.6065345</v>
      </c>
      <c r="K45" s="11">
        <f t="shared" si="7"/>
        <v>3.4299999999999997E-2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11"/>
      <c r="H46" s="10"/>
      <c r="I46" s="10">
        <f t="shared" si="8"/>
        <v>492</v>
      </c>
      <c r="J46" s="10">
        <f t="shared" si="6"/>
        <v>3633024105.7783375</v>
      </c>
      <c r="K46" s="11">
        <f t="shared" si="7"/>
        <v>3.3900000000000041E-2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11"/>
      <c r="H47" s="10"/>
      <c r="I47" s="10">
        <f t="shared" si="8"/>
        <v>492</v>
      </c>
      <c r="J47" s="10">
        <f t="shared" si="6"/>
        <v>3513902800.8301935</v>
      </c>
      <c r="K47" s="11">
        <f t="shared" si="7"/>
        <v>3.3199999999999896E-2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11"/>
      <c r="H48" s="10"/>
      <c r="I48" s="10">
        <f t="shared" si="8"/>
        <v>492</v>
      </c>
      <c r="J48" s="10">
        <f t="shared" si="6"/>
        <v>3400989934.9885731</v>
      </c>
      <c r="K48" s="11">
        <f t="shared" si="7"/>
        <v>3.2100000000000017E-2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11"/>
      <c r="H49" s="10"/>
      <c r="I49" s="10">
        <f t="shared" si="8"/>
        <v>492</v>
      </c>
      <c r="J49" s="10">
        <f t="shared" si="6"/>
        <v>3295213579.0994797</v>
      </c>
      <c r="K49" s="11">
        <f t="shared" si="7"/>
        <v>3.069999999999995E-2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11"/>
      <c r="H50" s="10"/>
      <c r="I50" s="10">
        <f t="shared" si="8"/>
        <v>492</v>
      </c>
      <c r="J50" s="10">
        <f t="shared" si="6"/>
        <v>3197063722.8092365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11"/>
      <c r="H51" s="10"/>
      <c r="I51" s="10">
        <f t="shared" si="8"/>
        <v>492</v>
      </c>
      <c r="J51" s="10">
        <f t="shared" si="6"/>
        <v>3106659919.1616335</v>
      </c>
      <c r="K51" s="11">
        <f t="shared" si="7"/>
        <v>2.750000000000008E-2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11"/>
      <c r="H52" s="10"/>
      <c r="I52" s="10">
        <f t="shared" si="8"/>
        <v>492</v>
      </c>
      <c r="J52" s="10">
        <f t="shared" si="6"/>
        <v>3023513303.3203244</v>
      </c>
      <c r="K52" s="11">
        <f t="shared" si="7"/>
        <v>2.6100000000000012E-2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11"/>
      <c r="H53" s="10"/>
      <c r="I53" s="10">
        <f t="shared" si="8"/>
        <v>492</v>
      </c>
      <c r="J53" s="10">
        <f t="shared" si="6"/>
        <v>2946606864.1656022</v>
      </c>
      <c r="K53" s="11">
        <f t="shared" si="7"/>
        <v>2.4899999999999922E-2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11"/>
      <c r="H54" s="10"/>
      <c r="I54" s="10">
        <f t="shared" si="8"/>
        <v>492</v>
      </c>
      <c r="J54" s="10">
        <f t="shared" si="6"/>
        <v>2875018893.7121692</v>
      </c>
      <c r="K54" s="11">
        <f t="shared" si="7"/>
        <v>2.410000000000001E-2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11"/>
      <c r="H55" s="10"/>
      <c r="I55" s="10">
        <f t="shared" si="8"/>
        <v>492</v>
      </c>
      <c r="J55" s="10">
        <f t="shared" si="6"/>
        <v>2807361481.9960642</v>
      </c>
      <c r="K55" s="11">
        <f t="shared" si="7"/>
        <v>2.3600000000000065E-2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11"/>
      <c r="H56" s="10"/>
      <c r="I56" s="10">
        <f t="shared" si="8"/>
        <v>492</v>
      </c>
      <c r="J56" s="10">
        <f t="shared" si="6"/>
        <v>2742635289.1716137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11"/>
      <c r="H57" s="10"/>
      <c r="I57" s="10">
        <f t="shared" si="8"/>
        <v>492</v>
      </c>
      <c r="J57" s="10">
        <f t="shared" si="6"/>
        <v>2679925043.1616311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11"/>
      <c r="H58" s="10"/>
      <c r="I58" s="10">
        <f t="shared" si="8"/>
        <v>492</v>
      </c>
      <c r="J58" s="10">
        <f t="shared" si="6"/>
        <v>2618648664.4143353</v>
      </c>
      <c r="K58" s="11">
        <f t="shared" si="7"/>
        <v>2.3400000000000087E-2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11"/>
      <c r="H59" s="10"/>
      <c r="I59" s="10">
        <f t="shared" si="8"/>
        <v>492</v>
      </c>
      <c r="J59" s="10">
        <f t="shared" si="6"/>
        <v>2558773367.6122093</v>
      </c>
      <c r="K59" s="11">
        <f t="shared" si="7"/>
        <v>2.3400000000000087E-2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11"/>
      <c r="H60" s="10"/>
      <c r="I60" s="10">
        <f t="shared" si="8"/>
        <v>492</v>
      </c>
      <c r="J60" s="10">
        <f t="shared" si="6"/>
        <v>2500267117.0727077</v>
      </c>
      <c r="K60" s="11">
        <f t="shared" si="7"/>
        <v>2.3299999999999876E-2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11"/>
      <c r="H61" s="10"/>
      <c r="I61" s="10">
        <f t="shared" si="8"/>
        <v>492</v>
      </c>
      <c r="J61" s="10">
        <f t="shared" si="6"/>
        <v>2443337356.6624722</v>
      </c>
      <c r="K61" s="11">
        <f t="shared" si="7"/>
        <v>2.289999999999992E-2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11"/>
      <c r="H62" s="10"/>
      <c r="I62" s="10">
        <f t="shared" si="8"/>
        <v>492</v>
      </c>
      <c r="J62" s="10">
        <f t="shared" si="6"/>
        <v>2388637556.6159668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11"/>
      <c r="H63" s="10"/>
      <c r="I63" s="10">
        <f t="shared" si="8"/>
        <v>492</v>
      </c>
      <c r="J63" s="10">
        <f t="shared" si="6"/>
        <v>2336304339.4131131</v>
      </c>
      <c r="K63" s="11">
        <f t="shared" si="7"/>
        <v>2.1700000000000275E-2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11"/>
      <c r="H64" s="10"/>
      <c r="I64" s="10">
        <f t="shared" si="8"/>
        <v>492</v>
      </c>
      <c r="J64" s="10">
        <f t="shared" si="6"/>
        <v>2286683311.5524249</v>
      </c>
      <c r="K64" s="11">
        <f t="shared" si="7"/>
        <v>2.0999999999999686E-2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11"/>
      <c r="H65" s="10"/>
      <c r="I65" s="10">
        <f t="shared" si="8"/>
        <v>492</v>
      </c>
      <c r="J65" s="10">
        <f t="shared" si="6"/>
        <v>2239650647.9455686</v>
      </c>
      <c r="K65" s="11">
        <f t="shared" si="7"/>
        <v>2.0299999999999985E-2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4">
        <f>SUM(F2)</f>
        <v>31948027</v>
      </c>
      <c r="G66" s="11"/>
      <c r="H66" s="10"/>
      <c r="I66" s="10">
        <f t="shared" si="8"/>
        <v>492</v>
      </c>
      <c r="J66" s="10">
        <f t="shared" ref="J66:J67" si="9">IF(I66="","",I66*C66)</f>
        <v>2195090314.5600004</v>
      </c>
      <c r="K66" s="11">
        <f t="shared" ref="K66" si="10">IFERROR(J66/J67-1,"")</f>
        <v>1.9600000000000284E-2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11"/>
      <c r="H67" s="10"/>
      <c r="I67" s="10">
        <f t="shared" ref="I67" si="11">IF(H67&lt;&gt;"",H67,I66/(1+IF(G66="",0,G66)))</f>
        <v>492</v>
      </c>
      <c r="J67" s="10">
        <f t="shared" si="9"/>
        <v>2152893600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5">
        <v>2898502</v>
      </c>
      <c r="G2" s="11"/>
      <c r="H2" s="10"/>
      <c r="I2" s="10">
        <f>IF(H2&lt;&gt;"",H2,397)</f>
        <v>397</v>
      </c>
      <c r="J2" s="10">
        <f t="shared" ref="J2:J33" si="3">IF(I2="","",I2*C2)</f>
        <v>1150741708.1159565</v>
      </c>
      <c r="K2" s="11">
        <f t="shared" ref="K2:K33" si="4">IFERROR(J2/J3-1,"")</f>
        <v>2.0999999999999908E-2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11"/>
      <c r="H3" s="10"/>
      <c r="I3" s="10">
        <f t="shared" ref="I3:I34" si="5">IF(H3&lt;&gt;"",H3,I2/(1+IF(G2="",0,G2)))</f>
        <v>397</v>
      </c>
      <c r="J3" s="10">
        <f t="shared" si="3"/>
        <v>1127073171.5141592</v>
      </c>
      <c r="K3" s="11">
        <f t="shared" si="4"/>
        <v>2.1100000000000119E-2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11"/>
      <c r="H4" s="10"/>
      <c r="I4" s="10">
        <f t="shared" si="5"/>
        <v>397</v>
      </c>
      <c r="J4" s="10">
        <f t="shared" si="3"/>
        <v>1103783342.9773374</v>
      </c>
      <c r="K4" s="11">
        <f t="shared" si="4"/>
        <v>2.1399999999999864E-2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11"/>
      <c r="H5" s="10"/>
      <c r="I5" s="10">
        <f t="shared" si="5"/>
        <v>397</v>
      </c>
      <c r="J5" s="10">
        <f t="shared" si="3"/>
        <v>1080657277.2443092</v>
      </c>
      <c r="K5" s="11">
        <f t="shared" si="4"/>
        <v>2.1700000000000053E-2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11"/>
      <c r="H6" s="10"/>
      <c r="I6" s="10">
        <f t="shared" si="5"/>
        <v>397</v>
      </c>
      <c r="J6" s="10">
        <f t="shared" si="3"/>
        <v>1057705077.0718499</v>
      </c>
      <c r="K6" s="11">
        <f t="shared" si="4"/>
        <v>2.2100000000000009E-2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11"/>
      <c r="H7" s="10"/>
      <c r="I7" s="10">
        <f t="shared" si="5"/>
        <v>397</v>
      </c>
      <c r="J7" s="10">
        <f t="shared" si="3"/>
        <v>1034835218.7377458</v>
      </c>
      <c r="K7" s="11">
        <f t="shared" si="4"/>
        <v>2.2599999999999953E-2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11"/>
      <c r="H8" s="10"/>
      <c r="I8" s="10">
        <f t="shared" si="5"/>
        <v>397</v>
      </c>
      <c r="J8" s="10">
        <f t="shared" si="3"/>
        <v>1011964813.9426421</v>
      </c>
      <c r="K8" s="11">
        <f t="shared" si="4"/>
        <v>2.2999999999999909E-2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11"/>
      <c r="H9" s="10"/>
      <c r="I9" s="10">
        <f t="shared" si="5"/>
        <v>397</v>
      </c>
      <c r="J9" s="10">
        <f t="shared" si="3"/>
        <v>989212916.85497773</v>
      </c>
      <c r="K9" s="11">
        <f t="shared" si="4"/>
        <v>2.3500000000000298E-2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11"/>
      <c r="H10" s="10"/>
      <c r="I10" s="10">
        <f t="shared" si="5"/>
        <v>397</v>
      </c>
      <c r="J10" s="10">
        <f t="shared" si="3"/>
        <v>966500163.02391553</v>
      </c>
      <c r="K10" s="11">
        <f t="shared" si="4"/>
        <v>2.3999999999999799E-2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11"/>
      <c r="H11" s="10"/>
      <c r="I11" s="10">
        <f t="shared" si="5"/>
        <v>397</v>
      </c>
      <c r="J11" s="10">
        <f t="shared" si="3"/>
        <v>943847815.45304263</v>
      </c>
      <c r="K11" s="11">
        <f t="shared" si="4"/>
        <v>2.4499999999999966E-2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11"/>
      <c r="H12" s="10"/>
      <c r="I12" s="10">
        <f t="shared" si="5"/>
        <v>397</v>
      </c>
      <c r="J12" s="10">
        <f t="shared" si="3"/>
        <v>921276540.21770871</v>
      </c>
      <c r="K12" s="11">
        <f t="shared" si="4"/>
        <v>2.4899999999999922E-2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11"/>
      <c r="H13" s="10"/>
      <c r="I13" s="10">
        <f t="shared" si="5"/>
        <v>397</v>
      </c>
      <c r="J13" s="10">
        <f t="shared" si="3"/>
        <v>898894077.68339229</v>
      </c>
      <c r="K13" s="11">
        <f t="shared" si="4"/>
        <v>2.53000000000001E-2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11"/>
      <c r="H14" s="10"/>
      <c r="I14" s="10">
        <f t="shared" si="5"/>
        <v>397</v>
      </c>
      <c r="J14" s="10">
        <f t="shared" si="3"/>
        <v>876713232.8912437</v>
      </c>
      <c r="K14" s="11">
        <f t="shared" si="4"/>
        <v>2.5700000000000056E-2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11"/>
      <c r="H15" s="10"/>
      <c r="I15" s="10">
        <f t="shared" si="5"/>
        <v>397</v>
      </c>
      <c r="J15" s="10">
        <f t="shared" si="3"/>
        <v>854746254.15934837</v>
      </c>
      <c r="K15" s="11">
        <f t="shared" si="4"/>
        <v>2.6100000000000012E-2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11"/>
      <c r="H16" s="10"/>
      <c r="I16" s="10">
        <f t="shared" si="5"/>
        <v>397</v>
      </c>
      <c r="J16" s="10">
        <f t="shared" si="3"/>
        <v>833004828.14476991</v>
      </c>
      <c r="K16" s="11">
        <f t="shared" si="4"/>
        <v>2.6599999999999957E-2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11"/>
      <c r="H17" s="10"/>
      <c r="I17" s="10">
        <f t="shared" si="5"/>
        <v>397</v>
      </c>
      <c r="J17" s="10">
        <f t="shared" si="3"/>
        <v>811421028.77924204</v>
      </c>
      <c r="K17" s="11">
        <f t="shared" si="4"/>
        <v>2.7199999999999891E-2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11"/>
      <c r="H18" s="10"/>
      <c r="I18" s="10">
        <f t="shared" si="5"/>
        <v>397</v>
      </c>
      <c r="J18" s="10">
        <f t="shared" si="3"/>
        <v>789934802.16047716</v>
      </c>
      <c r="K18" s="11">
        <f t="shared" si="4"/>
        <v>2.7900000000000036E-2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11"/>
      <c r="H19" s="10"/>
      <c r="I19" s="10">
        <f t="shared" si="5"/>
        <v>397</v>
      </c>
      <c r="J19" s="10">
        <f t="shared" si="3"/>
        <v>768493824.45809627</v>
      </c>
      <c r="K19" s="11">
        <f t="shared" si="4"/>
        <v>2.8699999999999948E-2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11"/>
      <c r="H20" s="10"/>
      <c r="I20" s="10">
        <f t="shared" si="5"/>
        <v>397</v>
      </c>
      <c r="J20" s="10">
        <f t="shared" si="3"/>
        <v>747053392.10469162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11"/>
      <c r="H21" s="10"/>
      <c r="I21" s="10">
        <f t="shared" si="5"/>
        <v>397</v>
      </c>
      <c r="J21" s="10">
        <f t="shared" si="3"/>
        <v>725646811.1750282</v>
      </c>
      <c r="K21" s="11">
        <f t="shared" si="4"/>
        <v>3.0299999999999994E-2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11"/>
      <c r="H22" s="10"/>
      <c r="I22" s="10">
        <f t="shared" si="5"/>
        <v>397</v>
      </c>
      <c r="J22" s="10">
        <f t="shared" si="3"/>
        <v>704306329.39437854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11"/>
      <c r="H23" s="10"/>
      <c r="I23" s="10">
        <f t="shared" si="5"/>
        <v>397</v>
      </c>
      <c r="J23" s="10">
        <f t="shared" si="3"/>
        <v>682996828.34986293</v>
      </c>
      <c r="K23" s="11">
        <f t="shared" si="4"/>
        <v>3.2100000000000017E-2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11"/>
      <c r="H24" s="10"/>
      <c r="I24" s="10">
        <f t="shared" si="5"/>
        <v>397</v>
      </c>
      <c r="J24" s="10">
        <f t="shared" si="3"/>
        <v>661754508.62306261</v>
      </c>
      <c r="K24" s="11">
        <f t="shared" si="4"/>
        <v>3.2899999999999929E-2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11"/>
      <c r="H25" s="10"/>
      <c r="I25" s="10">
        <f t="shared" si="5"/>
        <v>397</v>
      </c>
      <c r="J25" s="10">
        <f t="shared" si="3"/>
        <v>640676259.6796037</v>
      </c>
      <c r="K25" s="11">
        <f t="shared" si="4"/>
        <v>3.3700000000000063E-2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11"/>
      <c r="H26" s="10"/>
      <c r="I26" s="10">
        <f t="shared" si="5"/>
        <v>397</v>
      </c>
      <c r="J26" s="10">
        <f t="shared" si="3"/>
        <v>619789358.30473411</v>
      </c>
      <c r="K26" s="11">
        <f t="shared" si="4"/>
        <v>3.4200000000000008E-2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11"/>
      <c r="H27" s="10"/>
      <c r="I27" s="10">
        <f t="shared" si="5"/>
        <v>397</v>
      </c>
      <c r="J27" s="10">
        <f t="shared" si="3"/>
        <v>599293519.92335534</v>
      </c>
      <c r="K27" s="11">
        <f t="shared" si="4"/>
        <v>3.4399999999999986E-2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11"/>
      <c r="H28" s="10"/>
      <c r="I28" s="10">
        <f t="shared" si="5"/>
        <v>397</v>
      </c>
      <c r="J28" s="10">
        <f t="shared" si="3"/>
        <v>579363418.33271015</v>
      </c>
      <c r="K28" s="11">
        <f t="shared" si="4"/>
        <v>3.4200000000000008E-2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11"/>
      <c r="H29" s="10"/>
      <c r="I29" s="10">
        <f t="shared" si="5"/>
        <v>397</v>
      </c>
      <c r="J29" s="10">
        <f t="shared" si="3"/>
        <v>560204426.93164778</v>
      </c>
      <c r="K29" s="11">
        <f t="shared" si="4"/>
        <v>3.3700000000000063E-2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11"/>
      <c r="H30" s="10"/>
      <c r="I30" s="10">
        <f t="shared" si="5"/>
        <v>397</v>
      </c>
      <c r="J30" s="10">
        <f t="shared" si="3"/>
        <v>541941014.73507571</v>
      </c>
      <c r="K30" s="11">
        <f t="shared" si="4"/>
        <v>3.3099999999999907E-2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11"/>
      <c r="H31" s="10"/>
      <c r="I31" s="10">
        <f t="shared" si="5"/>
        <v>397</v>
      </c>
      <c r="J31" s="10">
        <f t="shared" si="3"/>
        <v>524577499.50157368</v>
      </c>
      <c r="K31" s="11">
        <f t="shared" si="4"/>
        <v>3.2599999999999962E-2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11"/>
      <c r="H32" s="10"/>
      <c r="I32" s="10">
        <f t="shared" si="5"/>
        <v>397</v>
      </c>
      <c r="J32" s="10">
        <f t="shared" si="3"/>
        <v>508016172.28508008</v>
      </c>
      <c r="K32" s="11">
        <f t="shared" si="4"/>
        <v>3.2100000000000017E-2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11"/>
      <c r="H33" s="10"/>
      <c r="I33" s="10">
        <f t="shared" si="5"/>
        <v>397</v>
      </c>
      <c r="J33" s="10">
        <f t="shared" si="3"/>
        <v>492216037.48191071</v>
      </c>
      <c r="K33" s="11">
        <f t="shared" si="4"/>
        <v>3.180000000000005E-2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11"/>
      <c r="H34" s="10"/>
      <c r="I34" s="10">
        <f t="shared" si="5"/>
        <v>397</v>
      </c>
      <c r="J34" s="10">
        <f t="shared" ref="J34:J65" si="6">IF(I34="","",I34*C34)</f>
        <v>477045975.46221232</v>
      </c>
      <c r="K34" s="11">
        <f t="shared" ref="K34:K65" si="7">IFERROR(J34/J35-1,"")</f>
        <v>3.1400000000000095E-2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11"/>
      <c r="H35" s="10"/>
      <c r="I35" s="10">
        <f t="shared" ref="I35:I66" si="8">IF(H35&lt;&gt;"",H35,I34/(1+IF(G34="",0,G34)))</f>
        <v>397</v>
      </c>
      <c r="J35" s="10">
        <f t="shared" si="6"/>
        <v>462522760.77391142</v>
      </c>
      <c r="K35" s="11">
        <f t="shared" si="7"/>
        <v>3.0899999999999928E-2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11"/>
      <c r="H36" s="10"/>
      <c r="I36" s="10">
        <f t="shared" si="8"/>
        <v>397</v>
      </c>
      <c r="J36" s="10">
        <f t="shared" si="6"/>
        <v>448659191.74887133</v>
      </c>
      <c r="K36" s="11">
        <f t="shared" si="7"/>
        <v>3.0199999999999783E-2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11"/>
      <c r="H37" s="10"/>
      <c r="I37" s="10">
        <f t="shared" si="8"/>
        <v>397</v>
      </c>
      <c r="J37" s="10">
        <f t="shared" si="6"/>
        <v>435506883.85640788</v>
      </c>
      <c r="K37" s="11">
        <f t="shared" si="7"/>
        <v>2.9200000000000115E-2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11"/>
      <c r="H38" s="10"/>
      <c r="I38" s="10">
        <f t="shared" si="8"/>
        <v>397</v>
      </c>
      <c r="J38" s="10">
        <f t="shared" si="6"/>
        <v>423150878.21259993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11"/>
      <c r="H39" s="10"/>
      <c r="I39" s="10">
        <f t="shared" si="8"/>
        <v>397</v>
      </c>
      <c r="J39" s="10">
        <f t="shared" si="6"/>
        <v>411585330.42758483</v>
      </c>
      <c r="K39" s="11">
        <f t="shared" si="7"/>
        <v>2.7199999999999891E-2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11"/>
      <c r="H40" s="10"/>
      <c r="I40" s="10">
        <f t="shared" si="8"/>
        <v>397</v>
      </c>
      <c r="J40" s="10">
        <f t="shared" si="6"/>
        <v>400686653.45364571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11"/>
      <c r="H41" s="10"/>
      <c r="I41" s="10">
        <f t="shared" si="8"/>
        <v>397</v>
      </c>
      <c r="J41" s="10">
        <f t="shared" si="6"/>
        <v>390304552.36084718</v>
      </c>
      <c r="K41" s="11">
        <f t="shared" si="7"/>
        <v>2.6399999999999979E-2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11"/>
      <c r="H42" s="10"/>
      <c r="I42" s="10">
        <f t="shared" si="8"/>
        <v>397</v>
      </c>
      <c r="J42" s="10">
        <f t="shared" si="6"/>
        <v>380265542.05070847</v>
      </c>
      <c r="K42" s="11">
        <f t="shared" si="7"/>
        <v>2.6699999999999946E-2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11"/>
      <c r="H43" s="10"/>
      <c r="I43" s="10">
        <f t="shared" si="8"/>
        <v>397</v>
      </c>
      <c r="J43" s="10">
        <f t="shared" si="6"/>
        <v>370376489.77374941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11"/>
      <c r="H44" s="10"/>
      <c r="I44" s="10">
        <f t="shared" si="8"/>
        <v>397</v>
      </c>
      <c r="J44" s="10">
        <f t="shared" si="6"/>
        <v>360533913.92363417</v>
      </c>
      <c r="K44" s="11">
        <f t="shared" si="7"/>
        <v>2.8100000000000236E-2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11"/>
      <c r="H45" s="10"/>
      <c r="I45" s="10">
        <f t="shared" si="8"/>
        <v>397</v>
      </c>
      <c r="J45" s="10">
        <f t="shared" si="6"/>
        <v>350679811.22812384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11"/>
      <c r="H46" s="10"/>
      <c r="I46" s="10">
        <f t="shared" si="8"/>
        <v>397</v>
      </c>
      <c r="J46" s="10">
        <f t="shared" si="6"/>
        <v>340896093.34900737</v>
      </c>
      <c r="K46" s="11">
        <f t="shared" si="7"/>
        <v>2.9199999999999893E-2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11"/>
      <c r="H47" s="10"/>
      <c r="I47" s="10">
        <f t="shared" si="8"/>
        <v>397</v>
      </c>
      <c r="J47" s="10">
        <f t="shared" si="6"/>
        <v>331224342.54664534</v>
      </c>
      <c r="K47" s="11">
        <f t="shared" si="7"/>
        <v>2.9500000000000082E-2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11"/>
      <c r="H48" s="10"/>
      <c r="I48" s="10">
        <f t="shared" si="8"/>
        <v>397</v>
      </c>
      <c r="J48" s="10">
        <f t="shared" si="6"/>
        <v>321733212.76993233</v>
      </c>
      <c r="K48" s="11">
        <f t="shared" si="7"/>
        <v>2.9400000000000093E-2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11"/>
      <c r="H49" s="10"/>
      <c r="I49" s="10">
        <f t="shared" si="8"/>
        <v>397</v>
      </c>
      <c r="J49" s="10">
        <f t="shared" si="6"/>
        <v>312544407.19830221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11"/>
      <c r="H50" s="10"/>
      <c r="I50" s="10">
        <f t="shared" si="8"/>
        <v>397</v>
      </c>
      <c r="J50" s="10">
        <f t="shared" si="6"/>
        <v>303706546.68963391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11"/>
      <c r="H51" s="10"/>
      <c r="I51" s="10">
        <f t="shared" si="8"/>
        <v>397</v>
      </c>
      <c r="J51" s="10">
        <f t="shared" si="6"/>
        <v>295233349.5573383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11"/>
      <c r="H52" s="10"/>
      <c r="I52" s="10">
        <f t="shared" si="8"/>
        <v>397</v>
      </c>
      <c r="J52" s="10">
        <f t="shared" si="6"/>
        <v>287080269.8923943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11"/>
      <c r="H53" s="10"/>
      <c r="I53" s="10">
        <f t="shared" si="8"/>
        <v>397</v>
      </c>
      <c r="J53" s="10">
        <f t="shared" si="6"/>
        <v>279179490.31643909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11"/>
      <c r="H54" s="10"/>
      <c r="I54" s="10">
        <f t="shared" si="8"/>
        <v>397</v>
      </c>
      <c r="J54" s="10">
        <f t="shared" si="6"/>
        <v>271522554.28558558</v>
      </c>
      <c r="K54" s="11">
        <f t="shared" si="7"/>
        <v>2.8000000000000025E-2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11"/>
      <c r="H55" s="10"/>
      <c r="I55" s="10">
        <f t="shared" si="8"/>
        <v>397</v>
      </c>
      <c r="J55" s="10">
        <f t="shared" si="6"/>
        <v>264126998.33228168</v>
      </c>
      <c r="K55" s="11">
        <f t="shared" si="7"/>
        <v>2.7700000000000058E-2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11"/>
      <c r="H56" s="10"/>
      <c r="I56" s="10">
        <f t="shared" si="8"/>
        <v>397</v>
      </c>
      <c r="J56" s="10">
        <f t="shared" si="6"/>
        <v>257007880.05476469</v>
      </c>
      <c r="K56" s="11">
        <f t="shared" si="7"/>
        <v>2.7199999999999891E-2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11"/>
      <c r="H57" s="10"/>
      <c r="I57" s="10">
        <f t="shared" si="8"/>
        <v>397</v>
      </c>
      <c r="J57" s="10">
        <f t="shared" si="6"/>
        <v>250202375.44272265</v>
      </c>
      <c r="K57" s="11">
        <f t="shared" si="7"/>
        <v>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11"/>
      <c r="H58" s="10"/>
      <c r="I58" s="10">
        <f t="shared" si="8"/>
        <v>397</v>
      </c>
      <c r="J58" s="10">
        <f t="shared" si="6"/>
        <v>243743181.1424478</v>
      </c>
      <c r="K58" s="11">
        <f t="shared" si="7"/>
        <v>2.5800000000000045E-2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11"/>
      <c r="H59" s="10"/>
      <c r="I59" s="10">
        <f t="shared" si="8"/>
        <v>397</v>
      </c>
      <c r="J59" s="10">
        <f t="shared" si="6"/>
        <v>237612771.6342833</v>
      </c>
      <c r="K59" s="11">
        <f t="shared" si="7"/>
        <v>2.5100000000000122E-2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11"/>
      <c r="H60" s="10"/>
      <c r="I60" s="10">
        <f t="shared" si="8"/>
        <v>397</v>
      </c>
      <c r="J60" s="10">
        <f t="shared" si="6"/>
        <v>231794724.06036806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11"/>
      <c r="H61" s="10"/>
      <c r="I61" s="10">
        <f t="shared" si="8"/>
        <v>397</v>
      </c>
      <c r="J61" s="10">
        <f t="shared" si="6"/>
        <v>226251560.82027143</v>
      </c>
      <c r="K61" s="11">
        <f t="shared" si="7"/>
        <v>2.3800000000000043E-2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11"/>
      <c r="H62" s="10"/>
      <c r="I62" s="10">
        <f t="shared" si="8"/>
        <v>397</v>
      </c>
      <c r="J62" s="10">
        <f t="shared" si="6"/>
        <v>220991952.35424048</v>
      </c>
      <c r="K62" s="11">
        <f t="shared" si="7"/>
        <v>2.3099999999999898E-2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11"/>
      <c r="H63" s="10"/>
      <c r="I63" s="10">
        <f t="shared" si="8"/>
        <v>397</v>
      </c>
      <c r="J63" s="10">
        <f t="shared" si="6"/>
        <v>216002299.24175593</v>
      </c>
      <c r="K63" s="11">
        <f t="shared" si="7"/>
        <v>2.2399999999999753E-2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11"/>
      <c r="H64" s="10"/>
      <c r="I64" s="10">
        <f t="shared" si="8"/>
        <v>397</v>
      </c>
      <c r="J64" s="10">
        <f t="shared" si="6"/>
        <v>211269854.50093502</v>
      </c>
      <c r="K64" s="11">
        <f t="shared" si="7"/>
        <v>2.1700000000000275E-2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11"/>
      <c r="H65" s="10"/>
      <c r="I65" s="10">
        <f t="shared" si="8"/>
        <v>397</v>
      </c>
      <c r="J65" s="10">
        <f t="shared" si="6"/>
        <v>206782670.54999998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4">
        <f>SUM(F2)</f>
        <v>2898502</v>
      </c>
      <c r="G66" s="11"/>
      <c r="H66" s="10"/>
      <c r="I66" s="10">
        <f t="shared" si="8"/>
        <v>397</v>
      </c>
      <c r="J66" s="10">
        <f t="shared" ref="J66:J67" si="9">IF(I66="","",I66*C66)</f>
        <v>202529550</v>
      </c>
      <c r="K66" s="11">
        <f t="shared" ref="K66" si="10">IFERROR(J66/J67-1,"")</f>
        <v>2.0299999999999985E-2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11"/>
      <c r="H67" s="10"/>
      <c r="I67" s="10">
        <f t="shared" ref="I67" si="11">IF(H67&lt;&gt;"",H67,I66/(1+IF(G66="",0,G66)))</f>
        <v>397</v>
      </c>
      <c r="J67" s="10">
        <f t="shared" si="9"/>
        <v>198500000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5">
        <v>39335005</v>
      </c>
      <c r="G2" s="11"/>
      <c r="H2" s="10"/>
      <c r="I2" s="10">
        <f>IF(H2&lt;&gt;"",H2,19087)</f>
        <v>19087</v>
      </c>
      <c r="J2" s="10">
        <f t="shared" ref="J2:J33" si="3">IF(I2="","",I2*C2)</f>
        <v>750805526026.35083</v>
      </c>
      <c r="K2" s="11">
        <f t="shared" ref="K2:K33" si="4">IFERROR(J2/J3-1,"")</f>
        <v>6.6999999999999282E-3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11"/>
      <c r="H3" s="10"/>
      <c r="I3" s="10">
        <f t="shared" ref="I3:I34" si="5">IF(H3&lt;&gt;"",H3,I2/(1+IF(G2="",0,G2)))</f>
        <v>19087</v>
      </c>
      <c r="J3" s="10">
        <f t="shared" si="3"/>
        <v>745808608350.4032</v>
      </c>
      <c r="K3" s="11">
        <f t="shared" si="4"/>
        <v>5.8999999999997943E-3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11"/>
      <c r="H4" s="10"/>
      <c r="I4" s="10">
        <f t="shared" si="5"/>
        <v>19087</v>
      </c>
      <c r="J4" s="10">
        <f t="shared" si="3"/>
        <v>741434146883.78894</v>
      </c>
      <c r="K4" s="11">
        <f t="shared" si="4"/>
        <v>4.3000000000001926E-3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11"/>
      <c r="H5" s="10"/>
      <c r="I5" s="10">
        <f t="shared" si="5"/>
        <v>19087</v>
      </c>
      <c r="J5" s="10">
        <f t="shared" si="3"/>
        <v>738259630472.75598</v>
      </c>
      <c r="K5" s="11">
        <f t="shared" si="4"/>
        <v>4.0000000000000036E-3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11"/>
      <c r="H6" s="10"/>
      <c r="I6" s="10">
        <f t="shared" si="5"/>
        <v>19087</v>
      </c>
      <c r="J6" s="10">
        <f t="shared" si="3"/>
        <v>735318357044.57764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11"/>
      <c r="H7" s="10"/>
      <c r="I7" s="10">
        <f t="shared" si="5"/>
        <v>19087</v>
      </c>
      <c r="J7" s="10">
        <f t="shared" si="3"/>
        <v>732315862010.33521</v>
      </c>
      <c r="K7" s="11">
        <f t="shared" si="4"/>
        <v>4.8999999999999044E-3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11"/>
      <c r="H8" s="10"/>
      <c r="I8" s="10">
        <f t="shared" si="5"/>
        <v>19087</v>
      </c>
      <c r="J8" s="10">
        <f t="shared" si="3"/>
        <v>728745011454.20972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11"/>
      <c r="H9" s="10"/>
      <c r="I9" s="10">
        <f t="shared" si="5"/>
        <v>19087</v>
      </c>
      <c r="J9" s="10">
        <f t="shared" si="3"/>
        <v>725408134037.6366</v>
      </c>
      <c r="K9" s="11">
        <f t="shared" si="4"/>
        <v>4.0000000000002256E-3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11"/>
      <c r="H10" s="10"/>
      <c r="I10" s="10">
        <f t="shared" si="5"/>
        <v>19087</v>
      </c>
      <c r="J10" s="10">
        <f t="shared" si="3"/>
        <v>722518061790.47461</v>
      </c>
      <c r="K10" s="11">
        <f t="shared" si="4"/>
        <v>4.3999999999999595E-3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11"/>
      <c r="H11" s="10"/>
      <c r="I11" s="10">
        <f t="shared" si="5"/>
        <v>19087</v>
      </c>
      <c r="J11" s="10">
        <f t="shared" si="3"/>
        <v>719352908990.91467</v>
      </c>
      <c r="K11" s="11">
        <f t="shared" si="4"/>
        <v>4.1999999999999815E-3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11"/>
      <c r="H12" s="10"/>
      <c r="I12" s="10">
        <f t="shared" si="5"/>
        <v>19087</v>
      </c>
      <c r="J12" s="10">
        <f t="shared" si="3"/>
        <v>716344263085.95361</v>
      </c>
      <c r="K12" s="11">
        <f t="shared" si="4"/>
        <v>4.5999999999999375E-3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11"/>
      <c r="H13" s="10"/>
      <c r="I13" s="10">
        <f t="shared" si="5"/>
        <v>19087</v>
      </c>
      <c r="J13" s="10">
        <f t="shared" si="3"/>
        <v>713064167913.55139</v>
      </c>
      <c r="K13" s="11">
        <f t="shared" si="4"/>
        <v>5.2000000000000934E-3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11"/>
      <c r="H14" s="10"/>
      <c r="I14" s="10">
        <f t="shared" si="5"/>
        <v>19087</v>
      </c>
      <c r="J14" s="10">
        <f t="shared" si="3"/>
        <v>709375415751.64282</v>
      </c>
      <c r="K14" s="11">
        <f t="shared" si="4"/>
        <v>6.5000000000001723E-3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11"/>
      <c r="H15" s="10"/>
      <c r="I15" s="10">
        <f t="shared" si="5"/>
        <v>19087</v>
      </c>
      <c r="J15" s="10">
        <f t="shared" si="3"/>
        <v>704794253106.45081</v>
      </c>
      <c r="K15" s="11">
        <f t="shared" si="4"/>
        <v>6.0999999999999943E-3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11"/>
      <c r="H16" s="10"/>
      <c r="I16" s="10">
        <f t="shared" si="5"/>
        <v>19087</v>
      </c>
      <c r="J16" s="10">
        <f t="shared" si="3"/>
        <v>700521074551.68555</v>
      </c>
      <c r="K16" s="11">
        <f t="shared" si="4"/>
        <v>4.3000000000001926E-3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11"/>
      <c r="H17" s="10"/>
      <c r="I17" s="10">
        <f t="shared" si="5"/>
        <v>19087</v>
      </c>
      <c r="J17" s="10">
        <f t="shared" si="3"/>
        <v>697521731107.92139</v>
      </c>
      <c r="K17" s="11">
        <f t="shared" si="4"/>
        <v>4.8999999999999044E-3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11"/>
      <c r="H18" s="10"/>
      <c r="I18" s="10">
        <f t="shared" si="5"/>
        <v>19087</v>
      </c>
      <c r="J18" s="10">
        <f t="shared" si="3"/>
        <v>694120540459.66907</v>
      </c>
      <c r="K18" s="11">
        <f t="shared" si="4"/>
        <v>3.6000000000000476E-3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11"/>
      <c r="H19" s="10"/>
      <c r="I19" s="10">
        <f t="shared" si="5"/>
        <v>19087</v>
      </c>
      <c r="J19" s="10">
        <f t="shared" si="3"/>
        <v>691630670047.49805</v>
      </c>
      <c r="K19" s="11">
        <f t="shared" si="4"/>
        <v>4.7999999999999154E-3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11"/>
      <c r="H20" s="10"/>
      <c r="I20" s="10">
        <f t="shared" si="5"/>
        <v>19087</v>
      </c>
      <c r="J20" s="10">
        <f t="shared" si="3"/>
        <v>688326701878.48132</v>
      </c>
      <c r="K20" s="11">
        <f t="shared" si="4"/>
        <v>4.3999999999999595E-3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11"/>
      <c r="H21" s="10"/>
      <c r="I21" s="10">
        <f t="shared" si="5"/>
        <v>19087</v>
      </c>
      <c r="J21" s="10">
        <f t="shared" si="3"/>
        <v>685311332017.60388</v>
      </c>
      <c r="K21" s="11">
        <f t="shared" si="4"/>
        <v>2.0999999999999908E-3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11"/>
      <c r="H22" s="10"/>
      <c r="I22" s="10">
        <f t="shared" si="5"/>
        <v>19087</v>
      </c>
      <c r="J22" s="10">
        <f t="shared" si="3"/>
        <v>683875194109.9729</v>
      </c>
      <c r="K22" s="11">
        <f t="shared" si="4"/>
        <v>2.1999999999997577E-3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11"/>
      <c r="H23" s="10"/>
      <c r="I23" s="10">
        <f t="shared" si="5"/>
        <v>19087</v>
      </c>
      <c r="J23" s="10">
        <f t="shared" si="3"/>
        <v>682373971372.95251</v>
      </c>
      <c r="K23" s="11">
        <f t="shared" si="4"/>
        <v>2.5999999999999357E-3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11"/>
      <c r="H24" s="10"/>
      <c r="I24" s="10">
        <f t="shared" si="5"/>
        <v>19087</v>
      </c>
      <c r="J24" s="10">
        <f t="shared" si="3"/>
        <v>680604399933.12646</v>
      </c>
      <c r="K24" s="11">
        <f t="shared" si="4"/>
        <v>2.8999999999999027E-3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11"/>
      <c r="H25" s="10"/>
      <c r="I25" s="10">
        <f t="shared" si="5"/>
        <v>19087</v>
      </c>
      <c r="J25" s="10">
        <f t="shared" si="3"/>
        <v>678636354505.06189</v>
      </c>
      <c r="K25" s="11">
        <f t="shared" si="4"/>
        <v>2.9999999999996696E-3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11"/>
      <c r="H26" s="10"/>
      <c r="I26" s="10">
        <f t="shared" si="5"/>
        <v>19087</v>
      </c>
      <c r="J26" s="10">
        <f t="shared" si="3"/>
        <v>676606534900.36096</v>
      </c>
      <c r="K26" s="11">
        <f t="shared" si="4"/>
        <v>3.1000000000001027E-3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11"/>
      <c r="H27" s="10"/>
      <c r="I27" s="10">
        <f t="shared" si="5"/>
        <v>19087</v>
      </c>
      <c r="J27" s="10">
        <f t="shared" si="3"/>
        <v>674515536736.47778</v>
      </c>
      <c r="K27" s="11">
        <f t="shared" si="4"/>
        <v>3.0999999999998806E-3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11"/>
      <c r="H28" s="10"/>
      <c r="I28" s="10">
        <f t="shared" si="5"/>
        <v>19087</v>
      </c>
      <c r="J28" s="10">
        <f t="shared" si="3"/>
        <v>672431000634.51086</v>
      </c>
      <c r="K28" s="11">
        <f t="shared" si="4"/>
        <v>2.8000000000001357E-3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11"/>
      <c r="H29" s="10"/>
      <c r="I29" s="10">
        <f t="shared" si="5"/>
        <v>19087</v>
      </c>
      <c r="J29" s="10">
        <f t="shared" si="3"/>
        <v>670553450971.78979</v>
      </c>
      <c r="K29" s="11">
        <f t="shared" si="4"/>
        <v>2.5999999999999357E-3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11"/>
      <c r="H30" s="10"/>
      <c r="I30" s="10">
        <f t="shared" si="5"/>
        <v>19087</v>
      </c>
      <c r="J30" s="10">
        <f t="shared" si="3"/>
        <v>668814533185.50745</v>
      </c>
      <c r="K30" s="11">
        <f t="shared" si="4"/>
        <v>2.9999999999996696E-3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11"/>
      <c r="H31" s="10"/>
      <c r="I31" s="10">
        <f t="shared" si="5"/>
        <v>19087</v>
      </c>
      <c r="J31" s="10">
        <f t="shared" si="3"/>
        <v>666814090912.76929</v>
      </c>
      <c r="K31" s="11">
        <f t="shared" si="4"/>
        <v>4.0999999999999925E-3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11"/>
      <c r="H32" s="10"/>
      <c r="I32" s="10">
        <f t="shared" si="5"/>
        <v>19087</v>
      </c>
      <c r="J32" s="10">
        <f t="shared" si="3"/>
        <v>664091316515.0575</v>
      </c>
      <c r="K32" s="11">
        <f t="shared" si="4"/>
        <v>5.6000000000000494E-3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11"/>
      <c r="H33" s="10"/>
      <c r="I33" s="10">
        <f t="shared" si="5"/>
        <v>19087</v>
      </c>
      <c r="J33" s="10">
        <f t="shared" si="3"/>
        <v>660393115070.66174</v>
      </c>
      <c r="K33" s="11">
        <f t="shared" si="4"/>
        <v>4.6999999999999265E-3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11"/>
      <c r="H34" s="10"/>
      <c r="I34" s="10">
        <f t="shared" si="5"/>
        <v>19087</v>
      </c>
      <c r="J34" s="10">
        <f t="shared" ref="J34:J65" si="6">IF(I34="","",I34*C34)</f>
        <v>657303787270.49048</v>
      </c>
      <c r="K34" s="11">
        <f t="shared" ref="K34:K65" si="7">IFERROR(J34/J35-1,"")</f>
        <v>5.4000000000002935E-3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11"/>
      <c r="H35" s="10"/>
      <c r="I35" s="10">
        <f t="shared" ref="I35:I66" si="8">IF(H35&lt;&gt;"",H35,I34/(1+IF(G34="",0,G34)))</f>
        <v>19087</v>
      </c>
      <c r="J35" s="10">
        <f t="shared" si="6"/>
        <v>653773410851.89014</v>
      </c>
      <c r="K35" s="11">
        <f t="shared" si="7"/>
        <v>5.5000000000000604E-3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11"/>
      <c r="H36" s="10"/>
      <c r="I36" s="10">
        <f t="shared" si="8"/>
        <v>19087</v>
      </c>
      <c r="J36" s="10">
        <f t="shared" si="6"/>
        <v>650197325561.30298</v>
      </c>
      <c r="K36" s="11">
        <f t="shared" si="7"/>
        <v>5.8000000000000274E-3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11"/>
      <c r="H37" s="10"/>
      <c r="I37" s="10">
        <f t="shared" si="8"/>
        <v>19087</v>
      </c>
      <c r="J37" s="10">
        <f t="shared" si="6"/>
        <v>646447927581.33118</v>
      </c>
      <c r="K37" s="11">
        <f t="shared" si="7"/>
        <v>6.2999999999999723E-3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11"/>
      <c r="H38" s="10"/>
      <c r="I38" s="10">
        <f t="shared" si="8"/>
        <v>19087</v>
      </c>
      <c r="J38" s="10">
        <f t="shared" si="6"/>
        <v>642400802525.42102</v>
      </c>
      <c r="K38" s="11">
        <f t="shared" si="7"/>
        <v>6.8999999999999062E-3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11"/>
      <c r="H39" s="10"/>
      <c r="I39" s="10">
        <f t="shared" si="8"/>
        <v>19087</v>
      </c>
      <c r="J39" s="10">
        <f t="shared" si="6"/>
        <v>637998612101.91785</v>
      </c>
      <c r="K39" s="11">
        <f t="shared" si="7"/>
        <v>7.4000000000000732E-3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11"/>
      <c r="H40" s="10"/>
      <c r="I40" s="10">
        <f t="shared" si="8"/>
        <v>19087</v>
      </c>
      <c r="J40" s="10">
        <f t="shared" si="6"/>
        <v>633312102543.09888</v>
      </c>
      <c r="K40" s="11">
        <f t="shared" si="7"/>
        <v>7.7000000000000401E-3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11"/>
      <c r="H41" s="10"/>
      <c r="I41" s="10">
        <f t="shared" si="8"/>
        <v>19087</v>
      </c>
      <c r="J41" s="10">
        <f t="shared" si="6"/>
        <v>628472861509.47583</v>
      </c>
      <c r="K41" s="11">
        <f t="shared" si="7"/>
        <v>8.0999999999999961E-3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11"/>
      <c r="H42" s="10"/>
      <c r="I42" s="10">
        <f t="shared" si="8"/>
        <v>19087</v>
      </c>
      <c r="J42" s="10">
        <f t="shared" si="6"/>
        <v>623423134123.07886</v>
      </c>
      <c r="K42" s="11">
        <f t="shared" si="7"/>
        <v>8.499999999999952E-3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11"/>
      <c r="H43" s="10"/>
      <c r="I43" s="10">
        <f t="shared" si="8"/>
        <v>19087</v>
      </c>
      <c r="J43" s="10">
        <f t="shared" si="6"/>
        <v>618168700171.62012</v>
      </c>
      <c r="K43" s="11">
        <f t="shared" si="7"/>
        <v>9.100000000000108E-3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11"/>
      <c r="H44" s="10"/>
      <c r="I44" s="10">
        <f t="shared" si="8"/>
        <v>19087</v>
      </c>
      <c r="J44" s="10">
        <f t="shared" si="6"/>
        <v>612594093916.97559</v>
      </c>
      <c r="K44" s="11">
        <f t="shared" si="7"/>
        <v>9.100000000000108E-3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11"/>
      <c r="H45" s="10"/>
      <c r="I45" s="10">
        <f t="shared" si="8"/>
        <v>19087</v>
      </c>
      <c r="J45" s="10">
        <f t="shared" si="6"/>
        <v>607069759109.08289</v>
      </c>
      <c r="K45" s="11">
        <f t="shared" si="7"/>
        <v>1.0199999999999987E-2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11"/>
      <c r="H46" s="10"/>
      <c r="I46" s="10">
        <f t="shared" si="8"/>
        <v>19087</v>
      </c>
      <c r="J46" s="10">
        <f t="shared" si="6"/>
        <v>600940169381.3927</v>
      </c>
      <c r="K46" s="11">
        <f t="shared" si="7"/>
        <v>9.6000000000000529E-3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11"/>
      <c r="H47" s="10"/>
      <c r="I47" s="10">
        <f t="shared" si="8"/>
        <v>19087</v>
      </c>
      <c r="J47" s="10">
        <f t="shared" si="6"/>
        <v>595225999783.47131</v>
      </c>
      <c r="K47" s="11">
        <f t="shared" si="7"/>
        <v>1.0099999999999998E-2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11"/>
      <c r="H48" s="10"/>
      <c r="I48" s="10">
        <f t="shared" si="8"/>
        <v>19087</v>
      </c>
      <c r="J48" s="10">
        <f t="shared" si="6"/>
        <v>589274329059.9657</v>
      </c>
      <c r="K48" s="11">
        <f t="shared" si="7"/>
        <v>9.6000000000000529E-3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11"/>
      <c r="H49" s="10"/>
      <c r="I49" s="10">
        <f t="shared" si="8"/>
        <v>19087</v>
      </c>
      <c r="J49" s="10">
        <f t="shared" si="6"/>
        <v>583671086628.33362</v>
      </c>
      <c r="K49" s="11">
        <f t="shared" si="7"/>
        <v>8.9999999999996749E-3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11"/>
      <c r="H50" s="10"/>
      <c r="I50" s="10">
        <f t="shared" si="8"/>
        <v>19087</v>
      </c>
      <c r="J50" s="10">
        <f t="shared" si="6"/>
        <v>578464902505.78174</v>
      </c>
      <c r="K50" s="11">
        <f t="shared" si="7"/>
        <v>8.4000000000001851E-3</v>
      </c>
      <c r="L50" t="s">
        <v>143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11"/>
      <c r="H51" s="10"/>
      <c r="I51" s="10">
        <f t="shared" si="8"/>
        <v>19087</v>
      </c>
      <c r="J51" s="10">
        <f t="shared" si="6"/>
        <v>573646273805.81287</v>
      </c>
      <c r="K51" s="11">
        <f t="shared" si="7"/>
        <v>8.0000000000000071E-3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11"/>
      <c r="H52" s="10"/>
      <c r="I52" s="10">
        <f t="shared" si="8"/>
        <v>19087</v>
      </c>
      <c r="J52" s="10">
        <f t="shared" si="6"/>
        <v>569093525601.00488</v>
      </c>
      <c r="K52" s="11">
        <f t="shared" si="7"/>
        <v>8.599999999999941E-3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11"/>
      <c r="H53" s="10"/>
      <c r="I53" s="10">
        <f t="shared" si="8"/>
        <v>19087</v>
      </c>
      <c r="J53" s="10">
        <f t="shared" si="6"/>
        <v>564241052549.08276</v>
      </c>
      <c r="K53" s="11">
        <f t="shared" si="7"/>
        <v>8.0999999999999961E-3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11"/>
      <c r="H54" s="10"/>
      <c r="I54" s="10">
        <f t="shared" si="8"/>
        <v>19087</v>
      </c>
      <c r="J54" s="10">
        <f t="shared" si="6"/>
        <v>559707422427.42065</v>
      </c>
      <c r="K54" s="11">
        <f t="shared" si="7"/>
        <v>8.0999999999999961E-3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11"/>
      <c r="H55" s="10"/>
      <c r="I55" s="10">
        <f t="shared" si="8"/>
        <v>19087</v>
      </c>
      <c r="J55" s="10">
        <f t="shared" si="6"/>
        <v>555210219648.26965</v>
      </c>
      <c r="K55" s="11">
        <f t="shared" si="7"/>
        <v>8.0000000000000071E-3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11"/>
      <c r="H56" s="10"/>
      <c r="I56" s="10">
        <f t="shared" si="8"/>
        <v>19087</v>
      </c>
      <c r="J56" s="10">
        <f t="shared" si="6"/>
        <v>550803789333.60083</v>
      </c>
      <c r="K56" s="11">
        <f t="shared" si="7"/>
        <v>7.8000000000000291E-3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11"/>
      <c r="H57" s="10"/>
      <c r="I57" s="10">
        <f t="shared" si="8"/>
        <v>19087</v>
      </c>
      <c r="J57" s="10">
        <f t="shared" si="6"/>
        <v>546540771317.32568</v>
      </c>
      <c r="K57" s="11">
        <f t="shared" si="7"/>
        <v>8.0999999999999961E-3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11"/>
      <c r="H58" s="10"/>
      <c r="I58" s="10">
        <f t="shared" si="8"/>
        <v>19087</v>
      </c>
      <c r="J58" s="10">
        <f t="shared" si="6"/>
        <v>542149361489.2627</v>
      </c>
      <c r="K58" s="11">
        <f t="shared" si="7"/>
        <v>8.0999999999999961E-3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11"/>
      <c r="H59" s="10"/>
      <c r="I59" s="10">
        <f t="shared" si="8"/>
        <v>19087</v>
      </c>
      <c r="J59" s="10">
        <f t="shared" si="6"/>
        <v>537793236275.4317</v>
      </c>
      <c r="K59" s="11">
        <f t="shared" si="7"/>
        <v>8.0000000000000071E-3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11"/>
      <c r="H60" s="10"/>
      <c r="I60" s="10">
        <f t="shared" si="8"/>
        <v>19087</v>
      </c>
      <c r="J60" s="10">
        <f t="shared" si="6"/>
        <v>533525035987.53143</v>
      </c>
      <c r="K60" s="11">
        <f t="shared" si="7"/>
        <v>7.7999999999998071E-3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11"/>
      <c r="H61" s="10"/>
      <c r="I61" s="10">
        <f t="shared" si="8"/>
        <v>19087</v>
      </c>
      <c r="J61" s="10">
        <f t="shared" si="6"/>
        <v>529395749144.20667</v>
      </c>
      <c r="K61" s="11">
        <f t="shared" si="7"/>
        <v>7.4000000000000732E-3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11"/>
      <c r="H62" s="10"/>
      <c r="I62" s="10">
        <f t="shared" si="8"/>
        <v>19087</v>
      </c>
      <c r="J62" s="10">
        <f t="shared" si="6"/>
        <v>525506997363.71515</v>
      </c>
      <c r="K62" s="11">
        <f t="shared" si="7"/>
        <v>6.9999999999998952E-3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11"/>
      <c r="H63" s="10"/>
      <c r="I63" s="10">
        <f t="shared" si="8"/>
        <v>19087</v>
      </c>
      <c r="J63" s="10">
        <f t="shared" si="6"/>
        <v>521854019229.11139</v>
      </c>
      <c r="K63" s="11">
        <f t="shared" si="7"/>
        <v>7.7000000000000401E-3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11"/>
      <c r="H64" s="10"/>
      <c r="I64" s="10">
        <f t="shared" si="8"/>
        <v>19087</v>
      </c>
      <c r="J64" s="10">
        <f t="shared" si="6"/>
        <v>517866447582.72443</v>
      </c>
      <c r="K64" s="11">
        <f t="shared" si="7"/>
        <v>7.4000000000000732E-3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11"/>
      <c r="H65" s="10"/>
      <c r="I65" s="10">
        <f t="shared" si="8"/>
        <v>19087</v>
      </c>
      <c r="J65" s="10">
        <f t="shared" si="6"/>
        <v>514062385926.8656</v>
      </c>
      <c r="K65" s="11">
        <f t="shared" si="7"/>
        <v>8.1999999999999851E-3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4">
        <f>SUM(F2)</f>
        <v>39335005</v>
      </c>
      <c r="G66" s="11"/>
      <c r="H66" s="10"/>
      <c r="I66" s="10">
        <f t="shared" si="8"/>
        <v>19087</v>
      </c>
      <c r="J66" s="10">
        <f t="shared" ref="J66:J67" si="9">IF(I66="","",I66*C66)</f>
        <v>509881358784.83002</v>
      </c>
      <c r="K66" s="11">
        <f t="shared" ref="K66" si="10">IFERROR(J66/J67-1,"")</f>
        <v>8.0999999999999961E-3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11"/>
      <c r="H67" s="10"/>
      <c r="I67" s="10">
        <f t="shared" ref="I67" si="11">IF(H67&lt;&gt;"",H67,I66/(1+IF(G66="",0,G66)))</f>
        <v>19087</v>
      </c>
      <c r="J67" s="10">
        <f t="shared" si="9"/>
        <v>505784504300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5">
        <v>21995119</v>
      </c>
      <c r="G2" s="11"/>
      <c r="H2" s="10"/>
      <c r="I2" s="10">
        <f>IF(H2&lt;&gt;"",H2,3702)</f>
        <v>3702</v>
      </c>
      <c r="J2" s="10">
        <f t="shared" ref="J2:J33" si="3">IF(I2="","",I2*C2)</f>
        <v>81426720515.911224</v>
      </c>
      <c r="K2" s="11">
        <f t="shared" ref="K2:K33" si="4">IFERROR(J2/J3-1,"")</f>
        <v>1.7000000000000348E-3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11"/>
      <c r="H3" s="10"/>
      <c r="I3" s="10">
        <f t="shared" ref="I3:I34" si="5">IF(H3&lt;&gt;"",H3,I2/(1+IF(G2="",0,G2)))</f>
        <v>3702</v>
      </c>
      <c r="J3" s="10">
        <f t="shared" si="3"/>
        <v>81288530014.88591</v>
      </c>
      <c r="K3" s="11">
        <f t="shared" si="4"/>
        <v>1.6000000000000458E-3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11"/>
      <c r="H4" s="10"/>
      <c r="I4" s="10">
        <f t="shared" si="5"/>
        <v>3702</v>
      </c>
      <c r="J4" s="10">
        <f t="shared" si="3"/>
        <v>81158676133.072983</v>
      </c>
      <c r="K4" s="11">
        <f t="shared" si="4"/>
        <v>1.9999999999997797E-3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11"/>
      <c r="H5" s="10"/>
      <c r="I5" s="10">
        <f t="shared" si="5"/>
        <v>3702</v>
      </c>
      <c r="J5" s="10">
        <f t="shared" si="3"/>
        <v>80996682767.537918</v>
      </c>
      <c r="K5" s="11">
        <f t="shared" si="4"/>
        <v>2.9999999999998916E-3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11"/>
      <c r="H6" s="10"/>
      <c r="I6" s="10">
        <f t="shared" si="5"/>
        <v>3702</v>
      </c>
      <c r="J6" s="10">
        <f t="shared" si="3"/>
        <v>80754419509.010895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11"/>
      <c r="H7" s="10"/>
      <c r="I7" s="10">
        <f t="shared" si="5"/>
        <v>3702</v>
      </c>
      <c r="J7" s="10">
        <f t="shared" si="3"/>
        <v>80424678327.866638</v>
      </c>
      <c r="K7" s="11">
        <f t="shared" si="4"/>
        <v>5.1000000000001044E-3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11"/>
      <c r="H8" s="10"/>
      <c r="I8" s="10">
        <f t="shared" si="5"/>
        <v>3702</v>
      </c>
      <c r="J8" s="10">
        <f t="shared" si="3"/>
        <v>80016593699.996643</v>
      </c>
      <c r="K8" s="11">
        <f t="shared" si="4"/>
        <v>6.1999999999999833E-3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11"/>
      <c r="H9" s="10"/>
      <c r="I9" s="10">
        <f t="shared" si="5"/>
        <v>3702</v>
      </c>
      <c r="J9" s="10">
        <f t="shared" si="3"/>
        <v>79523547704.230408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11"/>
      <c r="H10" s="10"/>
      <c r="I10" s="10">
        <f t="shared" si="5"/>
        <v>3702</v>
      </c>
      <c r="J10" s="10">
        <f t="shared" si="3"/>
        <v>79009982815.926895</v>
      </c>
      <c r="K10" s="11">
        <f t="shared" si="4"/>
        <v>6.3999999999999613E-3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11"/>
      <c r="H11" s="10"/>
      <c r="I11" s="10">
        <f t="shared" si="5"/>
        <v>3702</v>
      </c>
      <c r="J11" s="10">
        <f t="shared" si="3"/>
        <v>78507534594.521957</v>
      </c>
      <c r="K11" s="11">
        <f t="shared" si="4"/>
        <v>6.0000000000002274E-3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11"/>
      <c r="H12" s="10"/>
      <c r="I12" s="10">
        <f t="shared" si="5"/>
        <v>3702</v>
      </c>
      <c r="J12" s="10">
        <f t="shared" si="3"/>
        <v>78039298801.71167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11"/>
      <c r="H13" s="10"/>
      <c r="I13" s="10">
        <f t="shared" si="5"/>
        <v>3702</v>
      </c>
      <c r="J13" s="10">
        <f t="shared" si="3"/>
        <v>77596995924.939514</v>
      </c>
      <c r="K13" s="11">
        <f t="shared" si="4"/>
        <v>4.8999999999999044E-3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11"/>
      <c r="H14" s="10"/>
      <c r="I14" s="10">
        <f t="shared" si="5"/>
        <v>3702</v>
      </c>
      <c r="J14" s="10">
        <f t="shared" si="3"/>
        <v>77218624664.08551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11"/>
      <c r="H15" s="10"/>
      <c r="I15" s="10">
        <f t="shared" si="5"/>
        <v>3702</v>
      </c>
      <c r="J15" s="10">
        <f t="shared" si="3"/>
        <v>76956970962.811951</v>
      </c>
      <c r="K15" s="11">
        <f t="shared" si="4"/>
        <v>1.9000000000000128E-3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11"/>
      <c r="H16" s="10"/>
      <c r="I16" s="10">
        <f t="shared" si="5"/>
        <v>3702</v>
      </c>
      <c r="J16" s="10">
        <f t="shared" si="3"/>
        <v>76811030005.800934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11"/>
      <c r="H17" s="10"/>
      <c r="I17" s="10">
        <f t="shared" si="5"/>
        <v>3702</v>
      </c>
      <c r="J17" s="10">
        <f t="shared" si="3"/>
        <v>76726630712.0177</v>
      </c>
      <c r="K17" s="11">
        <f t="shared" si="4"/>
        <v>1.2000000000000899E-3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11"/>
      <c r="H18" s="10"/>
      <c r="I18" s="10">
        <f t="shared" si="5"/>
        <v>3702</v>
      </c>
      <c r="J18" s="10">
        <f t="shared" si="3"/>
        <v>76634669109.086792</v>
      </c>
      <c r="K18" s="11">
        <f t="shared" si="4"/>
        <v>1.7999999999998018E-3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11"/>
      <c r="H19" s="10"/>
      <c r="I19" s="10">
        <f t="shared" si="5"/>
        <v>3702</v>
      </c>
      <c r="J19" s="10">
        <f t="shared" si="3"/>
        <v>76496974554.888</v>
      </c>
      <c r="K19" s="11">
        <f t="shared" si="4"/>
        <v>2.8999999999999027E-3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11"/>
      <c r="H20" s="10"/>
      <c r="I20" s="10">
        <f t="shared" si="5"/>
        <v>3702</v>
      </c>
      <c r="J20" s="10">
        <f t="shared" si="3"/>
        <v>76275774807.944962</v>
      </c>
      <c r="K20" s="11">
        <f t="shared" si="4"/>
        <v>3.7000000000000366E-3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11"/>
      <c r="H21" s="10"/>
      <c r="I21" s="10">
        <f t="shared" si="5"/>
        <v>3702</v>
      </c>
      <c r="J21" s="10">
        <f t="shared" si="3"/>
        <v>75994594807.158478</v>
      </c>
      <c r="K21" s="11">
        <f t="shared" si="4"/>
        <v>4.0000000000002256E-3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11"/>
      <c r="H22" s="10"/>
      <c r="I22" s="10">
        <f t="shared" si="5"/>
        <v>3702</v>
      </c>
      <c r="J22" s="10">
        <f t="shared" si="3"/>
        <v>75691827497.169785</v>
      </c>
      <c r="K22" s="11">
        <f t="shared" si="4"/>
        <v>5.4000000000000714E-3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11"/>
      <c r="H23" s="10"/>
      <c r="I23" s="10">
        <f t="shared" si="5"/>
        <v>3702</v>
      </c>
      <c r="J23" s="10">
        <f t="shared" si="3"/>
        <v>75285286947.652451</v>
      </c>
      <c r="K23" s="11">
        <f t="shared" si="4"/>
        <v>1.3900000000000023E-2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11"/>
      <c r="H24" s="10"/>
      <c r="I24" s="10">
        <f t="shared" si="5"/>
        <v>3702</v>
      </c>
      <c r="J24" s="10">
        <f t="shared" si="3"/>
        <v>74253167913.652679</v>
      </c>
      <c r="K24" s="11">
        <f t="shared" si="4"/>
        <v>2.9099999999999904E-2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11"/>
      <c r="H25" s="10"/>
      <c r="I25" s="10">
        <f t="shared" si="5"/>
        <v>3702</v>
      </c>
      <c r="J25" s="10">
        <f t="shared" si="3"/>
        <v>72153501033.575638</v>
      </c>
      <c r="K25" s="11">
        <f t="shared" si="4"/>
        <v>4.1400000000000325E-2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11"/>
      <c r="H26" s="10"/>
      <c r="I26" s="10">
        <f t="shared" si="5"/>
        <v>3702</v>
      </c>
      <c r="J26" s="10">
        <f t="shared" si="3"/>
        <v>69285097977.314789</v>
      </c>
      <c r="K26" s="11">
        <f t="shared" si="4"/>
        <v>1.4699999999999935E-2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11"/>
      <c r="H27" s="10"/>
      <c r="I27" s="10">
        <f t="shared" si="5"/>
        <v>3702</v>
      </c>
      <c r="J27" s="10">
        <f t="shared" si="3"/>
        <v>68281361956.553459</v>
      </c>
      <c r="K27" s="11">
        <f t="shared" si="4"/>
        <v>1.4100000000000001E-2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11"/>
      <c r="H28" s="10"/>
      <c r="I28" s="10">
        <f t="shared" si="5"/>
        <v>3702</v>
      </c>
      <c r="J28" s="10">
        <f t="shared" si="3"/>
        <v>67331981024.113457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11"/>
      <c r="H29" s="10"/>
      <c r="I29" s="10">
        <f t="shared" si="5"/>
        <v>3702</v>
      </c>
      <c r="J29" s="10">
        <f t="shared" si="3"/>
        <v>65972938491.194847</v>
      </c>
      <c r="K29" s="11">
        <f t="shared" si="4"/>
        <v>2.1499999999999853E-2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11"/>
      <c r="H30" s="10"/>
      <c r="I30" s="10">
        <f t="shared" si="5"/>
        <v>3702</v>
      </c>
      <c r="J30" s="10">
        <f t="shared" si="3"/>
        <v>64584374440.719383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11"/>
      <c r="H31" s="10"/>
      <c r="I31" s="10">
        <f t="shared" si="5"/>
        <v>3702</v>
      </c>
      <c r="J31" s="10">
        <f t="shared" si="3"/>
        <v>63169380321.517395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11"/>
      <c r="H32" s="10"/>
      <c r="I32" s="10">
        <f t="shared" si="5"/>
        <v>3702</v>
      </c>
      <c r="J32" s="10">
        <f t="shared" si="3"/>
        <v>61755186549.533089</v>
      </c>
      <c r="K32" s="11">
        <f t="shared" si="4"/>
        <v>2.2399999999999975E-2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11"/>
      <c r="H33" s="10"/>
      <c r="I33" s="10">
        <f t="shared" si="5"/>
        <v>3702</v>
      </c>
      <c r="J33" s="10">
        <f t="shared" si="3"/>
        <v>60402177767.540192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11"/>
      <c r="H34" s="10"/>
      <c r="I34" s="10">
        <f t="shared" si="5"/>
        <v>3702</v>
      </c>
      <c r="J34" s="10">
        <f t="shared" ref="J34:J65" si="6">IF(I34="","",I34*C34)</f>
        <v>59130864187.508751</v>
      </c>
      <c r="K34" s="11">
        <f t="shared" ref="K34:K65" si="7">IFERROR(J34/J35-1,"")</f>
        <v>2.0499999999999963E-2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11"/>
      <c r="H35" s="10"/>
      <c r="I35" s="10">
        <f t="shared" ref="I35:I66" si="8">IF(H35&lt;&gt;"",H35,I34/(1+IF(G34="",0,G34)))</f>
        <v>3702</v>
      </c>
      <c r="J35" s="10">
        <f t="shared" si="6"/>
        <v>57943032030.875801</v>
      </c>
      <c r="K35" s="11">
        <f t="shared" si="7"/>
        <v>1.9500000000000295E-2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11"/>
      <c r="H36" s="10"/>
      <c r="I36" s="10">
        <f t="shared" si="8"/>
        <v>3702</v>
      </c>
      <c r="J36" s="10">
        <f t="shared" si="6"/>
        <v>56834754321.6045</v>
      </c>
      <c r="K36" s="11">
        <f t="shared" si="7"/>
        <v>1.8499999999999739E-2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11"/>
      <c r="H37" s="10"/>
      <c r="I37" s="10">
        <f t="shared" si="8"/>
        <v>3702</v>
      </c>
      <c r="J37" s="10">
        <f t="shared" si="6"/>
        <v>55802409741.388817</v>
      </c>
      <c r="K37" s="11">
        <f t="shared" si="7"/>
        <v>1.760000000000006E-2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11"/>
      <c r="H38" s="10"/>
      <c r="I38" s="10">
        <f t="shared" si="8"/>
        <v>3702</v>
      </c>
      <c r="J38" s="10">
        <f t="shared" si="6"/>
        <v>54837273723.849075</v>
      </c>
      <c r="K38" s="11">
        <f t="shared" si="7"/>
        <v>1.6900000000000137E-2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11"/>
      <c r="H39" s="10"/>
      <c r="I39" s="10">
        <f t="shared" si="8"/>
        <v>3702</v>
      </c>
      <c r="J39" s="10">
        <f t="shared" si="6"/>
        <v>53925925581.521362</v>
      </c>
      <c r="K39" s="11">
        <f t="shared" si="7"/>
        <v>1.639999999999997E-2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11"/>
      <c r="H40" s="10"/>
      <c r="I40" s="10">
        <f t="shared" si="8"/>
        <v>3702</v>
      </c>
      <c r="J40" s="10">
        <f t="shared" si="6"/>
        <v>53055810292.720749</v>
      </c>
      <c r="K40" s="11">
        <f t="shared" si="7"/>
        <v>1.6199999999999992E-2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11"/>
      <c r="H41" s="10"/>
      <c r="I41" s="10">
        <f t="shared" si="8"/>
        <v>3702</v>
      </c>
      <c r="J41" s="10">
        <f t="shared" si="6"/>
        <v>52210008160.520317</v>
      </c>
      <c r="K41" s="11">
        <f t="shared" si="7"/>
        <v>1.6299999999999981E-2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11"/>
      <c r="H42" s="10"/>
      <c r="I42" s="10">
        <f t="shared" si="8"/>
        <v>3702</v>
      </c>
      <c r="J42" s="10">
        <f t="shared" si="6"/>
        <v>51372634222.690468</v>
      </c>
      <c r="K42" s="11">
        <f t="shared" si="7"/>
        <v>1.6899999999999915E-2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11"/>
      <c r="H43" s="10"/>
      <c r="I43" s="10">
        <f t="shared" si="8"/>
        <v>3702</v>
      </c>
      <c r="J43" s="10">
        <f t="shared" si="6"/>
        <v>50518865397.473175</v>
      </c>
      <c r="K43" s="11">
        <f t="shared" si="7"/>
        <v>1.7900000000000027E-2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11"/>
      <c r="H44" s="10"/>
      <c r="I44" s="10">
        <f t="shared" si="8"/>
        <v>3702</v>
      </c>
      <c r="J44" s="10">
        <f t="shared" si="6"/>
        <v>49630479808.893967</v>
      </c>
      <c r="K44" s="11">
        <f t="shared" si="7"/>
        <v>1.9199999999999884E-2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11"/>
      <c r="H45" s="10"/>
      <c r="I45" s="10">
        <f t="shared" si="8"/>
        <v>3702</v>
      </c>
      <c r="J45" s="10">
        <f t="shared" si="6"/>
        <v>48695525715.162842</v>
      </c>
      <c r="K45" s="11">
        <f t="shared" si="7"/>
        <v>2.0500000000000185E-2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11"/>
      <c r="H46" s="10"/>
      <c r="I46" s="10">
        <f t="shared" si="8"/>
        <v>3702</v>
      </c>
      <c r="J46" s="10">
        <f t="shared" si="6"/>
        <v>47717320642.001801</v>
      </c>
      <c r="K46" s="11">
        <f t="shared" si="7"/>
        <v>2.1700000000000053E-2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11"/>
      <c r="H47" s="10"/>
      <c r="I47" s="10">
        <f t="shared" si="8"/>
        <v>3702</v>
      </c>
      <c r="J47" s="10">
        <f t="shared" si="6"/>
        <v>46703847158.658897</v>
      </c>
      <c r="K47" s="11">
        <f t="shared" si="7"/>
        <v>2.289999999999992E-2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11"/>
      <c r="H48" s="10"/>
      <c r="I48" s="10">
        <f t="shared" si="8"/>
        <v>3702</v>
      </c>
      <c r="J48" s="10">
        <f t="shared" si="6"/>
        <v>45658272713.51931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11"/>
      <c r="H49" s="10"/>
      <c r="I49" s="10">
        <f t="shared" si="8"/>
        <v>3702</v>
      </c>
      <c r="J49" s="10">
        <f t="shared" si="6"/>
        <v>44592511684.265366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11"/>
      <c r="H50" s="10"/>
      <c r="I50" s="10">
        <f t="shared" si="8"/>
        <v>3702</v>
      </c>
      <c r="J50" s="10">
        <f t="shared" si="6"/>
        <v>43509134241.648323</v>
      </c>
      <c r="K50" s="11">
        <f t="shared" si="7"/>
        <v>2.5899999999999812E-2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11"/>
      <c r="H51" s="10"/>
      <c r="I51" s="10">
        <f t="shared" si="8"/>
        <v>3702</v>
      </c>
      <c r="J51" s="10">
        <f t="shared" si="6"/>
        <v>42410697184.568016</v>
      </c>
      <c r="K51" s="11">
        <f t="shared" si="7"/>
        <v>2.6799999999999935E-2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11"/>
      <c r="H52" s="10"/>
      <c r="I52" s="10">
        <f t="shared" si="8"/>
        <v>3702</v>
      </c>
      <c r="J52" s="10">
        <f t="shared" si="6"/>
        <v>41303756510.097404</v>
      </c>
      <c r="K52" s="11">
        <f t="shared" si="7"/>
        <v>2.7700000000000058E-2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11"/>
      <c r="H53" s="10"/>
      <c r="I53" s="10">
        <f t="shared" si="8"/>
        <v>3702</v>
      </c>
      <c r="J53" s="10">
        <f t="shared" si="6"/>
        <v>40190480208.326752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11"/>
      <c r="H54" s="10"/>
      <c r="I54" s="10">
        <f t="shared" si="8"/>
        <v>3702</v>
      </c>
      <c r="J54" s="10">
        <f t="shared" si="6"/>
        <v>39080591412.219711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11"/>
      <c r="H55" s="10"/>
      <c r="I55" s="10">
        <f t="shared" si="8"/>
        <v>3702</v>
      </c>
      <c r="J55" s="10">
        <f t="shared" si="6"/>
        <v>37971814430.839211</v>
      </c>
      <c r="K55" s="11">
        <f t="shared" si="7"/>
        <v>2.9899999999999816E-2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11"/>
      <c r="H56" s="10"/>
      <c r="I56" s="10">
        <f t="shared" si="8"/>
        <v>3702</v>
      </c>
      <c r="J56" s="10">
        <f t="shared" si="6"/>
        <v>36869418808.46608</v>
      </c>
      <c r="K56" s="11">
        <f t="shared" si="7"/>
        <v>3.069999999999995E-2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11"/>
      <c r="H57" s="10"/>
      <c r="I57" s="10">
        <f t="shared" si="8"/>
        <v>3702</v>
      </c>
      <c r="J57" s="10">
        <f t="shared" si="6"/>
        <v>35771241688.625282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11"/>
      <c r="H58" s="10"/>
      <c r="I58" s="10">
        <f t="shared" si="8"/>
        <v>3702</v>
      </c>
      <c r="J58" s="10">
        <f t="shared" si="6"/>
        <v>34675496014.565025</v>
      </c>
      <c r="K58" s="11">
        <f t="shared" si="7"/>
        <v>3.2499999999999973E-2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11"/>
      <c r="H59" s="10"/>
      <c r="I59" s="10">
        <f t="shared" si="8"/>
        <v>3702</v>
      </c>
      <c r="J59" s="10">
        <f t="shared" si="6"/>
        <v>33584015510.474602</v>
      </c>
      <c r="K59" s="11">
        <f t="shared" si="7"/>
        <v>3.3500000000000085E-2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11"/>
      <c r="H60" s="10"/>
      <c r="I60" s="10">
        <f t="shared" si="8"/>
        <v>3702</v>
      </c>
      <c r="J60" s="10">
        <f t="shared" si="6"/>
        <v>32495418974.818192</v>
      </c>
      <c r="K60" s="11">
        <f t="shared" si="7"/>
        <v>3.4499999999999975E-2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11"/>
      <c r="H61" s="10"/>
      <c r="I61" s="10">
        <f t="shared" si="8"/>
        <v>3702</v>
      </c>
      <c r="J61" s="10">
        <f t="shared" si="6"/>
        <v>31411714813.744026</v>
      </c>
      <c r="K61" s="11">
        <f t="shared" si="7"/>
        <v>3.5499999999999865E-2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11"/>
      <c r="H62" s="10"/>
      <c r="I62" s="10">
        <f t="shared" si="8"/>
        <v>3702</v>
      </c>
      <c r="J62" s="10">
        <f t="shared" si="6"/>
        <v>30334828405.353962</v>
      </c>
      <c r="K62" s="11">
        <f t="shared" si="7"/>
        <v>3.6299999999999999E-2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11"/>
      <c r="H63" s="10"/>
      <c r="I63" s="10">
        <f t="shared" si="8"/>
        <v>3702</v>
      </c>
      <c r="J63" s="10">
        <f t="shared" si="6"/>
        <v>29272245879.913116</v>
      </c>
      <c r="K63" s="11">
        <f t="shared" si="7"/>
        <v>3.6699999999999955E-2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11"/>
      <c r="H64" s="10"/>
      <c r="I64" s="10">
        <f t="shared" si="8"/>
        <v>3702</v>
      </c>
      <c r="J64" s="10">
        <f t="shared" si="6"/>
        <v>28235985222.25631</v>
      </c>
      <c r="K64" s="11">
        <f t="shared" si="7"/>
        <v>3.6499999999999977E-2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11"/>
      <c r="H65" s="10"/>
      <c r="I65" s="10">
        <f t="shared" si="8"/>
        <v>3702</v>
      </c>
      <c r="J65" s="10">
        <f t="shared" si="6"/>
        <v>27241664469.132957</v>
      </c>
      <c r="K65" s="11">
        <f t="shared" si="7"/>
        <v>3.5099999999999909E-2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4">
        <f>SUM(F2)</f>
        <v>21995119</v>
      </c>
      <c r="G66" s="11"/>
      <c r="H66" s="10"/>
      <c r="I66" s="10">
        <f t="shared" si="8"/>
        <v>3702</v>
      </c>
      <c r="J66" s="10">
        <f t="shared" ref="J66:J67" si="9">IF(I66="","",I66*C66)</f>
        <v>26317905969.599998</v>
      </c>
      <c r="K66" s="11">
        <f t="shared" ref="K66" si="10">IFERROR(J66/J67-1,"")</f>
        <v>3.2100000000000017E-2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11"/>
      <c r="H67" s="10"/>
      <c r="I67" s="10">
        <f t="shared" ref="I67" si="11">IF(H67&lt;&gt;"",H67,I66/(1+IF(G66="",0,G66)))</f>
        <v>3702</v>
      </c>
      <c r="J67" s="10">
        <f t="shared" si="9"/>
        <v>25499376000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5">
        <v>2166683</v>
      </c>
      <c r="G2" s="11"/>
      <c r="H2" s="10"/>
      <c r="I2" s="10">
        <f>IF(H2&lt;&gt;"",H2,4008)</f>
        <v>4008</v>
      </c>
      <c r="J2" s="10">
        <f t="shared" ref="J2:J33" si="3">IF(I2="","",I2*C2)</f>
        <v>8682633181.4606628</v>
      </c>
      <c r="K2" s="11">
        <f t="shared" ref="K2:K33" si="4">IFERROR(J2/J3-1,"")</f>
        <v>5.5000000000000604E-3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11"/>
      <c r="H3" s="10"/>
      <c r="I3" s="10">
        <f t="shared" ref="I3:I34" si="5">IF(H3&lt;&gt;"",H3,I2/(1+IF(G2="",0,G2)))</f>
        <v>4008</v>
      </c>
      <c r="J3" s="10">
        <f t="shared" si="3"/>
        <v>8635139911.9449654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11"/>
      <c r="H4" s="10"/>
      <c r="I4" s="10">
        <f t="shared" si="5"/>
        <v>4008</v>
      </c>
      <c r="J4" s="10">
        <f t="shared" si="3"/>
        <v>8587052418.4019136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11"/>
      <c r="H5" s="10"/>
      <c r="I5" s="10">
        <f t="shared" si="5"/>
        <v>4008</v>
      </c>
      <c r="J5" s="10">
        <f t="shared" si="3"/>
        <v>8536685971.171998</v>
      </c>
      <c r="K5" s="11">
        <f t="shared" si="4"/>
        <v>6.1999999999999833E-3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11"/>
      <c r="H6" s="10"/>
      <c r="I6" s="10">
        <f t="shared" si="5"/>
        <v>4008</v>
      </c>
      <c r="J6" s="10">
        <f t="shared" si="3"/>
        <v>8484084646.3645372</v>
      </c>
      <c r="K6" s="11">
        <f t="shared" si="4"/>
        <v>6.0999999999999943E-3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11"/>
      <c r="H7" s="10"/>
      <c r="I7" s="10">
        <f t="shared" si="5"/>
        <v>4008</v>
      </c>
      <c r="J7" s="10">
        <f t="shared" si="3"/>
        <v>8432645508.7610941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11"/>
      <c r="H8" s="10"/>
      <c r="I8" s="10">
        <f t="shared" si="5"/>
        <v>4008</v>
      </c>
      <c r="J8" s="10">
        <f t="shared" si="3"/>
        <v>8384851853.1978655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11"/>
      <c r="H9" s="10"/>
      <c r="I9" s="10">
        <f t="shared" si="5"/>
        <v>4008</v>
      </c>
      <c r="J9" s="10">
        <f t="shared" si="3"/>
        <v>8342306092.1280117</v>
      </c>
      <c r="K9" s="11">
        <f t="shared" si="4"/>
        <v>4.3999999999999595E-3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11"/>
      <c r="H10" s="10"/>
      <c r="I10" s="10">
        <f t="shared" si="5"/>
        <v>4008</v>
      </c>
      <c r="J10" s="10">
        <f t="shared" si="3"/>
        <v>8305760744.8506689</v>
      </c>
      <c r="K10" s="11">
        <f t="shared" si="4"/>
        <v>4.0999999999999925E-3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11"/>
      <c r="H11" s="10"/>
      <c r="I11" s="10">
        <f t="shared" si="5"/>
        <v>4008</v>
      </c>
      <c r="J11" s="10">
        <f t="shared" si="3"/>
        <v>8271846175.5309925</v>
      </c>
      <c r="K11" s="11">
        <f t="shared" si="4"/>
        <v>4.0999999999999925E-3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11"/>
      <c r="H12" s="10"/>
      <c r="I12" s="10">
        <f t="shared" si="5"/>
        <v>4008</v>
      </c>
      <c r="J12" s="10">
        <f t="shared" si="3"/>
        <v>8238070088.1694975</v>
      </c>
      <c r="K12" s="11">
        <f t="shared" si="4"/>
        <v>4.4999999999999485E-3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11"/>
      <c r="H13" s="10"/>
      <c r="I13" s="10">
        <f t="shared" si="5"/>
        <v>4008</v>
      </c>
      <c r="J13" s="10">
        <f t="shared" si="3"/>
        <v>8201164846.3608732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11"/>
      <c r="H14" s="10"/>
      <c r="I14" s="10">
        <f t="shared" si="5"/>
        <v>4008</v>
      </c>
      <c r="J14" s="10">
        <f t="shared" si="3"/>
        <v>8160363031.2048502</v>
      </c>
      <c r="K14" s="11">
        <f t="shared" si="4"/>
        <v>5.3000000000000824E-3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11"/>
      <c r="H15" s="10"/>
      <c r="I15" s="10">
        <f t="shared" si="5"/>
        <v>4008</v>
      </c>
      <c r="J15" s="10">
        <f t="shared" si="3"/>
        <v>8117341123.2516165</v>
      </c>
      <c r="K15" s="11">
        <f t="shared" si="4"/>
        <v>5.3000000000000824E-3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11"/>
      <c r="H16" s="10"/>
      <c r="I16" s="10">
        <f t="shared" si="5"/>
        <v>4008</v>
      </c>
      <c r="J16" s="10">
        <f t="shared" si="3"/>
        <v>8074546029.2963457</v>
      </c>
      <c r="K16" s="11">
        <f t="shared" si="4"/>
        <v>4.9999999999998934E-3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11"/>
      <c r="H17" s="10"/>
      <c r="I17" s="10">
        <f t="shared" si="5"/>
        <v>4008</v>
      </c>
      <c r="J17" s="10">
        <f t="shared" si="3"/>
        <v>8034374158.5038271</v>
      </c>
      <c r="K17" s="11">
        <f t="shared" si="4"/>
        <v>4.5999999999999375E-3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11"/>
      <c r="H18" s="10"/>
      <c r="I18" s="10">
        <f t="shared" si="5"/>
        <v>4008</v>
      </c>
      <c r="J18" s="10">
        <f t="shared" si="3"/>
        <v>7997585266.278945</v>
      </c>
      <c r="K18" s="11">
        <f t="shared" si="4"/>
        <v>4.2999999999999705E-3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11"/>
      <c r="H19" s="10"/>
      <c r="I19" s="10">
        <f t="shared" si="5"/>
        <v>4008</v>
      </c>
      <c r="J19" s="10">
        <f t="shared" si="3"/>
        <v>7963342891.8440161</v>
      </c>
      <c r="K19" s="11">
        <f t="shared" si="4"/>
        <v>4.3999999999999595E-3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11"/>
      <c r="H20" s="10"/>
      <c r="I20" s="10">
        <f t="shared" si="5"/>
        <v>4008</v>
      </c>
      <c r="J20" s="10">
        <f t="shared" si="3"/>
        <v>7928457678.0605497</v>
      </c>
      <c r="K20" s="11">
        <f t="shared" si="4"/>
        <v>4.7999999999999154E-3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11"/>
      <c r="H21" s="10"/>
      <c r="I21" s="10">
        <f t="shared" si="5"/>
        <v>4008</v>
      </c>
      <c r="J21" s="10">
        <f t="shared" si="3"/>
        <v>7890582880.2354202</v>
      </c>
      <c r="K21" s="11">
        <f t="shared" si="4"/>
        <v>5.5000000000000604E-3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11"/>
      <c r="H22" s="10"/>
      <c r="I22" s="10">
        <f t="shared" si="5"/>
        <v>4008</v>
      </c>
      <c r="J22" s="10">
        <f t="shared" si="3"/>
        <v>7847422058.9114065</v>
      </c>
      <c r="K22" s="11">
        <f t="shared" si="4"/>
        <v>6.4999999999999503E-3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11"/>
      <c r="H23" s="10"/>
      <c r="I23" s="10">
        <f t="shared" si="5"/>
        <v>4008</v>
      </c>
      <c r="J23" s="10">
        <f t="shared" si="3"/>
        <v>7796743227.929863</v>
      </c>
      <c r="K23" s="11">
        <f t="shared" si="4"/>
        <v>7.8000000000000291E-3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11"/>
      <c r="H24" s="10"/>
      <c r="I24" s="10">
        <f t="shared" si="5"/>
        <v>4008</v>
      </c>
      <c r="J24" s="10">
        <f t="shared" si="3"/>
        <v>7736399313.2862301</v>
      </c>
      <c r="K24" s="11">
        <f t="shared" si="4"/>
        <v>9.300000000000086E-3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11"/>
      <c r="H25" s="10"/>
      <c r="I25" s="10">
        <f t="shared" si="5"/>
        <v>4008</v>
      </c>
      <c r="J25" s="10">
        <f t="shared" si="3"/>
        <v>7665113755.3613691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11"/>
      <c r="H26" s="10"/>
      <c r="I26" s="10">
        <f t="shared" si="5"/>
        <v>4008</v>
      </c>
      <c r="J26" s="10">
        <f t="shared" si="3"/>
        <v>7582464888.0812836</v>
      </c>
      <c r="K26" s="11">
        <f t="shared" si="4"/>
        <v>1.2299999999999978E-2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11"/>
      <c r="H27" s="10"/>
      <c r="I27" s="10">
        <f t="shared" si="5"/>
        <v>4008</v>
      </c>
      <c r="J27" s="10">
        <f t="shared" si="3"/>
        <v>7490333782.5558462</v>
      </c>
      <c r="K27" s="11">
        <f t="shared" si="4"/>
        <v>1.330000000000009E-2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11"/>
      <c r="H28" s="10"/>
      <c r="I28" s="10">
        <f t="shared" si="5"/>
        <v>4008</v>
      </c>
      <c r="J28" s="10">
        <f t="shared" si="3"/>
        <v>7392019917.6510859</v>
      </c>
      <c r="K28" s="11">
        <f t="shared" si="4"/>
        <v>1.4100000000000001E-2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11"/>
      <c r="H29" s="10"/>
      <c r="I29" s="10">
        <f t="shared" si="5"/>
        <v>4008</v>
      </c>
      <c r="J29" s="10">
        <f t="shared" si="3"/>
        <v>7289241610.9368753</v>
      </c>
      <c r="K29" s="11">
        <f t="shared" si="4"/>
        <v>1.4699999999999935E-2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11"/>
      <c r="H30" s="10"/>
      <c r="I30" s="10">
        <f t="shared" si="5"/>
        <v>4008</v>
      </c>
      <c r="J30" s="10">
        <f t="shared" si="3"/>
        <v>7183642072.4715443</v>
      </c>
      <c r="K30" s="11">
        <f t="shared" si="4"/>
        <v>1.5500000000000069E-2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11"/>
      <c r="H31" s="10"/>
      <c r="I31" s="10">
        <f t="shared" si="5"/>
        <v>4008</v>
      </c>
      <c r="J31" s="10">
        <f t="shared" si="3"/>
        <v>7073995147.6824656</v>
      </c>
      <c r="K31" s="11">
        <f t="shared" si="4"/>
        <v>1.639999999999997E-2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11"/>
      <c r="H32" s="10"/>
      <c r="I32" s="10">
        <f t="shared" si="5"/>
        <v>4008</v>
      </c>
      <c r="J32" s="10">
        <f t="shared" si="3"/>
        <v>6959853549.471139</v>
      </c>
      <c r="K32" s="11">
        <f t="shared" si="4"/>
        <v>1.7400000000000082E-2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11"/>
      <c r="H33" s="10"/>
      <c r="I33" s="10">
        <f t="shared" si="5"/>
        <v>4008</v>
      </c>
      <c r="J33" s="10">
        <f t="shared" si="3"/>
        <v>6840823225.3500481</v>
      </c>
      <c r="K33" s="11">
        <f t="shared" si="4"/>
        <v>1.8399999999999972E-2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11"/>
      <c r="H34" s="10"/>
      <c r="I34" s="10">
        <f t="shared" si="5"/>
        <v>4008</v>
      </c>
      <c r="J34" s="10">
        <f t="shared" ref="J34:J65" si="6">IF(I34="","",I34*C34)</f>
        <v>6717226262.1269131</v>
      </c>
      <c r="K34" s="11">
        <f t="shared" ref="K34:K65" si="7">IFERROR(J34/J35-1,"")</f>
        <v>1.9300000000000095E-2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11"/>
      <c r="H35" s="10"/>
      <c r="I35" s="10">
        <f t="shared" ref="I35:I66" si="8">IF(H35&lt;&gt;"",H35,I34/(1+IF(G34="",0,G34)))</f>
        <v>4008</v>
      </c>
      <c r="J35" s="10">
        <f t="shared" si="6"/>
        <v>6590038518.7156992</v>
      </c>
      <c r="K35" s="11">
        <f t="shared" si="7"/>
        <v>2.0100000000000007E-2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11"/>
      <c r="H36" s="10"/>
      <c r="I36" s="10">
        <f t="shared" si="8"/>
        <v>4008</v>
      </c>
      <c r="J36" s="10">
        <f t="shared" si="6"/>
        <v>6460188725.3364363</v>
      </c>
      <c r="K36" s="11">
        <f t="shared" si="7"/>
        <v>2.079999999999993E-2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11"/>
      <c r="H37" s="10"/>
      <c r="I37" s="10">
        <f t="shared" si="8"/>
        <v>4008</v>
      </c>
      <c r="J37" s="10">
        <f t="shared" si="6"/>
        <v>6328554785.7919645</v>
      </c>
      <c r="K37" s="11">
        <f t="shared" si="7"/>
        <v>2.1500000000000075E-2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11"/>
      <c r="H38" s="10"/>
      <c r="I38" s="10">
        <f t="shared" si="8"/>
        <v>4008</v>
      </c>
      <c r="J38" s="10">
        <f t="shared" si="6"/>
        <v>6195354660.5892944</v>
      </c>
      <c r="K38" s="11">
        <f t="shared" si="7"/>
        <v>2.2100000000000009E-2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11"/>
      <c r="H39" s="10"/>
      <c r="I39" s="10">
        <f t="shared" si="8"/>
        <v>4008</v>
      </c>
      <c r="J39" s="10">
        <f t="shared" si="6"/>
        <v>6061397769.8750563</v>
      </c>
      <c r="K39" s="11">
        <f t="shared" si="7"/>
        <v>2.2700000000000164E-2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11"/>
      <c r="H40" s="10"/>
      <c r="I40" s="10">
        <f t="shared" si="8"/>
        <v>4008</v>
      </c>
      <c r="J40" s="10">
        <f t="shared" si="6"/>
        <v>5926858091.2047091</v>
      </c>
      <c r="K40" s="11">
        <f t="shared" si="7"/>
        <v>2.3299999999999876E-2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11"/>
      <c r="H41" s="10"/>
      <c r="I41" s="10">
        <f t="shared" si="8"/>
        <v>4008</v>
      </c>
      <c r="J41" s="10">
        <f t="shared" si="6"/>
        <v>5791906665.8894844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11"/>
      <c r="H42" s="10"/>
      <c r="I42" s="10">
        <f t="shared" si="8"/>
        <v>4008</v>
      </c>
      <c r="J42" s="10">
        <f t="shared" si="6"/>
        <v>5656158853.4076996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11"/>
      <c r="H43" s="10"/>
      <c r="I43" s="10">
        <f t="shared" si="8"/>
        <v>4008</v>
      </c>
      <c r="J43" s="10">
        <f t="shared" si="6"/>
        <v>5519280692.2401438</v>
      </c>
      <c r="K43" s="11">
        <f t="shared" si="7"/>
        <v>2.5500000000000078E-2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11"/>
      <c r="H44" s="10"/>
      <c r="I44" s="10">
        <f t="shared" si="8"/>
        <v>4008</v>
      </c>
      <c r="J44" s="10">
        <f t="shared" si="6"/>
        <v>5382038705.2561131</v>
      </c>
      <c r="K44" s="11">
        <f t="shared" si="7"/>
        <v>2.6200000000000001E-2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11"/>
      <c r="H45" s="10"/>
      <c r="I45" s="10">
        <f t="shared" si="8"/>
        <v>4008</v>
      </c>
      <c r="J45" s="10">
        <f t="shared" si="6"/>
        <v>5244629414.5937567</v>
      </c>
      <c r="K45" s="11">
        <f t="shared" si="7"/>
        <v>2.6699999999999946E-2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11"/>
      <c r="H46" s="10"/>
      <c r="I46" s="10">
        <f t="shared" si="8"/>
        <v>4008</v>
      </c>
      <c r="J46" s="10">
        <f t="shared" si="6"/>
        <v>5108239422.025671</v>
      </c>
      <c r="K46" s="11">
        <f t="shared" si="7"/>
        <v>2.7199999999999669E-2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11"/>
      <c r="H47" s="10"/>
      <c r="I47" s="10">
        <f t="shared" si="8"/>
        <v>4008</v>
      </c>
      <c r="J47" s="10">
        <f t="shared" si="6"/>
        <v>4972974515.2119083</v>
      </c>
      <c r="K47" s="11">
        <f t="shared" si="7"/>
        <v>2.750000000000008E-2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11"/>
      <c r="H48" s="10"/>
      <c r="I48" s="10">
        <f t="shared" si="8"/>
        <v>4008</v>
      </c>
      <c r="J48" s="10">
        <f t="shared" si="6"/>
        <v>4839877873.6855555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11"/>
      <c r="H49" s="10"/>
      <c r="I49" s="10">
        <f t="shared" si="8"/>
        <v>4008</v>
      </c>
      <c r="J49" s="10">
        <f t="shared" si="6"/>
        <v>4708968548.0497713</v>
      </c>
      <c r="K49" s="11">
        <f t="shared" si="7"/>
        <v>2.8100000000000014E-2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11"/>
      <c r="H50" s="10"/>
      <c r="I50" s="10">
        <f t="shared" si="8"/>
        <v>4008</v>
      </c>
      <c r="J50" s="10">
        <f t="shared" si="6"/>
        <v>4580263153.438159</v>
      </c>
      <c r="K50" s="11">
        <f t="shared" si="7"/>
        <v>2.829999999999977E-2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11"/>
      <c r="H51" s="10"/>
      <c r="I51" s="10">
        <f t="shared" si="8"/>
        <v>4008</v>
      </c>
      <c r="J51" s="10">
        <f t="shared" si="6"/>
        <v>4454209037.6720409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11"/>
      <c r="H52" s="10"/>
      <c r="I52" s="10">
        <f t="shared" si="8"/>
        <v>4008</v>
      </c>
      <c r="J52" s="10">
        <f t="shared" si="6"/>
        <v>4331202875.9938164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11"/>
      <c r="H53" s="10"/>
      <c r="I53" s="10">
        <f t="shared" si="8"/>
        <v>4008</v>
      </c>
      <c r="J53" s="10">
        <f t="shared" si="6"/>
        <v>4211593617.2635322</v>
      </c>
      <c r="K53" s="11">
        <f t="shared" si="7"/>
        <v>2.8299999999999992E-2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11"/>
      <c r="H54" s="10"/>
      <c r="I54" s="10">
        <f t="shared" si="8"/>
        <v>4008</v>
      </c>
      <c r="J54" s="10">
        <f t="shared" si="6"/>
        <v>4095685711.624557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11"/>
      <c r="H55" s="10"/>
      <c r="I55" s="10">
        <f t="shared" si="8"/>
        <v>4008</v>
      </c>
      <c r="J55" s="10">
        <f t="shared" si="6"/>
        <v>3983355097.8647704</v>
      </c>
      <c r="K55" s="11">
        <f t="shared" si="7"/>
        <v>2.8100000000000014E-2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11"/>
      <c r="H56" s="10"/>
      <c r="I56" s="10">
        <f t="shared" si="8"/>
        <v>4008</v>
      </c>
      <c r="J56" s="10">
        <f t="shared" si="6"/>
        <v>3874482149.4648094</v>
      </c>
      <c r="K56" s="11">
        <f t="shared" si="7"/>
        <v>2.8100000000000014E-2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11"/>
      <c r="H57" s="10"/>
      <c r="I57" s="10">
        <f t="shared" si="8"/>
        <v>4008</v>
      </c>
      <c r="J57" s="10">
        <f t="shared" si="6"/>
        <v>3768584913.3983164</v>
      </c>
      <c r="K57" s="11">
        <f t="shared" si="7"/>
        <v>2.8100000000000014E-2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11"/>
      <c r="H58" s="10"/>
      <c r="I58" s="10">
        <f t="shared" si="8"/>
        <v>4008</v>
      </c>
      <c r="J58" s="10">
        <f t="shared" si="6"/>
        <v>3665582057.5803099</v>
      </c>
      <c r="K58" s="11">
        <f t="shared" si="7"/>
        <v>2.8200000000000003E-2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11"/>
      <c r="H59" s="10"/>
      <c r="I59" s="10">
        <f t="shared" si="8"/>
        <v>4008</v>
      </c>
      <c r="J59" s="10">
        <f t="shared" si="6"/>
        <v>3565047712.0991149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11"/>
      <c r="H60" s="10"/>
      <c r="I60" s="10">
        <f t="shared" si="8"/>
        <v>4008</v>
      </c>
      <c r="J60" s="10">
        <f t="shared" si="6"/>
        <v>3466933494.2128901</v>
      </c>
      <c r="K60" s="11">
        <f t="shared" si="7"/>
        <v>2.8299999999999992E-2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11"/>
      <c r="H61" s="10"/>
      <c r="I61" s="10">
        <f t="shared" si="8"/>
        <v>4008</v>
      </c>
      <c r="J61" s="10">
        <f t="shared" si="6"/>
        <v>3371519492.573072</v>
      </c>
      <c r="K61" s="11">
        <f t="shared" si="7"/>
        <v>2.8200000000000003E-2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11"/>
      <c r="H62" s="10"/>
      <c r="I62" s="10">
        <f t="shared" si="8"/>
        <v>4008</v>
      </c>
      <c r="J62" s="10">
        <f t="shared" si="6"/>
        <v>3279050274.8230615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11"/>
      <c r="H63" s="10"/>
      <c r="I63" s="10">
        <f t="shared" si="8"/>
        <v>4008</v>
      </c>
      <c r="J63" s="10">
        <f t="shared" si="6"/>
        <v>3189737621.4232116</v>
      </c>
      <c r="K63" s="11">
        <f t="shared" si="7"/>
        <v>2.7600000000000291E-2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11"/>
      <c r="H64" s="10"/>
      <c r="I64" s="10">
        <f t="shared" si="8"/>
        <v>4008</v>
      </c>
      <c r="J64" s="10">
        <f t="shared" si="6"/>
        <v>3104065415.9431791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11"/>
      <c r="H65" s="10"/>
      <c r="I65" s="10">
        <f t="shared" si="8"/>
        <v>4008</v>
      </c>
      <c r="J65" s="10">
        <f t="shared" si="6"/>
        <v>3022459022.3399997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4">
        <f>SUM(F2)</f>
        <v>2166683</v>
      </c>
      <c r="G66" s="11"/>
      <c r="H66" s="10"/>
      <c r="I66" s="10">
        <f t="shared" si="8"/>
        <v>4008</v>
      </c>
      <c r="J66" s="10">
        <f t="shared" ref="J66:J67" si="9">IF(I66="","",I66*C66)</f>
        <v>2945579399.9999995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11"/>
      <c r="H67" s="10"/>
      <c r="I67" s="10">
        <f t="shared" ref="I67" si="11">IF(H67&lt;&gt;"",H67,I66/(1+IF(G66="",0,G66)))</f>
        <v>4008</v>
      </c>
      <c r="J67" s="10">
        <f t="shared" si="9"/>
        <v>2873736000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5">
        <v>345037</v>
      </c>
      <c r="G2" s="11"/>
      <c r="H2" s="10"/>
      <c r="I2" s="10">
        <f>IF(H2&lt;&gt;"",H2,24643)</f>
        <v>24643</v>
      </c>
      <c r="J2" s="10">
        <f t="shared" ref="J2:J33" si="3">IF(I2="","",I2*C2)</f>
        <v>8506412242.1071739</v>
      </c>
      <c r="K2" s="11">
        <f t="shared" ref="K2:K33" si="4">IFERROR(J2/J3-1,"")</f>
        <v>-1.6000000000000458E-3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11"/>
      <c r="H3" s="10"/>
      <c r="I3" s="10">
        <f t="shared" ref="I3:I34" si="5">IF(H3&lt;&gt;"",H3,I2/(1+IF(G2="",0,G2)))</f>
        <v>24643</v>
      </c>
      <c r="J3" s="10">
        <f t="shared" si="3"/>
        <v>8520044313.007987</v>
      </c>
      <c r="K3" s="11">
        <f t="shared" si="4"/>
        <v>-1.2999999999999678E-3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11"/>
      <c r="H4" s="10"/>
      <c r="I4" s="10">
        <f t="shared" si="5"/>
        <v>24643</v>
      </c>
      <c r="J4" s="10">
        <f t="shared" si="3"/>
        <v>8531134788.2326889</v>
      </c>
      <c r="K4" s="11">
        <f t="shared" si="4"/>
        <v>-1.4999999999999458E-3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11"/>
      <c r="H5" s="10"/>
      <c r="I5" s="10">
        <f t="shared" si="5"/>
        <v>24643</v>
      </c>
      <c r="J5" s="10">
        <f t="shared" si="3"/>
        <v>8543950714.3041449</v>
      </c>
      <c r="K5" s="11">
        <f t="shared" si="4"/>
        <v>-1.6000000000001569E-3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11"/>
      <c r="H6" s="10"/>
      <c r="I6" s="10">
        <f t="shared" si="5"/>
        <v>24643</v>
      </c>
      <c r="J6" s="10">
        <f t="shared" si="3"/>
        <v>8557642943.0129671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11"/>
      <c r="H7" s="10"/>
      <c r="I7" s="10">
        <f t="shared" si="5"/>
        <v>24643</v>
      </c>
      <c r="J7" s="10">
        <f t="shared" si="3"/>
        <v>8570498691.0495405</v>
      </c>
      <c r="K7" s="11">
        <f t="shared" si="4"/>
        <v>-1.1000000000001009E-3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11"/>
      <c r="H8" s="10"/>
      <c r="I8" s="10">
        <f t="shared" si="5"/>
        <v>24643</v>
      </c>
      <c r="J8" s="10">
        <f t="shared" si="3"/>
        <v>8579936621.3330078</v>
      </c>
      <c r="K8" s="11">
        <f t="shared" si="4"/>
        <v>-4.9999999999983391E-4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11"/>
      <c r="H9" s="10"/>
      <c r="I9" s="10">
        <f t="shared" si="5"/>
        <v>24643</v>
      </c>
      <c r="J9" s="10">
        <f t="shared" si="3"/>
        <v>8584228735.7008572</v>
      </c>
      <c r="K9" s="11">
        <f t="shared" si="4"/>
        <v>-9.9999999999988987E-5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11"/>
      <c r="H10" s="10"/>
      <c r="I10" s="10">
        <f t="shared" si="5"/>
        <v>24643</v>
      </c>
      <c r="J10" s="10">
        <f t="shared" si="3"/>
        <v>8585087244.4252996</v>
      </c>
      <c r="K10" s="11">
        <f t="shared" si="4"/>
        <v>4.9999999999994493E-4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11"/>
      <c r="H11" s="10"/>
      <c r="I11" s="10">
        <f t="shared" si="5"/>
        <v>24643</v>
      </c>
      <c r="J11" s="10">
        <f t="shared" si="3"/>
        <v>8580796846.0022993</v>
      </c>
      <c r="K11" s="11">
        <f t="shared" si="4"/>
        <v>8.9999999999990088E-4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11"/>
      <c r="H12" s="10"/>
      <c r="I12" s="10">
        <f t="shared" si="5"/>
        <v>24643</v>
      </c>
      <c r="J12" s="10">
        <f t="shared" si="3"/>
        <v>8573081073.0365667</v>
      </c>
      <c r="K12" s="11">
        <f t="shared" si="4"/>
        <v>5.9999999999993392E-4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11"/>
      <c r="H13" s="10"/>
      <c r="I13" s="10">
        <f t="shared" si="5"/>
        <v>24643</v>
      </c>
      <c r="J13" s="10">
        <f t="shared" si="3"/>
        <v>8567940308.8512564</v>
      </c>
      <c r="K13" s="11">
        <f t="shared" si="4"/>
        <v>-2.9999999999996696E-4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11"/>
      <c r="H14" s="10"/>
      <c r="I14" s="10">
        <f t="shared" si="5"/>
        <v>24643</v>
      </c>
      <c r="J14" s="10">
        <f t="shared" si="3"/>
        <v>8570511462.2899427</v>
      </c>
      <c r="K14" s="11">
        <f t="shared" si="4"/>
        <v>-7.9999999999991189E-4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11"/>
      <c r="H15" s="10"/>
      <c r="I15" s="10">
        <f t="shared" si="5"/>
        <v>24643</v>
      </c>
      <c r="J15" s="10">
        <f t="shared" si="3"/>
        <v>8577373360.9787254</v>
      </c>
      <c r="K15" s="11">
        <f t="shared" si="4"/>
        <v>-9.0000000000012292E-4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11"/>
      <c r="H16" s="10"/>
      <c r="I16" s="10">
        <f t="shared" si="5"/>
        <v>24643</v>
      </c>
      <c r="J16" s="10">
        <f t="shared" si="3"/>
        <v>8585099950.9345675</v>
      </c>
      <c r="K16" s="11">
        <f t="shared" si="4"/>
        <v>-7.0000000000003393E-4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11"/>
      <c r="H17" s="10"/>
      <c r="I17" s="10">
        <f t="shared" si="5"/>
        <v>24643</v>
      </c>
      <c r="J17" s="10">
        <f t="shared" si="3"/>
        <v>8591113730.5459499</v>
      </c>
      <c r="K17" s="11">
        <f t="shared" si="4"/>
        <v>-9.9999999999988987E-5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11"/>
      <c r="H18" s="10"/>
      <c r="I18" s="10">
        <f t="shared" si="5"/>
        <v>24643</v>
      </c>
      <c r="J18" s="10">
        <f t="shared" si="3"/>
        <v>8591972927.8387337</v>
      </c>
      <c r="K18" s="11">
        <f t="shared" si="4"/>
        <v>5.9999999999993392E-4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11"/>
      <c r="H19" s="10"/>
      <c r="I19" s="10">
        <f t="shared" si="5"/>
        <v>24643</v>
      </c>
      <c r="J19" s="10">
        <f t="shared" si="3"/>
        <v>8586820835.3375311</v>
      </c>
      <c r="K19" s="11">
        <f t="shared" si="4"/>
        <v>9.9999999999988987E-4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11"/>
      <c r="H20" s="10"/>
      <c r="I20" s="10">
        <f t="shared" si="5"/>
        <v>24643</v>
      </c>
      <c r="J20" s="10">
        <f t="shared" si="3"/>
        <v>8578242592.7447872</v>
      </c>
      <c r="K20" s="11">
        <f t="shared" si="4"/>
        <v>9.9999999999988987E-4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11"/>
      <c r="H21" s="10"/>
      <c r="I21" s="10">
        <f t="shared" si="5"/>
        <v>24643</v>
      </c>
      <c r="J21" s="10">
        <f t="shared" si="3"/>
        <v>8569672919.8249626</v>
      </c>
      <c r="K21" s="11">
        <f t="shared" si="4"/>
        <v>2.9999999999996696E-4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11"/>
      <c r="H22" s="10"/>
      <c r="I22" s="10">
        <f t="shared" si="5"/>
        <v>24643</v>
      </c>
      <c r="J22" s="10">
        <f t="shared" si="3"/>
        <v>8567102788.988266</v>
      </c>
      <c r="K22" s="11">
        <f t="shared" si="4"/>
        <v>-1.0999999999998789E-3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11"/>
      <c r="H23" s="10"/>
      <c r="I23" s="10">
        <f t="shared" si="5"/>
        <v>24643</v>
      </c>
      <c r="J23" s="10">
        <f t="shared" si="3"/>
        <v>8576536979.6658974</v>
      </c>
      <c r="K23" s="11">
        <f t="shared" si="4"/>
        <v>-3.3999999999999586E-3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11"/>
      <c r="H24" s="10"/>
      <c r="I24" s="10">
        <f t="shared" si="5"/>
        <v>24643</v>
      </c>
      <c r="J24" s="10">
        <f t="shared" si="3"/>
        <v>8605796688.4064789</v>
      </c>
      <c r="K24" s="11">
        <f t="shared" si="4"/>
        <v>-6.1999999999998723E-3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11"/>
      <c r="H25" s="10"/>
      <c r="I25" s="10">
        <f t="shared" si="5"/>
        <v>24643</v>
      </c>
      <c r="J25" s="10">
        <f t="shared" si="3"/>
        <v>8659485498.49716</v>
      </c>
      <c r="K25" s="11">
        <f t="shared" si="4"/>
        <v>-8.90000000000013E-3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11"/>
      <c r="H26" s="10"/>
      <c r="I26" s="10">
        <f t="shared" si="5"/>
        <v>24643</v>
      </c>
      <c r="J26" s="10">
        <f t="shared" si="3"/>
        <v>8737246996.7684002</v>
      </c>
      <c r="K26" s="11">
        <f t="shared" si="4"/>
        <v>-1.1199999999999766E-2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11"/>
      <c r="H27" s="10"/>
      <c r="I27" s="10">
        <f t="shared" si="5"/>
        <v>24643</v>
      </c>
      <c r="J27" s="10">
        <f t="shared" si="3"/>
        <v>8836212577.6379433</v>
      </c>
      <c r="K27" s="11">
        <f t="shared" si="4"/>
        <v>-1.3199999999999878E-2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11"/>
      <c r="H28" s="10"/>
      <c r="I28" s="10">
        <f t="shared" si="5"/>
        <v>24643</v>
      </c>
      <c r="J28" s="10">
        <f t="shared" si="3"/>
        <v>8954410800.2005901</v>
      </c>
      <c r="K28" s="11">
        <f t="shared" si="4"/>
        <v>-1.5000000000000124E-2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11"/>
      <c r="H29" s="10"/>
      <c r="I29" s="10">
        <f t="shared" si="5"/>
        <v>24643</v>
      </c>
      <c r="J29" s="10">
        <f t="shared" si="3"/>
        <v>9090772385.990448</v>
      </c>
      <c r="K29" s="11">
        <f t="shared" si="4"/>
        <v>-1.6300000000000092E-2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11"/>
      <c r="H30" s="10"/>
      <c r="I30" s="10">
        <f t="shared" si="5"/>
        <v>24643</v>
      </c>
      <c r="J30" s="10">
        <f t="shared" si="3"/>
        <v>9241407325.3943768</v>
      </c>
      <c r="K30" s="11">
        <f t="shared" si="4"/>
        <v>-1.7399999999999971E-2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11"/>
      <c r="H31" s="10"/>
      <c r="I31" s="10">
        <f t="shared" si="5"/>
        <v>24643</v>
      </c>
      <c r="J31" s="10">
        <f t="shared" si="3"/>
        <v>9405055287.39505</v>
      </c>
      <c r="K31" s="11">
        <f t="shared" si="4"/>
        <v>-1.7699999999999938E-2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11"/>
      <c r="H32" s="10"/>
      <c r="I32" s="10">
        <f t="shared" si="5"/>
        <v>24643</v>
      </c>
      <c r="J32" s="10">
        <f t="shared" si="3"/>
        <v>9574524368.7214184</v>
      </c>
      <c r="K32" s="11">
        <f t="shared" si="4"/>
        <v>-1.3299999999999867E-2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11"/>
      <c r="H33" s="10"/>
      <c r="I33" s="10">
        <f t="shared" si="5"/>
        <v>24643</v>
      </c>
      <c r="J33" s="10">
        <f t="shared" si="3"/>
        <v>9703582009.4470634</v>
      </c>
      <c r="K33" s="11">
        <f t="shared" si="4"/>
        <v>-5.4000000000000714E-3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11"/>
      <c r="H34" s="10"/>
      <c r="I34" s="10">
        <f t="shared" si="5"/>
        <v>24643</v>
      </c>
      <c r="J34" s="10">
        <f t="shared" ref="J34:J65" si="6">IF(I34="","",I34*C34)</f>
        <v>9756265845.0101185</v>
      </c>
      <c r="K34" s="11">
        <f t="shared" ref="K34:K65" si="7">IFERROR(J34/J35-1,"")</f>
        <v>2.4000000000001798E-3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11"/>
      <c r="H35" s="10"/>
      <c r="I35" s="10">
        <f t="shared" ref="I35:I66" si="8">IF(H35&lt;&gt;"",H35,I34/(1+IF(G34="",0,G34)))</f>
        <v>24643</v>
      </c>
      <c r="J35" s="10">
        <f t="shared" si="6"/>
        <v>9732906868.5256557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11"/>
      <c r="H36" s="10"/>
      <c r="I36" s="10">
        <f t="shared" si="8"/>
        <v>24643</v>
      </c>
      <c r="J36" s="10">
        <f t="shared" si="6"/>
        <v>9637495661.4770336</v>
      </c>
      <c r="K36" s="11">
        <f t="shared" si="7"/>
        <v>1.7200000000000104E-2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11"/>
      <c r="H37" s="10"/>
      <c r="I37" s="10">
        <f t="shared" si="8"/>
        <v>24643</v>
      </c>
      <c r="J37" s="10">
        <f t="shared" si="6"/>
        <v>9474533682.1441536</v>
      </c>
      <c r="K37" s="11">
        <f t="shared" si="7"/>
        <v>2.4799999999999933E-2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11"/>
      <c r="H38" s="10"/>
      <c r="I38" s="10">
        <f t="shared" si="8"/>
        <v>24643</v>
      </c>
      <c r="J38" s="10">
        <f t="shared" si="6"/>
        <v>9245251446.2764969</v>
      </c>
      <c r="K38" s="11">
        <f t="shared" si="7"/>
        <v>3.2600000000000184E-2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11"/>
      <c r="H39" s="10"/>
      <c r="I39" s="10">
        <f t="shared" si="8"/>
        <v>24643</v>
      </c>
      <c r="J39" s="10">
        <f t="shared" si="6"/>
        <v>8953371534.2596321</v>
      </c>
      <c r="K39" s="11">
        <f t="shared" si="7"/>
        <v>4.0799999999999725E-2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11"/>
      <c r="H40" s="10"/>
      <c r="I40" s="10">
        <f t="shared" si="8"/>
        <v>24643</v>
      </c>
      <c r="J40" s="10">
        <f t="shared" si="6"/>
        <v>8602393864.5845833</v>
      </c>
      <c r="K40" s="11">
        <f t="shared" si="7"/>
        <v>4.919999999999991E-2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11"/>
      <c r="H41" s="10"/>
      <c r="I41" s="10">
        <f t="shared" si="8"/>
        <v>24643</v>
      </c>
      <c r="J41" s="10">
        <f t="shared" si="6"/>
        <v>8199002920.8774147</v>
      </c>
      <c r="K41" s="11">
        <f t="shared" si="7"/>
        <v>5.7399999999999896E-2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11"/>
      <c r="H42" s="10"/>
      <c r="I42" s="10">
        <f t="shared" si="8"/>
        <v>24643</v>
      </c>
      <c r="J42" s="10">
        <f t="shared" si="6"/>
        <v>7753927483.3340416</v>
      </c>
      <c r="K42" s="11">
        <f t="shared" si="7"/>
        <v>6.5500000000000114E-2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11"/>
      <c r="H43" s="10"/>
      <c r="I43" s="10">
        <f t="shared" si="8"/>
        <v>24643</v>
      </c>
      <c r="J43" s="10">
        <f t="shared" si="6"/>
        <v>7277266525.8883533</v>
      </c>
      <c r="K43" s="11">
        <f t="shared" si="7"/>
        <v>7.2999999999999954E-2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11"/>
      <c r="H44" s="10"/>
      <c r="I44" s="10">
        <f t="shared" si="8"/>
        <v>24643</v>
      </c>
      <c r="J44" s="10">
        <f t="shared" si="6"/>
        <v>6782168244.0711594</v>
      </c>
      <c r="K44" s="11">
        <f t="shared" si="7"/>
        <v>7.8200000000000047E-2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11"/>
      <c r="H45" s="10"/>
      <c r="I45" s="10">
        <f t="shared" si="8"/>
        <v>24643</v>
      </c>
      <c r="J45" s="10">
        <f t="shared" si="6"/>
        <v>6290269193.1656084</v>
      </c>
      <c r="K45" s="11">
        <f t="shared" si="7"/>
        <v>8.0200000000000049E-2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11"/>
      <c r="H46" s="10"/>
      <c r="I46" s="10">
        <f t="shared" si="8"/>
        <v>24643</v>
      </c>
      <c r="J46" s="10">
        <f t="shared" si="6"/>
        <v>5823244948.3110609</v>
      </c>
      <c r="K46" s="11">
        <f t="shared" si="7"/>
        <v>7.6600000000000001E-2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11"/>
      <c r="H47" s="10"/>
      <c r="I47" s="10">
        <f t="shared" si="8"/>
        <v>24643</v>
      </c>
      <c r="J47" s="10">
        <f t="shared" si="6"/>
        <v>5408921557.0416689</v>
      </c>
      <c r="K47" s="11">
        <f t="shared" si="7"/>
        <v>6.590000000000007E-2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11"/>
      <c r="H48" s="10"/>
      <c r="I48" s="10">
        <f t="shared" si="8"/>
        <v>24643</v>
      </c>
      <c r="J48" s="10">
        <f t="shared" si="6"/>
        <v>5074511264.6980658</v>
      </c>
      <c r="K48" s="11">
        <f t="shared" si="7"/>
        <v>5.5600000000000094E-2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11"/>
      <c r="H49" s="10"/>
      <c r="I49" s="10">
        <f t="shared" si="8"/>
        <v>24643</v>
      </c>
      <c r="J49" s="10">
        <f t="shared" si="6"/>
        <v>4807229314.7954388</v>
      </c>
      <c r="K49" s="11">
        <f t="shared" si="7"/>
        <v>5.04E-2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11"/>
      <c r="H50" s="10"/>
      <c r="I50" s="10">
        <f t="shared" si="8"/>
        <v>24643</v>
      </c>
      <c r="J50" s="10">
        <f t="shared" si="6"/>
        <v>4576570177.8326721</v>
      </c>
      <c r="K50" s="11">
        <f t="shared" si="7"/>
        <v>5.4200000000000026E-2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11"/>
      <c r="H51" s="10"/>
      <c r="I51" s="10">
        <f t="shared" si="8"/>
        <v>24643</v>
      </c>
      <c r="J51" s="10">
        <f t="shared" si="6"/>
        <v>4341273171.9148855</v>
      </c>
      <c r="K51" s="11">
        <f t="shared" si="7"/>
        <v>6.6899999999999959E-2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11"/>
      <c r="H52" s="10"/>
      <c r="I52" s="10">
        <f t="shared" si="8"/>
        <v>24643</v>
      </c>
      <c r="J52" s="10">
        <f t="shared" si="6"/>
        <v>4069053493.2185636</v>
      </c>
      <c r="K52" s="11">
        <f t="shared" si="7"/>
        <v>7.2999999999999954E-2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11"/>
      <c r="H53" s="10"/>
      <c r="I53" s="10">
        <f t="shared" si="8"/>
        <v>24643</v>
      </c>
      <c r="J53" s="10">
        <f t="shared" si="6"/>
        <v>3792221335.711616</v>
      </c>
      <c r="K53" s="11">
        <f t="shared" si="7"/>
        <v>5.6799999999999962E-2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11"/>
      <c r="H54" s="10"/>
      <c r="I54" s="10">
        <f t="shared" si="8"/>
        <v>24643</v>
      </c>
      <c r="J54" s="10">
        <f t="shared" si="6"/>
        <v>3588400204.1177292</v>
      </c>
      <c r="K54" s="11">
        <f t="shared" si="7"/>
        <v>3.7900000000000045E-2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11"/>
      <c r="H55" s="10"/>
      <c r="I55" s="10">
        <f t="shared" si="8"/>
        <v>24643</v>
      </c>
      <c r="J55" s="10">
        <f t="shared" si="6"/>
        <v>3457366031.5230069</v>
      </c>
      <c r="K55" s="11">
        <f t="shared" si="7"/>
        <v>2.6699999999999724E-2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11"/>
      <c r="H56" s="10"/>
      <c r="I56" s="10">
        <f t="shared" si="8"/>
        <v>24643</v>
      </c>
      <c r="J56" s="10">
        <f t="shared" si="6"/>
        <v>3367454983.4645052</v>
      </c>
      <c r="K56" s="11">
        <f t="shared" si="7"/>
        <v>2.1700000000000275E-2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11"/>
      <c r="H57" s="10"/>
      <c r="I57" s="10">
        <f t="shared" si="8"/>
        <v>24643</v>
      </c>
      <c r="J57" s="10">
        <f t="shared" si="6"/>
        <v>3295933232.3230934</v>
      </c>
      <c r="K57" s="11">
        <f t="shared" si="7"/>
        <v>1.8100000000000005E-2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11"/>
      <c r="H58" s="10"/>
      <c r="I58" s="10">
        <f t="shared" si="8"/>
        <v>24643</v>
      </c>
      <c r="J58" s="10">
        <f t="shared" si="6"/>
        <v>3237337424.9318271</v>
      </c>
      <c r="K58" s="11">
        <f t="shared" si="7"/>
        <v>1.5900000000000025E-2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11"/>
      <c r="H59" s="10"/>
      <c r="I59" s="10">
        <f t="shared" si="8"/>
        <v>24643</v>
      </c>
      <c r="J59" s="10">
        <f t="shared" si="6"/>
        <v>3186669381.7618141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11"/>
      <c r="H60" s="10"/>
      <c r="I60" s="10">
        <f t="shared" si="8"/>
        <v>24643</v>
      </c>
      <c r="J60" s="10">
        <f t="shared" si="6"/>
        <v>3136485611.9702897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11"/>
      <c r="H61" s="10"/>
      <c r="I61" s="10">
        <f t="shared" si="8"/>
        <v>24643</v>
      </c>
      <c r="J61" s="10">
        <f t="shared" si="6"/>
        <v>3083753428.3455806</v>
      </c>
      <c r="K61" s="11">
        <f t="shared" si="7"/>
        <v>1.7800000000000038E-2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11"/>
      <c r="H62" s="10"/>
      <c r="I62" s="10">
        <f t="shared" si="8"/>
        <v>24643</v>
      </c>
      <c r="J62" s="10">
        <f t="shared" si="6"/>
        <v>3029822586.3092756</v>
      </c>
      <c r="K62" s="11">
        <f t="shared" si="7"/>
        <v>1.6100000000000003E-2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11"/>
      <c r="H63" s="10"/>
      <c r="I63" s="10">
        <f t="shared" si="8"/>
        <v>24643</v>
      </c>
      <c r="J63" s="10">
        <f t="shared" si="6"/>
        <v>2981815359.0289102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11"/>
      <c r="H64" s="10"/>
      <c r="I64" s="10">
        <f t="shared" si="8"/>
        <v>24643</v>
      </c>
      <c r="J64" s="10">
        <f t="shared" si="6"/>
        <v>2933991300.8254552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11"/>
      <c r="H65" s="10"/>
      <c r="I65" s="10">
        <f t="shared" si="8"/>
        <v>24643</v>
      </c>
      <c r="J65" s="10">
        <f t="shared" si="6"/>
        <v>2884947198.4517756</v>
      </c>
      <c r="K65" s="11">
        <f t="shared" si="7"/>
        <v>1.8399999999999972E-2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4">
        <f>SUM(F2)</f>
        <v>345037</v>
      </c>
      <c r="G66" s="11"/>
      <c r="H66" s="10"/>
      <c r="I66" s="10">
        <f t="shared" si="8"/>
        <v>24643</v>
      </c>
      <c r="J66" s="10">
        <f t="shared" ref="J66:J67" si="9">IF(I66="","",I66*C66)</f>
        <v>2832823250.6399994</v>
      </c>
      <c r="K66" s="11">
        <f t="shared" ref="K66" si="10">IFERROR(J66/J67-1,"")</f>
        <v>1.9099999999999673E-2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11"/>
      <c r="H67" s="10"/>
      <c r="I67" s="10">
        <f t="shared" ref="I67" si="11">IF(H67&lt;&gt;"",H67,I66/(1+IF(G66="",0,G66)))</f>
        <v>24643</v>
      </c>
      <c r="J67" s="10">
        <f t="shared" si="9"/>
        <v>2779730400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5">
        <v>54705622</v>
      </c>
      <c r="G2" s="11"/>
      <c r="H2" s="10"/>
      <c r="I2" s="10">
        <f>IF(H2&lt;&gt;"",H2,6429)</f>
        <v>6429</v>
      </c>
      <c r="J2" s="10">
        <f t="shared" ref="J2:J33" si="3">IF(I2="","",I2*C2)</f>
        <v>351701136019.30377</v>
      </c>
      <c r="K2" s="11">
        <f t="shared" ref="K2:K33" si="4">IFERROR(J2/J3-1,"")</f>
        <v>2.000000000000024E-2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11"/>
      <c r="H3" s="10"/>
      <c r="I3" s="10">
        <f t="shared" ref="I3:I34" si="5">IF(H3&lt;&gt;"",H3,I2/(1+IF(G2="",0,G2)))</f>
        <v>6429</v>
      </c>
      <c r="J3" s="10">
        <f t="shared" si="3"/>
        <v>344805035313.04285</v>
      </c>
      <c r="K3" s="11">
        <f t="shared" si="4"/>
        <v>1.8499999999999961E-2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11"/>
      <c r="H4" s="10"/>
      <c r="I4" s="10">
        <f t="shared" si="5"/>
        <v>6429</v>
      </c>
      <c r="J4" s="10">
        <f t="shared" si="3"/>
        <v>338542008162.04504</v>
      </c>
      <c r="K4" s="11">
        <f t="shared" si="4"/>
        <v>1.9200000000000106E-2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11"/>
      <c r="H5" s="10"/>
      <c r="I5" s="10">
        <f t="shared" si="5"/>
        <v>6429</v>
      </c>
      <c r="J5" s="10">
        <f t="shared" si="3"/>
        <v>332164450708.44293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11"/>
      <c r="H6" s="10"/>
      <c r="I6" s="10">
        <f t="shared" si="5"/>
        <v>6429</v>
      </c>
      <c r="J6" s="10">
        <f t="shared" si="3"/>
        <v>325939015512.16071</v>
      </c>
      <c r="K6" s="11">
        <f t="shared" si="4"/>
        <v>1.9400000000000084E-2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11"/>
      <c r="H7" s="10"/>
      <c r="I7" s="10">
        <f t="shared" si="5"/>
        <v>6429</v>
      </c>
      <c r="J7" s="10">
        <f t="shared" si="3"/>
        <v>319736134502.80621</v>
      </c>
      <c r="K7" s="11">
        <f t="shared" si="4"/>
        <v>1.9199999999999884E-2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11"/>
      <c r="H8" s="10"/>
      <c r="I8" s="10">
        <f t="shared" si="5"/>
        <v>6429</v>
      </c>
      <c r="J8" s="10">
        <f t="shared" si="3"/>
        <v>313712847824.5744</v>
      </c>
      <c r="K8" s="11">
        <f t="shared" si="4"/>
        <v>2.1200000000000108E-2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11"/>
      <c r="H9" s="10"/>
      <c r="I9" s="10">
        <f t="shared" si="5"/>
        <v>6429</v>
      </c>
      <c r="J9" s="10">
        <f t="shared" si="3"/>
        <v>307200203510.159</v>
      </c>
      <c r="K9" s="11">
        <f t="shared" si="4"/>
        <v>2.0800000000000152E-2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11"/>
      <c r="H10" s="10"/>
      <c r="I10" s="10">
        <f t="shared" si="5"/>
        <v>6429</v>
      </c>
      <c r="J10" s="10">
        <f t="shared" si="3"/>
        <v>300940638234.8736</v>
      </c>
      <c r="K10" s="11">
        <f t="shared" si="4"/>
        <v>2.0399999999999752E-2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11"/>
      <c r="H11" s="10"/>
      <c r="I11" s="10">
        <f t="shared" si="5"/>
        <v>6429</v>
      </c>
      <c r="J11" s="10">
        <f t="shared" si="3"/>
        <v>294924184863.65509</v>
      </c>
      <c r="K11" s="11">
        <f t="shared" si="4"/>
        <v>2.0100000000000229E-2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11"/>
      <c r="H12" s="10"/>
      <c r="I12" s="10">
        <f t="shared" si="5"/>
        <v>6429</v>
      </c>
      <c r="J12" s="10">
        <f t="shared" si="3"/>
        <v>289113013296.39746</v>
      </c>
      <c r="K12" s="11">
        <f t="shared" si="4"/>
        <v>2.0299999999999985E-2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11"/>
      <c r="H13" s="10"/>
      <c r="I13" s="10">
        <f t="shared" si="5"/>
        <v>6429</v>
      </c>
      <c r="J13" s="10">
        <f t="shared" si="3"/>
        <v>283360789274.13257</v>
      </c>
      <c r="K13" s="11">
        <f t="shared" si="4"/>
        <v>1.9999999999999796E-2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11"/>
      <c r="H14" s="10"/>
      <c r="I14" s="10">
        <f t="shared" si="5"/>
        <v>6429</v>
      </c>
      <c r="J14" s="10">
        <f t="shared" si="3"/>
        <v>277804695366.79669</v>
      </c>
      <c r="K14" s="11">
        <f t="shared" si="4"/>
        <v>1.9099999999999895E-2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11"/>
      <c r="H15" s="10"/>
      <c r="I15" s="10">
        <f t="shared" si="5"/>
        <v>6429</v>
      </c>
      <c r="J15" s="10">
        <f t="shared" si="3"/>
        <v>272598072188.0058</v>
      </c>
      <c r="K15" s="11">
        <f t="shared" si="4"/>
        <v>1.7899999999999805E-2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11"/>
      <c r="H16" s="10"/>
      <c r="I16" s="10">
        <f t="shared" si="5"/>
        <v>6429</v>
      </c>
      <c r="J16" s="10">
        <f t="shared" si="3"/>
        <v>267804373895.2803</v>
      </c>
      <c r="K16" s="11">
        <f t="shared" si="4"/>
        <v>1.7099999999999893E-2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11"/>
      <c r="H17" s="10"/>
      <c r="I17" s="10">
        <f t="shared" si="5"/>
        <v>6429</v>
      </c>
      <c r="J17" s="10">
        <f t="shared" si="3"/>
        <v>263301911213.52896</v>
      </c>
      <c r="K17" s="11">
        <f t="shared" si="4"/>
        <v>1.6299999999999981E-2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11"/>
      <c r="H18" s="10"/>
      <c r="I18" s="10">
        <f t="shared" si="5"/>
        <v>6429</v>
      </c>
      <c r="J18" s="10">
        <f t="shared" si="3"/>
        <v>259078924740.2627</v>
      </c>
      <c r="K18" s="11">
        <f t="shared" si="4"/>
        <v>1.5800000000000036E-2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11"/>
      <c r="H19" s="10"/>
      <c r="I19" s="10">
        <f t="shared" si="5"/>
        <v>6429</v>
      </c>
      <c r="J19" s="10">
        <f t="shared" si="3"/>
        <v>255049148198.72284</v>
      </c>
      <c r="K19" s="11">
        <f t="shared" si="4"/>
        <v>1.5500000000000069E-2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11"/>
      <c r="H20" s="10"/>
      <c r="I20" s="10">
        <f t="shared" si="5"/>
        <v>6429</v>
      </c>
      <c r="J20" s="10">
        <f t="shared" si="3"/>
        <v>251156226685.10373</v>
      </c>
      <c r="K20" s="11">
        <f t="shared" si="4"/>
        <v>1.5200000000000102E-2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11"/>
      <c r="H21" s="10"/>
      <c r="I21" s="10">
        <f t="shared" si="5"/>
        <v>6429</v>
      </c>
      <c r="J21" s="10">
        <f t="shared" si="3"/>
        <v>247395810367.51746</v>
      </c>
      <c r="K21" s="11">
        <f t="shared" si="4"/>
        <v>1.4899999999999913E-2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11"/>
      <c r="H22" s="10"/>
      <c r="I22" s="10">
        <f t="shared" si="5"/>
        <v>6429</v>
      </c>
      <c r="J22" s="10">
        <f t="shared" si="3"/>
        <v>243763730778.91168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11"/>
      <c r="H23" s="10"/>
      <c r="I23" s="10">
        <f t="shared" si="5"/>
        <v>6429</v>
      </c>
      <c r="J23" s="10">
        <f t="shared" si="3"/>
        <v>240043063297.79581</v>
      </c>
      <c r="K23" s="11">
        <f t="shared" si="4"/>
        <v>1.7500000000000071E-2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11"/>
      <c r="H24" s="10"/>
      <c r="I24" s="10">
        <f t="shared" si="5"/>
        <v>6429</v>
      </c>
      <c r="J24" s="10">
        <f t="shared" si="3"/>
        <v>235914558523.6322</v>
      </c>
      <c r="K24" s="11">
        <f t="shared" si="4"/>
        <v>1.9200000000000106E-2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11"/>
      <c r="H25" s="10"/>
      <c r="I25" s="10">
        <f t="shared" si="5"/>
        <v>6429</v>
      </c>
      <c r="J25" s="10">
        <f t="shared" si="3"/>
        <v>231470328221.77411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11"/>
      <c r="H26" s="10"/>
      <c r="I26" s="10">
        <f t="shared" si="5"/>
        <v>6429</v>
      </c>
      <c r="J26" s="10">
        <f t="shared" si="3"/>
        <v>226798283580.0256</v>
      </c>
      <c r="K26" s="11">
        <f t="shared" si="4"/>
        <v>2.1500000000000075E-2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11"/>
      <c r="H27" s="10"/>
      <c r="I27" s="10">
        <f t="shared" si="5"/>
        <v>6429</v>
      </c>
      <c r="J27" s="10">
        <f t="shared" si="3"/>
        <v>222024751424.40097</v>
      </c>
      <c r="K27" s="11">
        <f t="shared" si="4"/>
        <v>2.2399999999999975E-2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11"/>
      <c r="H28" s="10"/>
      <c r="I28" s="10">
        <f t="shared" si="5"/>
        <v>6429</v>
      </c>
      <c r="J28" s="10">
        <f t="shared" si="3"/>
        <v>217160359374.41409</v>
      </c>
      <c r="K28" s="11">
        <f t="shared" si="4"/>
        <v>2.3800000000000043E-2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11"/>
      <c r="H29" s="10"/>
      <c r="I29" s="10">
        <f t="shared" si="5"/>
        <v>6429</v>
      </c>
      <c r="J29" s="10">
        <f t="shared" si="3"/>
        <v>212112091594.46582</v>
      </c>
      <c r="K29" s="11">
        <f t="shared" si="4"/>
        <v>2.5400000000000089E-2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11"/>
      <c r="H30" s="10"/>
      <c r="I30" s="10">
        <f t="shared" si="5"/>
        <v>6429</v>
      </c>
      <c r="J30" s="10">
        <f t="shared" si="3"/>
        <v>206857900911.3183</v>
      </c>
      <c r="K30" s="11">
        <f t="shared" si="4"/>
        <v>2.6999999999999913E-2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11"/>
      <c r="H31" s="10"/>
      <c r="I31" s="10">
        <f t="shared" si="5"/>
        <v>6429</v>
      </c>
      <c r="J31" s="10">
        <f t="shared" si="3"/>
        <v>201419572455.03244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11"/>
      <c r="H32" s="10"/>
      <c r="I32" s="10">
        <f t="shared" si="5"/>
        <v>6429</v>
      </c>
      <c r="J32" s="10">
        <f t="shared" si="3"/>
        <v>195819144910.5896</v>
      </c>
      <c r="K32" s="11">
        <f t="shared" si="4"/>
        <v>3.0200000000000005E-2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11"/>
      <c r="H33" s="10"/>
      <c r="I33" s="10">
        <f t="shared" si="5"/>
        <v>6429</v>
      </c>
      <c r="J33" s="10">
        <f t="shared" si="3"/>
        <v>190078766172.18948</v>
      </c>
      <c r="K33" s="11">
        <f t="shared" si="4"/>
        <v>3.1800000000000272E-2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11"/>
      <c r="H34" s="10"/>
      <c r="I34" s="10">
        <f t="shared" si="5"/>
        <v>6429</v>
      </c>
      <c r="J34" s="10">
        <f t="shared" ref="J34:J65" si="6">IF(I34="","",I34*C34)</f>
        <v>184220552599.52457</v>
      </c>
      <c r="K34" s="11">
        <f t="shared" ref="K34:K65" si="7">IFERROR(J34/J35-1,"")</f>
        <v>3.3400000000000096E-2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11"/>
      <c r="H35" s="10"/>
      <c r="I35" s="10">
        <f t="shared" ref="I35:I66" si="8">IF(H35&lt;&gt;"",H35,I34/(1+IF(G34="",0,G34)))</f>
        <v>6429</v>
      </c>
      <c r="J35" s="10">
        <f t="shared" si="6"/>
        <v>178266453067.08395</v>
      </c>
      <c r="K35" s="11">
        <f t="shared" si="7"/>
        <v>3.499999999999992E-2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11"/>
      <c r="H36" s="10"/>
      <c r="I36" s="10">
        <f t="shared" si="8"/>
        <v>6429</v>
      </c>
      <c r="J36" s="10">
        <f t="shared" si="6"/>
        <v>172238118905.39514</v>
      </c>
      <c r="K36" s="11">
        <f t="shared" si="7"/>
        <v>3.6599999999999966E-2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11"/>
      <c r="H37" s="10"/>
      <c r="I37" s="10">
        <f t="shared" si="8"/>
        <v>6429</v>
      </c>
      <c r="J37" s="10">
        <f t="shared" si="6"/>
        <v>166156780730.65323</v>
      </c>
      <c r="K37" s="11">
        <f t="shared" si="7"/>
        <v>3.8200000000000012E-2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11"/>
      <c r="H38" s="10"/>
      <c r="I38" s="10">
        <f t="shared" si="8"/>
        <v>6429</v>
      </c>
      <c r="J38" s="10">
        <f t="shared" si="6"/>
        <v>160043133048.21155</v>
      </c>
      <c r="K38" s="11">
        <f t="shared" si="7"/>
        <v>3.9099999999999913E-2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11"/>
      <c r="H39" s="10"/>
      <c r="I39" s="10">
        <f t="shared" si="8"/>
        <v>6429</v>
      </c>
      <c r="J39" s="10">
        <f t="shared" si="6"/>
        <v>154020915261.4874</v>
      </c>
      <c r="K39" s="11">
        <f t="shared" si="7"/>
        <v>3.9099999999999913E-2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11"/>
      <c r="H40" s="10"/>
      <c r="I40" s="10">
        <f t="shared" si="8"/>
        <v>6429</v>
      </c>
      <c r="J40" s="10">
        <f t="shared" si="6"/>
        <v>148225305804.53027</v>
      </c>
      <c r="K40" s="11">
        <f t="shared" si="7"/>
        <v>3.8299999999999779E-2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11"/>
      <c r="H41" s="10"/>
      <c r="I41" s="10">
        <f t="shared" si="8"/>
        <v>6429</v>
      </c>
      <c r="J41" s="10">
        <f t="shared" si="6"/>
        <v>142757686414.84186</v>
      </c>
      <c r="K41" s="11">
        <f t="shared" si="7"/>
        <v>3.7100000000000133E-2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11"/>
      <c r="H42" s="10"/>
      <c r="I42" s="10">
        <f t="shared" si="8"/>
        <v>6429</v>
      </c>
      <c r="J42" s="10">
        <f t="shared" si="6"/>
        <v>137650840241.86853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11"/>
      <c r="H43" s="10"/>
      <c r="I43" s="10">
        <f t="shared" si="8"/>
        <v>6429</v>
      </c>
      <c r="J43" s="10">
        <f t="shared" si="6"/>
        <v>132944601353.93907</v>
      </c>
      <c r="K43" s="11">
        <f t="shared" si="7"/>
        <v>3.3600000000000074E-2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11"/>
      <c r="H44" s="10"/>
      <c r="I44" s="10">
        <f t="shared" si="8"/>
        <v>6429</v>
      </c>
      <c r="J44" s="10">
        <f t="shared" si="6"/>
        <v>128622872826.95343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11"/>
      <c r="H45" s="10"/>
      <c r="I45" s="10">
        <f t="shared" si="8"/>
        <v>6429</v>
      </c>
      <c r="J45" s="10">
        <f t="shared" si="6"/>
        <v>124622490870.0256</v>
      </c>
      <c r="K45" s="11">
        <f t="shared" si="7"/>
        <v>3.0899999999999928E-2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11"/>
      <c r="H46" s="10"/>
      <c r="I46" s="10">
        <f t="shared" si="8"/>
        <v>6429</v>
      </c>
      <c r="J46" s="10">
        <f t="shared" si="6"/>
        <v>120887080095.08742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11"/>
      <c r="H47" s="10"/>
      <c r="I47" s="10">
        <f t="shared" si="8"/>
        <v>6429</v>
      </c>
      <c r="J47" s="10">
        <f t="shared" si="6"/>
        <v>117400291439.33905</v>
      </c>
      <c r="K47" s="11">
        <f t="shared" si="7"/>
        <v>2.8699999999999948E-2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11"/>
      <c r="H48" s="10"/>
      <c r="I48" s="10">
        <f t="shared" si="8"/>
        <v>6429</v>
      </c>
      <c r="J48" s="10">
        <f t="shared" si="6"/>
        <v>114124906619.36333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11"/>
      <c r="H49" s="10"/>
      <c r="I49" s="10">
        <f t="shared" si="8"/>
        <v>6429</v>
      </c>
      <c r="J49" s="10">
        <f t="shared" si="6"/>
        <v>111038048861.02678</v>
      </c>
      <c r="K49" s="11">
        <f t="shared" si="7"/>
        <v>2.6899999999999924E-2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11"/>
      <c r="H50" s="10"/>
      <c r="I50" s="10">
        <f t="shared" si="8"/>
        <v>6429</v>
      </c>
      <c r="J50" s="10">
        <f t="shared" si="6"/>
        <v>108129368839.25093</v>
      </c>
      <c r="K50" s="11">
        <f t="shared" si="7"/>
        <v>2.6100000000000012E-2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11"/>
      <c r="H51" s="10"/>
      <c r="I51" s="10">
        <f t="shared" si="8"/>
        <v>6429</v>
      </c>
      <c r="J51" s="10">
        <f t="shared" si="6"/>
        <v>105378977525.82684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11"/>
      <c r="H52" s="10"/>
      <c r="I52" s="10">
        <f t="shared" si="8"/>
        <v>6429</v>
      </c>
      <c r="J52" s="10">
        <f t="shared" si="6"/>
        <v>102798729417.44888</v>
      </c>
      <c r="K52" s="11">
        <f t="shared" si="7"/>
        <v>2.3900000000000032E-2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11"/>
      <c r="H53" s="10"/>
      <c r="I53" s="10">
        <f t="shared" si="8"/>
        <v>6429</v>
      </c>
      <c r="J53" s="10">
        <f t="shared" si="6"/>
        <v>100399188805.00917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11"/>
      <c r="H54" s="10"/>
      <c r="I54" s="10">
        <f t="shared" si="8"/>
        <v>6429</v>
      </c>
      <c r="J54" s="10">
        <f t="shared" si="6"/>
        <v>98189915701.720474</v>
      </c>
      <c r="K54" s="11">
        <f t="shared" si="7"/>
        <v>2.120000000000033E-2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11"/>
      <c r="H55" s="10"/>
      <c r="I55" s="10">
        <f t="shared" si="8"/>
        <v>6429</v>
      </c>
      <c r="J55" s="10">
        <f t="shared" si="6"/>
        <v>96151503820.721161</v>
      </c>
      <c r="K55" s="11">
        <f t="shared" si="7"/>
        <v>2.0000000000000018E-2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11"/>
      <c r="H56" s="10"/>
      <c r="I56" s="10">
        <f t="shared" si="8"/>
        <v>6429</v>
      </c>
      <c r="J56" s="10">
        <f t="shared" si="6"/>
        <v>94266180216.393295</v>
      </c>
      <c r="K56" s="11">
        <f t="shared" si="7"/>
        <v>1.8899999999999917E-2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11"/>
      <c r="H57" s="10"/>
      <c r="I57" s="10">
        <f t="shared" si="8"/>
        <v>6429</v>
      </c>
      <c r="J57" s="10">
        <f t="shared" si="6"/>
        <v>92517597621.349792</v>
      </c>
      <c r="K57" s="11">
        <f t="shared" si="7"/>
        <v>1.7999999999999794E-2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11"/>
      <c r="H58" s="10"/>
      <c r="I58" s="10">
        <f t="shared" si="8"/>
        <v>6429</v>
      </c>
      <c r="J58" s="10">
        <f t="shared" si="6"/>
        <v>90881726543.565628</v>
      </c>
      <c r="K58" s="11">
        <f t="shared" si="7"/>
        <v>1.7099999999999893E-2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11"/>
      <c r="H59" s="10"/>
      <c r="I59" s="10">
        <f t="shared" si="8"/>
        <v>6429</v>
      </c>
      <c r="J59" s="10">
        <f t="shared" si="6"/>
        <v>89353776957.590836</v>
      </c>
      <c r="K59" s="11">
        <f t="shared" si="7"/>
        <v>1.6100000000000003E-2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11"/>
      <c r="H60" s="10"/>
      <c r="I60" s="10">
        <f t="shared" si="8"/>
        <v>6429</v>
      </c>
      <c r="J60" s="10">
        <f t="shared" si="6"/>
        <v>87937975551.216248</v>
      </c>
      <c r="K60" s="11">
        <f t="shared" si="7"/>
        <v>1.4999999999999902E-2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11"/>
      <c r="H61" s="10"/>
      <c r="I61" s="10">
        <f t="shared" si="8"/>
        <v>6429</v>
      </c>
      <c r="J61" s="10">
        <f t="shared" si="6"/>
        <v>86638399557.848526</v>
      </c>
      <c r="K61" s="11">
        <f t="shared" si="7"/>
        <v>1.419999999999999E-2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11"/>
      <c r="H62" s="10"/>
      <c r="I62" s="10">
        <f t="shared" si="8"/>
        <v>6429</v>
      </c>
      <c r="J62" s="10">
        <f t="shared" si="6"/>
        <v>85425359453.6073</v>
      </c>
      <c r="K62" s="11">
        <f t="shared" si="7"/>
        <v>1.330000000000009E-2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11"/>
      <c r="H63" s="10"/>
      <c r="I63" s="10">
        <f t="shared" si="8"/>
        <v>6429</v>
      </c>
      <c r="J63" s="10">
        <f t="shared" si="6"/>
        <v>84304114727.7285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11"/>
      <c r="H64" s="10"/>
      <c r="I64" s="10">
        <f t="shared" si="8"/>
        <v>6429</v>
      </c>
      <c r="J64" s="10">
        <f t="shared" si="6"/>
        <v>83263323187.880005</v>
      </c>
      <c r="K64" s="11">
        <f t="shared" si="7"/>
        <v>1.1800000000000033E-2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11"/>
      <c r="H65" s="10"/>
      <c r="I65" s="10">
        <f t="shared" si="8"/>
        <v>6429</v>
      </c>
      <c r="J65" s="10">
        <f t="shared" si="6"/>
        <v>82292274350.543594</v>
      </c>
      <c r="K65" s="11">
        <f t="shared" si="7"/>
        <v>1.110000000000011E-2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4">
        <f>SUM(F2)</f>
        <v>54705622</v>
      </c>
      <c r="G66" s="11"/>
      <c r="H66" s="10"/>
      <c r="I66" s="10">
        <f t="shared" si="8"/>
        <v>6429</v>
      </c>
      <c r="J66" s="10">
        <f t="shared" ref="J66:J67" si="9">IF(I66="","",I66*C66)</f>
        <v>81388858026.449997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11"/>
      <c r="H67" s="10"/>
      <c r="I67" s="10">
        <f t="shared" ref="I67" si="11">IF(H67&lt;&gt;"",H67,I66/(1+IF(G66="",0,G66)))</f>
        <v>6429</v>
      </c>
      <c r="J67" s="10">
        <f t="shared" si="9"/>
        <v>80543154900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5">
        <v>79558877</v>
      </c>
      <c r="G2" s="11"/>
      <c r="H2" s="10"/>
      <c r="I2" s="10">
        <f>IF(H2&lt;&gt;"",H2,12579)</f>
        <v>12579</v>
      </c>
      <c r="J2" s="10">
        <f t="shared" ref="J2:J33" si="3">IF(I2="","",I2*C2)</f>
        <v>1000768990712.5864</v>
      </c>
      <c r="K2" s="11">
        <f t="shared" ref="K2:K33" si="4">IFERROR(J2/J3-1,"")</f>
        <v>3.4000000000000696E-3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11"/>
      <c r="H3" s="10"/>
      <c r="I3" s="10">
        <f t="shared" ref="I3:I34" si="5">IF(H3&lt;&gt;"",H3,I2/(1+IF(G2="",0,G2)))</f>
        <v>12579</v>
      </c>
      <c r="J3" s="10">
        <f t="shared" si="3"/>
        <v>997377905832.755</v>
      </c>
      <c r="K3" s="11">
        <f t="shared" si="4"/>
        <v>3.8000000000002476E-3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11"/>
      <c r="H4" s="10"/>
      <c r="I4" s="10">
        <f t="shared" si="5"/>
        <v>12579</v>
      </c>
      <c r="J4" s="10">
        <f t="shared" si="3"/>
        <v>993602217406.60974</v>
      </c>
      <c r="K4" s="11">
        <f t="shared" si="4"/>
        <v>4.2999999999999705E-3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11"/>
      <c r="H5" s="10"/>
      <c r="I5" s="10">
        <f t="shared" si="5"/>
        <v>12579</v>
      </c>
      <c r="J5" s="10">
        <f t="shared" si="3"/>
        <v>989348020916.66809</v>
      </c>
      <c r="K5" s="11">
        <f t="shared" si="4"/>
        <v>4.8999999999999044E-3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11"/>
      <c r="H6" s="10"/>
      <c r="I6" s="10">
        <f t="shared" si="5"/>
        <v>12579</v>
      </c>
      <c r="J6" s="10">
        <f t="shared" si="3"/>
        <v>984523854031.91187</v>
      </c>
      <c r="K6" s="11">
        <f t="shared" si="4"/>
        <v>5.4000000000000714E-3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11"/>
      <c r="H7" s="10"/>
      <c r="I7" s="10">
        <f t="shared" si="5"/>
        <v>12579</v>
      </c>
      <c r="J7" s="10">
        <f t="shared" si="3"/>
        <v>979235979741.30872</v>
      </c>
      <c r="K7" s="11">
        <f t="shared" si="4"/>
        <v>6.0999999999999943E-3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11"/>
      <c r="H8" s="10"/>
      <c r="I8" s="10">
        <f t="shared" si="5"/>
        <v>12579</v>
      </c>
      <c r="J8" s="10">
        <f t="shared" si="3"/>
        <v>973298856715.34521</v>
      </c>
      <c r="K8" s="11">
        <f t="shared" si="4"/>
        <v>6.4999999999999503E-3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11"/>
      <c r="H9" s="10"/>
      <c r="I9" s="10">
        <f t="shared" si="5"/>
        <v>12579</v>
      </c>
      <c r="J9" s="10">
        <f t="shared" si="3"/>
        <v>967013270457.37231</v>
      </c>
      <c r="K9" s="11">
        <f t="shared" si="4"/>
        <v>6.8999999999999062E-3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11"/>
      <c r="H10" s="10"/>
      <c r="I10" s="10">
        <f t="shared" si="5"/>
        <v>12579</v>
      </c>
      <c r="J10" s="10">
        <f t="shared" si="3"/>
        <v>960386602897.38049</v>
      </c>
      <c r="K10" s="11">
        <f t="shared" si="4"/>
        <v>7.2000000000000952E-3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11"/>
      <c r="H11" s="10"/>
      <c r="I11" s="10">
        <f t="shared" si="5"/>
        <v>12579</v>
      </c>
      <c r="J11" s="10">
        <f t="shared" si="3"/>
        <v>953521249898.11401</v>
      </c>
      <c r="K11" s="11">
        <f t="shared" si="4"/>
        <v>7.5000000000000622E-3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11"/>
      <c r="H12" s="10"/>
      <c r="I12" s="10">
        <f t="shared" si="5"/>
        <v>12579</v>
      </c>
      <c r="J12" s="10">
        <f t="shared" si="3"/>
        <v>946423076821.94934</v>
      </c>
      <c r="K12" s="11">
        <f t="shared" si="4"/>
        <v>7.9000000000002402E-3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11"/>
      <c r="H13" s="10"/>
      <c r="I13" s="10">
        <f t="shared" si="5"/>
        <v>12579</v>
      </c>
      <c r="J13" s="10">
        <f t="shared" si="3"/>
        <v>939004937813.22473</v>
      </c>
      <c r="K13" s="11">
        <f t="shared" si="4"/>
        <v>8.1999999999999851E-3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11"/>
      <c r="H14" s="10"/>
      <c r="I14" s="10">
        <f t="shared" si="5"/>
        <v>12579</v>
      </c>
      <c r="J14" s="10">
        <f t="shared" si="3"/>
        <v>931367722488.81653</v>
      </c>
      <c r="K14" s="11">
        <f t="shared" si="4"/>
        <v>8.599999999999941E-3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11"/>
      <c r="H15" s="10"/>
      <c r="I15" s="10">
        <f t="shared" si="5"/>
        <v>12579</v>
      </c>
      <c r="J15" s="10">
        <f t="shared" si="3"/>
        <v>923426256681.35693</v>
      </c>
      <c r="K15" s="11">
        <f t="shared" si="4"/>
        <v>8.999999999999897E-3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11"/>
      <c r="H16" s="10"/>
      <c r="I16" s="10">
        <f t="shared" si="5"/>
        <v>12579</v>
      </c>
      <c r="J16" s="10">
        <f t="shared" si="3"/>
        <v>915189550724.8335</v>
      </c>
      <c r="K16" s="11">
        <f t="shared" si="4"/>
        <v>9.400000000000075E-3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11"/>
      <c r="H17" s="10"/>
      <c r="I17" s="10">
        <f t="shared" si="5"/>
        <v>12579</v>
      </c>
      <c r="J17" s="10">
        <f t="shared" si="3"/>
        <v>906666882033.71655</v>
      </c>
      <c r="K17" s="11">
        <f t="shared" si="4"/>
        <v>9.8000000000000309E-3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11"/>
      <c r="H18" s="10"/>
      <c r="I18" s="10">
        <f t="shared" si="5"/>
        <v>12579</v>
      </c>
      <c r="J18" s="10">
        <f t="shared" si="3"/>
        <v>897867777811.16699</v>
      </c>
      <c r="K18" s="11">
        <f t="shared" si="4"/>
        <v>1.0299999999999976E-2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11"/>
      <c r="H19" s="10"/>
      <c r="I19" s="10">
        <f t="shared" si="5"/>
        <v>12579</v>
      </c>
      <c r="J19" s="10">
        <f t="shared" si="3"/>
        <v>888714023370.45142</v>
      </c>
      <c r="K19" s="11">
        <f t="shared" si="4"/>
        <v>1.0799999999999921E-2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11"/>
      <c r="H20" s="10"/>
      <c r="I20" s="10">
        <f t="shared" si="5"/>
        <v>12579</v>
      </c>
      <c r="J20" s="10">
        <f t="shared" si="3"/>
        <v>879218463959.68689</v>
      </c>
      <c r="K20" s="11">
        <f t="shared" si="4"/>
        <v>1.1399999999999855E-2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11"/>
      <c r="H21" s="10"/>
      <c r="I21" s="10">
        <f t="shared" si="5"/>
        <v>12579</v>
      </c>
      <c r="J21" s="10">
        <f t="shared" si="3"/>
        <v>869308348783.55444</v>
      </c>
      <c r="K21" s="11">
        <f t="shared" si="4"/>
        <v>1.2100000000000222E-2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11"/>
      <c r="H22" s="10"/>
      <c r="I22" s="10">
        <f t="shared" si="5"/>
        <v>12579</v>
      </c>
      <c r="J22" s="10">
        <f t="shared" si="3"/>
        <v>858915471577.46692</v>
      </c>
      <c r="K22" s="11">
        <f t="shared" si="4"/>
        <v>1.2799999999999701E-2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11"/>
      <c r="H23" s="10"/>
      <c r="I23" s="10">
        <f t="shared" si="5"/>
        <v>12579</v>
      </c>
      <c r="J23" s="10">
        <f t="shared" si="3"/>
        <v>848060299740.78503</v>
      </c>
      <c r="K23" s="11">
        <f t="shared" si="4"/>
        <v>1.3599999999999834E-2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11"/>
      <c r="H24" s="10"/>
      <c r="I24" s="10">
        <f t="shared" si="5"/>
        <v>12579</v>
      </c>
      <c r="J24" s="10">
        <f t="shared" si="3"/>
        <v>836681432262.02161</v>
      </c>
      <c r="K24" s="11">
        <f t="shared" si="4"/>
        <v>1.4399999999999968E-2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11"/>
      <c r="H25" s="10"/>
      <c r="I25" s="10">
        <f t="shared" si="5"/>
        <v>12579</v>
      </c>
      <c r="J25" s="10">
        <f t="shared" si="3"/>
        <v>824804251046.94556</v>
      </c>
      <c r="K25" s="11">
        <f t="shared" si="4"/>
        <v>1.5300000000000091E-2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11"/>
      <c r="H26" s="10"/>
      <c r="I26" s="10">
        <f t="shared" si="5"/>
        <v>12579</v>
      </c>
      <c r="J26" s="10">
        <f t="shared" si="3"/>
        <v>812374914849.74438</v>
      </c>
      <c r="K26" s="11">
        <f t="shared" si="4"/>
        <v>1.639999999999997E-2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11"/>
      <c r="H27" s="10"/>
      <c r="I27" s="10">
        <f t="shared" si="5"/>
        <v>12579</v>
      </c>
      <c r="J27" s="10">
        <f t="shared" si="3"/>
        <v>799266937081.60608</v>
      </c>
      <c r="K27" s="11">
        <f t="shared" si="4"/>
        <v>1.760000000000006E-2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11"/>
      <c r="H28" s="10"/>
      <c r="I28" s="10">
        <f t="shared" si="5"/>
        <v>12579</v>
      </c>
      <c r="J28" s="10">
        <f t="shared" si="3"/>
        <v>785443137855.35181</v>
      </c>
      <c r="K28" s="11">
        <f t="shared" si="4"/>
        <v>1.8899999999999917E-2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11"/>
      <c r="H29" s="10"/>
      <c r="I29" s="10">
        <f t="shared" si="5"/>
        <v>12579</v>
      </c>
      <c r="J29" s="10">
        <f t="shared" si="3"/>
        <v>770873626317.94275</v>
      </c>
      <c r="K29" s="11">
        <f t="shared" si="4"/>
        <v>2.0399999999999974E-2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11"/>
      <c r="H30" s="10"/>
      <c r="I30" s="10">
        <f t="shared" si="5"/>
        <v>12579</v>
      </c>
      <c r="J30" s="10">
        <f t="shared" si="3"/>
        <v>755462197489.16382</v>
      </c>
      <c r="K30" s="11">
        <f t="shared" si="4"/>
        <v>2.200000000000002E-2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11"/>
      <c r="H31" s="10"/>
      <c r="I31" s="10">
        <f t="shared" si="5"/>
        <v>12579</v>
      </c>
      <c r="J31" s="10">
        <f t="shared" si="3"/>
        <v>739199801848.49683</v>
      </c>
      <c r="K31" s="11">
        <f t="shared" si="4"/>
        <v>2.3700000000000054E-2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11"/>
      <c r="H32" s="10"/>
      <c r="I32" s="10">
        <f t="shared" si="5"/>
        <v>12579</v>
      </c>
      <c r="J32" s="10">
        <f t="shared" si="3"/>
        <v>722086355229.55627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11"/>
      <c r="H33" s="10"/>
      <c r="I33" s="10">
        <f t="shared" si="5"/>
        <v>12579</v>
      </c>
      <c r="J33" s="10">
        <f t="shared" si="3"/>
        <v>704199683274.38684</v>
      </c>
      <c r="K33" s="11">
        <f t="shared" si="4"/>
        <v>2.6899999999999924E-2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11"/>
      <c r="H34" s="10"/>
      <c r="I34" s="10">
        <f t="shared" si="5"/>
        <v>12579</v>
      </c>
      <c r="J34" s="10">
        <f t="shared" ref="J34:J65" si="6">IF(I34="","",I34*C34)</f>
        <v>685752929471.60083</v>
      </c>
      <c r="K34" s="11">
        <f t="shared" ref="K34:K65" si="7">IFERROR(J34/J35-1,"")</f>
        <v>2.8100000000000014E-2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11"/>
      <c r="H35" s="10"/>
      <c r="I35" s="10">
        <f t="shared" ref="I35:I66" si="8">IF(H35&lt;&gt;"",H35,I34/(1+IF(G34="",0,G34)))</f>
        <v>12579</v>
      </c>
      <c r="J35" s="10">
        <f t="shared" si="6"/>
        <v>667009949879.97351</v>
      </c>
      <c r="K35" s="11">
        <f t="shared" si="7"/>
        <v>2.8899999999999704E-2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11"/>
      <c r="H36" s="10"/>
      <c r="I36" s="10">
        <f t="shared" si="8"/>
        <v>12579</v>
      </c>
      <c r="J36" s="10">
        <f t="shared" si="6"/>
        <v>648274807930.77429</v>
      </c>
      <c r="K36" s="11">
        <f t="shared" si="7"/>
        <v>2.9199999999999893E-2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11"/>
      <c r="H37" s="10"/>
      <c r="I37" s="10">
        <f t="shared" si="8"/>
        <v>12579</v>
      </c>
      <c r="J37" s="10">
        <f t="shared" si="6"/>
        <v>629882246337.71313</v>
      </c>
      <c r="K37" s="11">
        <f t="shared" si="7"/>
        <v>2.8999999999999915E-2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11"/>
      <c r="H38" s="10"/>
      <c r="I38" s="10">
        <f t="shared" si="8"/>
        <v>12579</v>
      </c>
      <c r="J38" s="10">
        <f t="shared" si="6"/>
        <v>612130462913.22949</v>
      </c>
      <c r="K38" s="11">
        <f t="shared" si="7"/>
        <v>2.8399999999999759E-2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11"/>
      <c r="H39" s="10"/>
      <c r="I39" s="10">
        <f t="shared" si="8"/>
        <v>12579</v>
      </c>
      <c r="J39" s="10">
        <f t="shared" si="6"/>
        <v>595226043283.96497</v>
      </c>
      <c r="K39" s="11">
        <f t="shared" si="7"/>
        <v>2.7800000000000269E-2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11"/>
      <c r="H40" s="10"/>
      <c r="I40" s="10">
        <f t="shared" si="8"/>
        <v>12579</v>
      </c>
      <c r="J40" s="10">
        <f t="shared" si="6"/>
        <v>579126331274.53284</v>
      </c>
      <c r="K40" s="11">
        <f t="shared" si="7"/>
        <v>2.7400000000000091E-2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11"/>
      <c r="H41" s="10"/>
      <c r="I41" s="10">
        <f t="shared" si="8"/>
        <v>12579</v>
      </c>
      <c r="J41" s="10">
        <f t="shared" si="6"/>
        <v>563681459289.98718</v>
      </c>
      <c r="K41" s="11">
        <f t="shared" si="7"/>
        <v>2.7300000000000102E-2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11"/>
      <c r="H42" s="10"/>
      <c r="I42" s="10">
        <f t="shared" si="8"/>
        <v>12579</v>
      </c>
      <c r="J42" s="10">
        <f t="shared" si="6"/>
        <v>548701897488.54968</v>
      </c>
      <c r="K42" s="11">
        <f t="shared" si="7"/>
        <v>2.7600000000000069E-2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11"/>
      <c r="H43" s="10"/>
      <c r="I43" s="10">
        <f t="shared" si="8"/>
        <v>12579</v>
      </c>
      <c r="J43" s="10">
        <f t="shared" si="6"/>
        <v>533964477898.54968</v>
      </c>
      <c r="K43" s="11">
        <f t="shared" si="7"/>
        <v>2.8299999999999992E-2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11"/>
      <c r="H44" s="10"/>
      <c r="I44" s="10">
        <f t="shared" si="8"/>
        <v>12579</v>
      </c>
      <c r="J44" s="10">
        <f t="shared" si="6"/>
        <v>519269160652.0954</v>
      </c>
      <c r="K44" s="11">
        <f t="shared" si="7"/>
        <v>2.9199999999999893E-2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11"/>
      <c r="H45" s="10"/>
      <c r="I45" s="10">
        <f t="shared" si="8"/>
        <v>12579</v>
      </c>
      <c r="J45" s="10">
        <f t="shared" si="6"/>
        <v>504536689323.83929</v>
      </c>
      <c r="K45" s="11">
        <f t="shared" si="7"/>
        <v>3.0299999999999994E-2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11"/>
      <c r="H46" s="10"/>
      <c r="I46" s="10">
        <f t="shared" si="8"/>
        <v>12579</v>
      </c>
      <c r="J46" s="10">
        <f t="shared" si="6"/>
        <v>489698815222.59473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11"/>
      <c r="H47" s="10"/>
      <c r="I47" s="10">
        <f t="shared" si="8"/>
        <v>12579</v>
      </c>
      <c r="J47" s="10">
        <f t="shared" si="6"/>
        <v>474836434812.9494</v>
      </c>
      <c r="K47" s="11">
        <f t="shared" si="7"/>
        <v>3.2100000000000017E-2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11"/>
      <c r="H48" s="10"/>
      <c r="I48" s="10">
        <f t="shared" si="8"/>
        <v>12579</v>
      </c>
      <c r="J48" s="10">
        <f t="shared" si="6"/>
        <v>460068244174.93402</v>
      </c>
      <c r="K48" s="11">
        <f t="shared" si="7"/>
        <v>3.2399999999999984E-2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11"/>
      <c r="H49" s="10"/>
      <c r="I49" s="10">
        <f t="shared" si="8"/>
        <v>12579</v>
      </c>
      <c r="J49" s="10">
        <f t="shared" si="6"/>
        <v>445629837441.81909</v>
      </c>
      <c r="K49" s="11">
        <f t="shared" si="7"/>
        <v>3.2399999999999984E-2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11"/>
      <c r="H50" s="10"/>
      <c r="I50" s="10">
        <f t="shared" si="8"/>
        <v>12579</v>
      </c>
      <c r="J50" s="10">
        <f t="shared" si="6"/>
        <v>431644553895.60162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11"/>
      <c r="H51" s="10"/>
      <c r="I51" s="10">
        <f t="shared" si="8"/>
        <v>12579</v>
      </c>
      <c r="J51" s="10">
        <f t="shared" si="6"/>
        <v>418219701478.15289</v>
      </c>
      <c r="K51" s="11">
        <f t="shared" si="7"/>
        <v>3.1600000000000072E-2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11"/>
      <c r="H52" s="10"/>
      <c r="I52" s="10">
        <f t="shared" si="8"/>
        <v>12579</v>
      </c>
      <c r="J52" s="10">
        <f t="shared" si="6"/>
        <v>405408783906.70111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11"/>
      <c r="H53" s="10"/>
      <c r="I53" s="10">
        <f t="shared" si="8"/>
        <v>12579</v>
      </c>
      <c r="J53" s="10">
        <f t="shared" si="6"/>
        <v>393218995059.84595</v>
      </c>
      <c r="K53" s="11">
        <f t="shared" si="7"/>
        <v>3.0400000000000205E-2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11"/>
      <c r="H54" s="10"/>
      <c r="I54" s="10">
        <f t="shared" si="8"/>
        <v>12579</v>
      </c>
      <c r="J54" s="10">
        <f t="shared" si="6"/>
        <v>381617813528.57715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11"/>
      <c r="H55" s="10"/>
      <c r="I55" s="10">
        <f t="shared" si="8"/>
        <v>12579</v>
      </c>
      <c r="J55" s="10">
        <f t="shared" si="6"/>
        <v>370610676438.35791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11"/>
      <c r="H56" s="10"/>
      <c r="I56" s="10">
        <f t="shared" si="8"/>
        <v>12579</v>
      </c>
      <c r="J56" s="10">
        <f t="shared" si="6"/>
        <v>360165866315.21667</v>
      </c>
      <c r="K56" s="11">
        <f t="shared" si="7"/>
        <v>2.8399999999999981E-2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11"/>
      <c r="H57" s="10"/>
      <c r="I57" s="10">
        <f t="shared" si="8"/>
        <v>12579</v>
      </c>
      <c r="J57" s="10">
        <f t="shared" si="6"/>
        <v>350219628855.71442</v>
      </c>
      <c r="K57" s="11">
        <f t="shared" si="7"/>
        <v>2.7700000000000058E-2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11"/>
      <c r="H58" s="10"/>
      <c r="I58" s="10">
        <f t="shared" si="8"/>
        <v>12579</v>
      </c>
      <c r="J58" s="10">
        <f t="shared" si="6"/>
        <v>340780022239.67542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11"/>
      <c r="H59" s="10"/>
      <c r="I59" s="10">
        <f t="shared" si="8"/>
        <v>12579</v>
      </c>
      <c r="J59" s="10">
        <f t="shared" si="6"/>
        <v>331788552467.7981</v>
      </c>
      <c r="K59" s="11">
        <f t="shared" si="7"/>
        <v>2.6399999999999979E-2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11"/>
      <c r="H60" s="10"/>
      <c r="I60" s="10">
        <f t="shared" si="8"/>
        <v>12579</v>
      </c>
      <c r="J60" s="10">
        <f t="shared" si="6"/>
        <v>323254630229.73315</v>
      </c>
      <c r="K60" s="11">
        <f t="shared" si="7"/>
        <v>2.5699999999999834E-2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11"/>
      <c r="H61" s="10"/>
      <c r="I61" s="10">
        <f t="shared" si="8"/>
        <v>12579</v>
      </c>
      <c r="J61" s="10">
        <f t="shared" si="6"/>
        <v>315155143053.26428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11"/>
      <c r="H62" s="10"/>
      <c r="I62" s="10">
        <f t="shared" si="8"/>
        <v>12579</v>
      </c>
      <c r="J62" s="10">
        <f t="shared" si="6"/>
        <v>307468432247.08716</v>
      </c>
      <c r="K62" s="11">
        <f t="shared" si="7"/>
        <v>2.4299999999999988E-2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11"/>
      <c r="H63" s="10"/>
      <c r="I63" s="10">
        <f t="shared" si="8"/>
        <v>12579</v>
      </c>
      <c r="J63" s="10">
        <f t="shared" si="6"/>
        <v>300174199206.37231</v>
      </c>
      <c r="K63" s="11">
        <f t="shared" si="7"/>
        <v>2.3700000000000054E-2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11"/>
      <c r="H64" s="10"/>
      <c r="I64" s="10">
        <f t="shared" si="8"/>
        <v>12579</v>
      </c>
      <c r="J64" s="10">
        <f t="shared" si="6"/>
        <v>293224772107.42627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11"/>
      <c r="H65" s="10"/>
      <c r="I65" s="10">
        <f t="shared" si="8"/>
        <v>12579</v>
      </c>
      <c r="J65" s="10">
        <f t="shared" si="6"/>
        <v>286548199069.11584</v>
      </c>
      <c r="K65" s="11">
        <f t="shared" si="7"/>
        <v>2.3200000000000109E-2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4">
        <f>SUM(F2)</f>
        <v>79558877</v>
      </c>
      <c r="G66" s="11"/>
      <c r="H66" s="10"/>
      <c r="I66" s="10">
        <f t="shared" si="8"/>
        <v>12579</v>
      </c>
      <c r="J66" s="10">
        <f t="shared" ref="J66:J67" si="9">IF(I66="","",I66*C66)</f>
        <v>280051015509.30005</v>
      </c>
      <c r="K66" s="11">
        <f t="shared" ref="K66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11"/>
      <c r="H67" s="10"/>
      <c r="I67" s="10">
        <f t="shared" ref="I67" si="11">IF(H67&lt;&gt;"",H67,I66/(1+IF(G66="",0,G66)))</f>
        <v>12579</v>
      </c>
      <c r="J67" s="10">
        <f t="shared" si="9"/>
        <v>273620923800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5">
        <v>2162677</v>
      </c>
      <c r="G2" s="11"/>
      <c r="H2" s="10"/>
      <c r="I2" s="10">
        <f>IF(H2&lt;&gt;"",H2,13214)</f>
        <v>13214</v>
      </c>
      <c r="J2" s="10">
        <f t="shared" ref="J2:J33" si="3">IF(I2="","",I2*C2)</f>
        <v>28576470651.033718</v>
      </c>
      <c r="K2" s="11">
        <f t="shared" ref="K2:K33" si="4">IFERROR(J2/J3-1,"")</f>
        <v>-1.419999999999999E-2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11"/>
      <c r="H3" s="10"/>
      <c r="I3" s="10">
        <f t="shared" ref="I3:I34" si="5">IF(H3&lt;&gt;"",H3,I2/(1+IF(G2="",0,G2)))</f>
        <v>13214</v>
      </c>
      <c r="J3" s="10">
        <f t="shared" si="3"/>
        <v>28988101695.104198</v>
      </c>
      <c r="K3" s="11">
        <f t="shared" si="4"/>
        <v>-1.3100000000000112E-2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11"/>
      <c r="H4" s="10"/>
      <c r="I4" s="10">
        <f t="shared" si="5"/>
        <v>13214</v>
      </c>
      <c r="J4" s="10">
        <f t="shared" si="3"/>
        <v>29372886508.363766</v>
      </c>
      <c r="K4" s="11">
        <f t="shared" si="4"/>
        <v>-1.3700000000000045E-2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11"/>
      <c r="H5" s="10"/>
      <c r="I5" s="10">
        <f t="shared" si="5"/>
        <v>13214</v>
      </c>
      <c r="J5" s="10">
        <f t="shared" si="3"/>
        <v>29780884627.764137</v>
      </c>
      <c r="K5" s="11">
        <f t="shared" si="4"/>
        <v>-1.4800000000000035E-2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11"/>
      <c r="H6" s="10"/>
      <c r="I6" s="10">
        <f t="shared" si="5"/>
        <v>13214</v>
      </c>
      <c r="J6" s="10">
        <f t="shared" si="3"/>
        <v>30228262918.964817</v>
      </c>
      <c r="K6" s="11">
        <f t="shared" si="4"/>
        <v>-1.4800000000000035E-2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11"/>
      <c r="H7" s="10"/>
      <c r="I7" s="10">
        <f t="shared" si="5"/>
        <v>13214</v>
      </c>
      <c r="J7" s="10">
        <f t="shared" si="3"/>
        <v>30682361874.710533</v>
      </c>
      <c r="K7" s="11">
        <f t="shared" si="4"/>
        <v>-1.1799999999999922E-2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11"/>
      <c r="H8" s="10"/>
      <c r="I8" s="10">
        <f t="shared" si="5"/>
        <v>13214</v>
      </c>
      <c r="J8" s="10">
        <f t="shared" si="3"/>
        <v>31048736970.967953</v>
      </c>
      <c r="K8" s="11">
        <f t="shared" si="4"/>
        <v>-4.4999999999999485E-3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11"/>
      <c r="H9" s="10"/>
      <c r="I9" s="10">
        <f t="shared" si="5"/>
        <v>13214</v>
      </c>
      <c r="J9" s="10">
        <f t="shared" si="3"/>
        <v>31189087866.3666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11"/>
      <c r="H10" s="10"/>
      <c r="I10" s="10">
        <f t="shared" si="5"/>
        <v>13214</v>
      </c>
      <c r="J10" s="10">
        <f t="shared" si="3"/>
        <v>30987668024.209244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11"/>
      <c r="H11" s="10"/>
      <c r="I11" s="10">
        <f t="shared" si="5"/>
        <v>13214</v>
      </c>
      <c r="J11" s="10">
        <f t="shared" si="3"/>
        <v>30412864878.014767</v>
      </c>
      <c r="K11" s="11">
        <f t="shared" si="4"/>
        <v>3.0399999999999983E-2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11"/>
      <c r="H12" s="10"/>
      <c r="I12" s="10">
        <f t="shared" si="5"/>
        <v>13214</v>
      </c>
      <c r="J12" s="10">
        <f t="shared" si="3"/>
        <v>29515590914.222408</v>
      </c>
      <c r="K12" s="11">
        <f t="shared" si="4"/>
        <v>3.9400000000000102E-2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11"/>
      <c r="H13" s="10"/>
      <c r="I13" s="10">
        <f t="shared" si="5"/>
        <v>13214</v>
      </c>
      <c r="J13" s="10">
        <f t="shared" si="3"/>
        <v>28396758624.420246</v>
      </c>
      <c r="K13" s="11">
        <f t="shared" si="4"/>
        <v>4.6200000000000019E-2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11"/>
      <c r="H14" s="10"/>
      <c r="I14" s="10">
        <f t="shared" si="5"/>
        <v>13214</v>
      </c>
      <c r="J14" s="10">
        <f t="shared" si="3"/>
        <v>27142762974.976341</v>
      </c>
      <c r="K14" s="11">
        <f t="shared" si="4"/>
        <v>4.9099999999999921E-2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11"/>
      <c r="H15" s="10"/>
      <c r="I15" s="10">
        <f t="shared" si="5"/>
        <v>13214</v>
      </c>
      <c r="J15" s="10">
        <f t="shared" si="3"/>
        <v>25872426818.202595</v>
      </c>
      <c r="K15" s="11">
        <f t="shared" si="4"/>
        <v>4.8599999999999977E-2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11"/>
      <c r="H16" s="10"/>
      <c r="I16" s="10">
        <f t="shared" si="5"/>
        <v>13214</v>
      </c>
      <c r="J16" s="10">
        <f t="shared" si="3"/>
        <v>24673304232.502953</v>
      </c>
      <c r="K16" s="11">
        <f t="shared" si="4"/>
        <v>4.4700000000000184E-2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11"/>
      <c r="H17" s="10"/>
      <c r="I17" s="10">
        <f t="shared" si="5"/>
        <v>13214</v>
      </c>
      <c r="J17" s="10">
        <f t="shared" si="3"/>
        <v>23617597618.936489</v>
      </c>
      <c r="K17" s="11">
        <f t="shared" si="4"/>
        <v>3.9199999999999902E-2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11"/>
      <c r="H18" s="10"/>
      <c r="I18" s="10">
        <f t="shared" si="5"/>
        <v>13214</v>
      </c>
      <c r="J18" s="10">
        <f t="shared" si="3"/>
        <v>22726710564.796471</v>
      </c>
      <c r="K18" s="11">
        <f t="shared" si="4"/>
        <v>3.5099999999999909E-2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11"/>
      <c r="H19" s="10"/>
      <c r="I19" s="10">
        <f t="shared" si="5"/>
        <v>13214</v>
      </c>
      <c r="J19" s="10">
        <f t="shared" si="3"/>
        <v>21956053100.953022</v>
      </c>
      <c r="K19" s="11">
        <f t="shared" si="4"/>
        <v>3.5400000000000098E-2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11"/>
      <c r="H20" s="10"/>
      <c r="I20" s="10">
        <f t="shared" si="5"/>
        <v>13214</v>
      </c>
      <c r="J20" s="10">
        <f t="shared" si="3"/>
        <v>21205382558.38615</v>
      </c>
      <c r="K20" s="11">
        <f t="shared" si="4"/>
        <v>3.8799999999999946E-2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11"/>
      <c r="H21" s="10"/>
      <c r="I21" s="10">
        <f t="shared" si="5"/>
        <v>13214</v>
      </c>
      <c r="J21" s="10">
        <f t="shared" si="3"/>
        <v>20413344780.887707</v>
      </c>
      <c r="K21" s="11">
        <f t="shared" si="4"/>
        <v>4.3100000000000138E-2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11"/>
      <c r="H22" s="10"/>
      <c r="I22" s="10">
        <f t="shared" si="5"/>
        <v>13214</v>
      </c>
      <c r="J22" s="10">
        <f t="shared" si="3"/>
        <v>19569882830.876911</v>
      </c>
      <c r="K22" s="11">
        <f t="shared" si="4"/>
        <v>4.6399999999999775E-2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11"/>
      <c r="H23" s="10"/>
      <c r="I23" s="10">
        <f t="shared" si="5"/>
        <v>13214</v>
      </c>
      <c r="J23" s="10">
        <f t="shared" si="3"/>
        <v>18702105151.831913</v>
      </c>
      <c r="K23" s="11">
        <f t="shared" si="4"/>
        <v>4.830000000000001E-2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11"/>
      <c r="H24" s="10"/>
      <c r="I24" s="10">
        <f t="shared" si="5"/>
        <v>13214</v>
      </c>
      <c r="J24" s="10">
        <f t="shared" si="3"/>
        <v>17840413194.535831</v>
      </c>
      <c r="K24" s="11">
        <f t="shared" si="4"/>
        <v>4.9099999999999921E-2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11"/>
      <c r="H25" s="10"/>
      <c r="I25" s="10">
        <f t="shared" si="5"/>
        <v>13214</v>
      </c>
      <c r="J25" s="10">
        <f t="shared" si="3"/>
        <v>17005445805.486448</v>
      </c>
      <c r="K25" s="11">
        <f t="shared" si="4"/>
        <v>4.9600000000000311E-2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11"/>
      <c r="H26" s="10"/>
      <c r="I26" s="10">
        <f t="shared" si="5"/>
        <v>13214</v>
      </c>
      <c r="J26" s="10">
        <f t="shared" si="3"/>
        <v>16201834799.434494</v>
      </c>
      <c r="K26" s="11">
        <f t="shared" si="4"/>
        <v>4.9799999999999844E-2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11"/>
      <c r="H27" s="10"/>
      <c r="I27" s="10">
        <f t="shared" si="5"/>
        <v>13214</v>
      </c>
      <c r="J27" s="10">
        <f t="shared" si="3"/>
        <v>15433258524.894737</v>
      </c>
      <c r="K27" s="11">
        <f t="shared" si="4"/>
        <v>5.0100000000000033E-2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11"/>
      <c r="H28" s="10"/>
      <c r="I28" s="10">
        <f t="shared" si="5"/>
        <v>13214</v>
      </c>
      <c r="J28" s="10">
        <f t="shared" si="3"/>
        <v>14696941743.543222</v>
      </c>
      <c r="K28" s="11">
        <f t="shared" si="4"/>
        <v>5.0300000000000011E-2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11"/>
      <c r="H29" s="10"/>
      <c r="I29" s="10">
        <f t="shared" si="5"/>
        <v>13214</v>
      </c>
      <c r="J29" s="10">
        <f t="shared" si="3"/>
        <v>13993089349.274704</v>
      </c>
      <c r="K29" s="11">
        <f t="shared" si="4"/>
        <v>5.0200000000000244E-2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11"/>
      <c r="H30" s="10"/>
      <c r="I30" s="10">
        <f t="shared" si="5"/>
        <v>13214</v>
      </c>
      <c r="J30" s="10">
        <f t="shared" si="3"/>
        <v>13324213815.725292</v>
      </c>
      <c r="K30" s="11">
        <f t="shared" si="4"/>
        <v>4.9600000000000088E-2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11"/>
      <c r="H31" s="10"/>
      <c r="I31" s="10">
        <f t="shared" si="5"/>
        <v>13214</v>
      </c>
      <c r="J31" s="10">
        <f t="shared" si="3"/>
        <v>12694563467.726078</v>
      </c>
      <c r="K31" s="11">
        <f t="shared" si="4"/>
        <v>4.8699999999999966E-2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11"/>
      <c r="H32" s="10"/>
      <c r="I32" s="10">
        <f t="shared" si="5"/>
        <v>13214</v>
      </c>
      <c r="J32" s="10">
        <f t="shared" si="3"/>
        <v>12105047647.302448</v>
      </c>
      <c r="K32" s="11">
        <f t="shared" si="4"/>
        <v>4.7599999999999865E-2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11"/>
      <c r="H33" s="10"/>
      <c r="I33" s="10">
        <f t="shared" si="5"/>
        <v>13214</v>
      </c>
      <c r="J33" s="10">
        <f t="shared" si="3"/>
        <v>11555028300.212341</v>
      </c>
      <c r="K33" s="11">
        <f t="shared" si="4"/>
        <v>4.6200000000000019E-2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11"/>
      <c r="H34" s="10"/>
      <c r="I34" s="10">
        <f t="shared" si="5"/>
        <v>13214</v>
      </c>
      <c r="J34" s="10">
        <f t="shared" ref="J34:J65" si="6">IF(I34="","",I34*C34)</f>
        <v>11044760371.068954</v>
      </c>
      <c r="K34" s="11">
        <f t="shared" ref="K34:K65" si="7">IFERROR(J34/J35-1,"")</f>
        <v>4.4399999999999995E-2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11"/>
      <c r="H35" s="10"/>
      <c r="I35" s="10">
        <f t="shared" ref="I35:I66" si="8">IF(H35&lt;&gt;"",H35,I34/(1+IF(G34="",0,G34)))</f>
        <v>13214</v>
      </c>
      <c r="J35" s="10">
        <f t="shared" si="6"/>
        <v>10575220577.431017</v>
      </c>
      <c r="K35" s="11">
        <f t="shared" si="7"/>
        <v>4.269999999999996E-2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11"/>
      <c r="H36" s="10"/>
      <c r="I36" s="10">
        <f t="shared" si="8"/>
        <v>13214</v>
      </c>
      <c r="J36" s="10">
        <f t="shared" si="6"/>
        <v>10142150740.798904</v>
      </c>
      <c r="K36" s="11">
        <f t="shared" si="7"/>
        <v>4.0100000000000025E-2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11"/>
      <c r="H37" s="10"/>
      <c r="I37" s="10">
        <f t="shared" si="8"/>
        <v>13214</v>
      </c>
      <c r="J37" s="10">
        <f t="shared" si="6"/>
        <v>9751130411.3055515</v>
      </c>
      <c r="K37" s="11">
        <f t="shared" si="7"/>
        <v>3.74000000000001E-2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11"/>
      <c r="H38" s="10"/>
      <c r="I38" s="10">
        <f t="shared" si="8"/>
        <v>13214</v>
      </c>
      <c r="J38" s="10">
        <f t="shared" si="6"/>
        <v>9399585898.6943817</v>
      </c>
      <c r="K38" s="11">
        <f t="shared" si="7"/>
        <v>3.4700000000000175E-2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11"/>
      <c r="H39" s="10"/>
      <c r="I39" s="10">
        <f t="shared" si="8"/>
        <v>13214</v>
      </c>
      <c r="J39" s="10">
        <f t="shared" si="6"/>
        <v>9084358653.4206829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11"/>
      <c r="H40" s="10"/>
      <c r="I40" s="10">
        <f t="shared" si="8"/>
        <v>13214</v>
      </c>
      <c r="J40" s="10">
        <f t="shared" si="6"/>
        <v>8794151649.0035667</v>
      </c>
      <c r="K40" s="11">
        <f t="shared" si="7"/>
        <v>3.2499999999999973E-2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11"/>
      <c r="H41" s="10"/>
      <c r="I41" s="10">
        <f t="shared" si="8"/>
        <v>13214</v>
      </c>
      <c r="J41" s="10">
        <f t="shared" si="6"/>
        <v>8517338158.8412266</v>
      </c>
      <c r="K41" s="11">
        <f t="shared" si="7"/>
        <v>3.3700000000000063E-2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11"/>
      <c r="H42" s="10"/>
      <c r="I42" s="10">
        <f t="shared" si="8"/>
        <v>13214</v>
      </c>
      <c r="J42" s="10">
        <f t="shared" si="6"/>
        <v>8239661564.130044</v>
      </c>
      <c r="K42" s="11">
        <f t="shared" si="7"/>
        <v>3.6299999999999999E-2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11"/>
      <c r="H43" s="10"/>
      <c r="I43" s="10">
        <f t="shared" si="8"/>
        <v>13214</v>
      </c>
      <c r="J43" s="10">
        <f t="shared" si="6"/>
        <v>7951038853.7393074</v>
      </c>
      <c r="K43" s="11">
        <f t="shared" si="7"/>
        <v>3.9899999999999824E-2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11"/>
      <c r="H44" s="10"/>
      <c r="I44" s="10">
        <f t="shared" si="8"/>
        <v>13214</v>
      </c>
      <c r="J44" s="10">
        <f t="shared" si="6"/>
        <v>7645964855.985487</v>
      </c>
      <c r="K44" s="11">
        <f t="shared" si="7"/>
        <v>4.4200000000000017E-2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11"/>
      <c r="H45" s="10"/>
      <c r="I45" s="10">
        <f t="shared" si="8"/>
        <v>13214</v>
      </c>
      <c r="J45" s="10">
        <f t="shared" si="6"/>
        <v>7322318383.4375467</v>
      </c>
      <c r="K45" s="11">
        <f t="shared" si="7"/>
        <v>4.8799999999999955E-2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11"/>
      <c r="H46" s="10"/>
      <c r="I46" s="10">
        <f t="shared" si="8"/>
        <v>13214</v>
      </c>
      <c r="J46" s="10">
        <f t="shared" si="6"/>
        <v>6981615544.8489199</v>
      </c>
      <c r="K46" s="11">
        <f t="shared" si="7"/>
        <v>5.3500000000000325E-2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11"/>
      <c r="H47" s="10"/>
      <c r="I47" s="10">
        <f t="shared" si="8"/>
        <v>13214</v>
      </c>
      <c r="J47" s="10">
        <f t="shared" si="6"/>
        <v>6627067436.9709711</v>
      </c>
      <c r="K47" s="11">
        <f t="shared" si="7"/>
        <v>5.8100000000000041E-2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11"/>
      <c r="H48" s="10"/>
      <c r="I48" s="10">
        <f t="shared" si="8"/>
        <v>13214</v>
      </c>
      <c r="J48" s="10">
        <f t="shared" si="6"/>
        <v>6263176861.3278246</v>
      </c>
      <c r="K48" s="11">
        <f t="shared" si="7"/>
        <v>6.2500000000000222E-2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11"/>
      <c r="H49" s="10"/>
      <c r="I49" s="10">
        <f t="shared" si="8"/>
        <v>13214</v>
      </c>
      <c r="J49" s="10">
        <f t="shared" si="6"/>
        <v>5894754693.0144224</v>
      </c>
      <c r="K49" s="11">
        <f t="shared" si="7"/>
        <v>6.6699999999999982E-2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11"/>
      <c r="H50" s="10"/>
      <c r="I50" s="10">
        <f t="shared" si="8"/>
        <v>13214</v>
      </c>
      <c r="J50" s="10">
        <f t="shared" si="6"/>
        <v>5526159832.2062645</v>
      </c>
      <c r="K50" s="11">
        <f t="shared" si="7"/>
        <v>7.099999999999973E-2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11"/>
      <c r="H51" s="10"/>
      <c r="I51" s="10">
        <f t="shared" si="8"/>
        <v>13214</v>
      </c>
      <c r="J51" s="10">
        <f t="shared" si="6"/>
        <v>5159813101.9666348</v>
      </c>
      <c r="K51" s="11">
        <f t="shared" si="7"/>
        <v>7.5399999999999912E-2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11"/>
      <c r="H52" s="10"/>
      <c r="I52" s="10">
        <f t="shared" si="8"/>
        <v>13214</v>
      </c>
      <c r="J52" s="10">
        <f t="shared" si="6"/>
        <v>4798040823.8484612</v>
      </c>
      <c r="K52" s="11">
        <f t="shared" si="7"/>
        <v>7.9599999999999893E-2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11"/>
      <c r="H53" s="10"/>
      <c r="I53" s="10">
        <f t="shared" si="8"/>
        <v>13214</v>
      </c>
      <c r="J53" s="10">
        <f t="shared" si="6"/>
        <v>4444276420.7562628</v>
      </c>
      <c r="K53" s="11">
        <f t="shared" si="7"/>
        <v>8.3599999999999897E-2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11"/>
      <c r="H54" s="10"/>
      <c r="I54" s="10">
        <f t="shared" si="8"/>
        <v>13214</v>
      </c>
      <c r="J54" s="10">
        <f t="shared" si="6"/>
        <v>4101399428.5310659</v>
      </c>
      <c r="K54" s="11">
        <f t="shared" si="7"/>
        <v>8.7199999999999944E-2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11"/>
      <c r="H55" s="10"/>
      <c r="I55" s="10">
        <f t="shared" si="8"/>
        <v>13214</v>
      </c>
      <c r="J55" s="10">
        <f t="shared" si="6"/>
        <v>3772442447.1404214</v>
      </c>
      <c r="K55" s="11">
        <f t="shared" si="7"/>
        <v>9.0200000000000058E-2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11"/>
      <c r="H56" s="10"/>
      <c r="I56" s="10">
        <f t="shared" si="8"/>
        <v>13214</v>
      </c>
      <c r="J56" s="10">
        <f t="shared" si="6"/>
        <v>3460321452.1559544</v>
      </c>
      <c r="K56" s="11">
        <f t="shared" si="7"/>
        <v>9.2700000000000005E-2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11"/>
      <c r="H57" s="10"/>
      <c r="I57" s="10">
        <f t="shared" si="8"/>
        <v>13214</v>
      </c>
      <c r="J57" s="10">
        <f t="shared" si="6"/>
        <v>3166762562.6026855</v>
      </c>
      <c r="K57" s="11">
        <f t="shared" si="7"/>
        <v>9.4400000000000039E-2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11"/>
      <c r="H58" s="10"/>
      <c r="I58" s="10">
        <f t="shared" si="8"/>
        <v>13214</v>
      </c>
      <c r="J58" s="10">
        <f t="shared" si="6"/>
        <v>2893606142.7290621</v>
      </c>
      <c r="K58" s="11">
        <f t="shared" si="7"/>
        <v>9.5499999999999918E-2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11"/>
      <c r="H59" s="10"/>
      <c r="I59" s="10">
        <f t="shared" si="8"/>
        <v>13214</v>
      </c>
      <c r="J59" s="10">
        <f t="shared" si="6"/>
        <v>2641356588.5249314</v>
      </c>
      <c r="K59" s="11">
        <f t="shared" si="7"/>
        <v>9.5599999999999907E-2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11"/>
      <c r="H60" s="10"/>
      <c r="I60" s="10">
        <f t="shared" si="8"/>
        <v>13214</v>
      </c>
      <c r="J60" s="10">
        <f t="shared" si="6"/>
        <v>2410876769.3728838</v>
      </c>
      <c r="K60" s="11">
        <f t="shared" si="7"/>
        <v>9.3900000000000095E-2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11"/>
      <c r="H61" s="10"/>
      <c r="I61" s="10">
        <f t="shared" si="8"/>
        <v>13214</v>
      </c>
      <c r="J61" s="10">
        <f t="shared" si="6"/>
        <v>2203927936.1668191</v>
      </c>
      <c r="K61" s="11">
        <f t="shared" si="7"/>
        <v>8.879999999999999E-2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11"/>
      <c r="H62" s="10"/>
      <c r="I62" s="10">
        <f t="shared" si="8"/>
        <v>13214</v>
      </c>
      <c r="J62" s="10">
        <f t="shared" si="6"/>
        <v>2024180690.8218398</v>
      </c>
      <c r="K62" s="11">
        <f t="shared" si="7"/>
        <v>8.0000000000000071E-2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11"/>
      <c r="H63" s="10"/>
      <c r="I63" s="10">
        <f t="shared" si="8"/>
        <v>13214</v>
      </c>
      <c r="J63" s="10">
        <f t="shared" si="6"/>
        <v>1874241380.3905923</v>
      </c>
      <c r="K63" s="11">
        <f t="shared" si="7"/>
        <v>7.0000000000000062E-2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11"/>
      <c r="H64" s="10"/>
      <c r="I64" s="10">
        <f t="shared" si="8"/>
        <v>13214</v>
      </c>
      <c r="J64" s="10">
        <f t="shared" si="6"/>
        <v>1751627458.3089647</v>
      </c>
      <c r="K64" s="11">
        <f t="shared" si="7"/>
        <v>6.1600000000000099E-2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11"/>
      <c r="H65" s="10"/>
      <c r="I65" s="10">
        <f t="shared" si="8"/>
        <v>13214</v>
      </c>
      <c r="J65" s="10">
        <f t="shared" si="6"/>
        <v>1649988186.048384</v>
      </c>
      <c r="K65" s="11">
        <f t="shared" si="7"/>
        <v>5.5600000000000094E-2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4">
        <f>SUM(F2)</f>
        <v>2162677</v>
      </c>
      <c r="G66" s="11"/>
      <c r="H66" s="10"/>
      <c r="I66" s="10">
        <f t="shared" si="8"/>
        <v>13214</v>
      </c>
      <c r="J66" s="10">
        <f t="shared" ref="J66:J67" si="9">IF(I66="","",I66*C66)</f>
        <v>1563080888.6399999</v>
      </c>
      <c r="K66" s="11">
        <f t="shared" ref="K66" si="10">IFERROR(J66/J67-1,"")</f>
        <v>5.2400000000000002E-2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11"/>
      <c r="H67" s="10"/>
      <c r="I67" s="10">
        <f t="shared" ref="I67" si="11">IF(H67&lt;&gt;"",H67,I66/(1+IF(G66="",0,G66)))</f>
        <v>13214</v>
      </c>
      <c r="J67" s="10">
        <f t="shared" si="9"/>
        <v>1485253600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5">
        <v>45062542</v>
      </c>
      <c r="G2" s="11"/>
      <c r="H2" s="10"/>
      <c r="I2" s="10">
        <f>IF(H2&lt;&gt;"",H2,234)</f>
        <v>234</v>
      </c>
      <c r="J2" s="10">
        <f t="shared" ref="J2:J33" si="3">IF(I2="","",I2*C2)</f>
        <v>10544615633.615541</v>
      </c>
      <c r="K2" s="11">
        <f t="shared" ref="K2:K33" si="4">IFERROR(J2/J3-1,"")</f>
        <v>3.5400000000000098E-2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11"/>
      <c r="H3" s="10"/>
      <c r="I3" s="10">
        <f t="shared" ref="I3:I34" si="5">IF(H3&lt;&gt;"",H3,I2/(1+IF(G2="",0,G2)))</f>
        <v>234</v>
      </c>
      <c r="J3" s="10">
        <f t="shared" si="3"/>
        <v>10184098545.118351</v>
      </c>
      <c r="K3" s="11">
        <f t="shared" si="4"/>
        <v>3.5099999999999909E-2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11"/>
      <c r="H4" s="10"/>
      <c r="I4" s="10">
        <f t="shared" si="5"/>
        <v>234</v>
      </c>
      <c r="J4" s="10">
        <f t="shared" si="3"/>
        <v>9838758134.594099</v>
      </c>
      <c r="K4" s="11">
        <f t="shared" si="4"/>
        <v>3.4699999999999953E-2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11"/>
      <c r="H5" s="10"/>
      <c r="I5" s="10">
        <f t="shared" si="5"/>
        <v>234</v>
      </c>
      <c r="J5" s="10">
        <f t="shared" si="3"/>
        <v>9508802681.5445061</v>
      </c>
      <c r="K5" s="11">
        <f t="shared" si="4"/>
        <v>3.4100000000000241E-2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11"/>
      <c r="H6" s="10"/>
      <c r="I6" s="10">
        <f t="shared" si="5"/>
        <v>234</v>
      </c>
      <c r="J6" s="10">
        <f t="shared" si="3"/>
        <v>9195244832.7478046</v>
      </c>
      <c r="K6" s="11">
        <f t="shared" si="4"/>
        <v>3.3399999999999874E-2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11"/>
      <c r="H7" s="10"/>
      <c r="I7" s="10">
        <f t="shared" si="5"/>
        <v>234</v>
      </c>
      <c r="J7" s="10">
        <f t="shared" si="3"/>
        <v>8898049963.9518147</v>
      </c>
      <c r="K7" s="11">
        <f t="shared" si="4"/>
        <v>3.2599999999999962E-2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11"/>
      <c r="H8" s="10"/>
      <c r="I8" s="10">
        <f t="shared" si="5"/>
        <v>234</v>
      </c>
      <c r="J8" s="10">
        <f t="shared" si="3"/>
        <v>8617131477.7763081</v>
      </c>
      <c r="K8" s="11">
        <f t="shared" si="4"/>
        <v>3.2100000000000239E-2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11"/>
      <c r="H9" s="10"/>
      <c r="I9" s="10">
        <f t="shared" si="5"/>
        <v>234</v>
      </c>
      <c r="J9" s="10">
        <f t="shared" si="3"/>
        <v>8349124578.7969255</v>
      </c>
      <c r="K9" s="11">
        <f t="shared" si="4"/>
        <v>3.1700000000000061E-2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11"/>
      <c r="H10" s="10"/>
      <c r="I10" s="10">
        <f t="shared" si="5"/>
        <v>234</v>
      </c>
      <c r="J10" s="10">
        <f t="shared" si="3"/>
        <v>8092589491.9035807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11"/>
      <c r="H11" s="10"/>
      <c r="I11" s="10">
        <f t="shared" si="5"/>
        <v>234</v>
      </c>
      <c r="J11" s="10">
        <f t="shared" si="3"/>
        <v>7844697064.6603146</v>
      </c>
      <c r="K11" s="11">
        <f t="shared" si="4"/>
        <v>3.1600000000000072E-2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11"/>
      <c r="H12" s="10"/>
      <c r="I12" s="10">
        <f t="shared" si="5"/>
        <v>234</v>
      </c>
      <c r="J12" s="10">
        <f t="shared" si="3"/>
        <v>7604398085.1689739</v>
      </c>
      <c r="K12" s="11">
        <f t="shared" si="4"/>
        <v>3.1700000000000061E-2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11"/>
      <c r="H13" s="10"/>
      <c r="I13" s="10">
        <f t="shared" si="5"/>
        <v>234</v>
      </c>
      <c r="J13" s="10">
        <f t="shared" si="3"/>
        <v>7370745454.2686577</v>
      </c>
      <c r="K13" s="11">
        <f t="shared" si="4"/>
        <v>3.1800000000000272E-2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11"/>
      <c r="H14" s="10"/>
      <c r="I14" s="10">
        <f t="shared" si="5"/>
        <v>234</v>
      </c>
      <c r="J14" s="10">
        <f t="shared" si="3"/>
        <v>7143579622.2801476</v>
      </c>
      <c r="K14" s="11">
        <f t="shared" si="4"/>
        <v>3.2100000000000017E-2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11"/>
      <c r="H15" s="10"/>
      <c r="I15" s="10">
        <f t="shared" si="5"/>
        <v>234</v>
      </c>
      <c r="J15" s="10">
        <f t="shared" si="3"/>
        <v>6921402598.856843</v>
      </c>
      <c r="K15" s="11">
        <f t="shared" si="4"/>
        <v>3.2399999999999984E-2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11"/>
      <c r="H16" s="10"/>
      <c r="I16" s="10">
        <f t="shared" si="5"/>
        <v>234</v>
      </c>
      <c r="J16" s="10">
        <f t="shared" si="3"/>
        <v>6704186941.9380503</v>
      </c>
      <c r="K16" s="11">
        <f t="shared" si="4"/>
        <v>3.2599999999999962E-2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11"/>
      <c r="H17" s="10"/>
      <c r="I17" s="10">
        <f t="shared" si="5"/>
        <v>234</v>
      </c>
      <c r="J17" s="10">
        <f t="shared" si="3"/>
        <v>6492530449.2911587</v>
      </c>
      <c r="K17" s="11">
        <f t="shared" si="4"/>
        <v>3.279999999999994E-2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11"/>
      <c r="H18" s="10"/>
      <c r="I18" s="10">
        <f t="shared" si="5"/>
        <v>234</v>
      </c>
      <c r="J18" s="10">
        <f t="shared" si="3"/>
        <v>6286338545.014677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11"/>
      <c r="H19" s="10"/>
      <c r="I19" s="10">
        <f t="shared" si="5"/>
        <v>234</v>
      </c>
      <c r="J19" s="10">
        <f t="shared" si="3"/>
        <v>6085516500.4982357</v>
      </c>
      <c r="K19" s="11">
        <f t="shared" si="4"/>
        <v>3.3199999999999896E-2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11"/>
      <c r="H20" s="10"/>
      <c r="I20" s="10">
        <f t="shared" si="5"/>
        <v>234</v>
      </c>
      <c r="J20" s="10">
        <f t="shared" si="3"/>
        <v>5889969512.6773481</v>
      </c>
      <c r="K20" s="11">
        <f t="shared" si="4"/>
        <v>3.3400000000000096E-2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11"/>
      <c r="H21" s="10"/>
      <c r="I21" s="10">
        <f t="shared" si="5"/>
        <v>234</v>
      </c>
      <c r="J21" s="10">
        <f t="shared" si="3"/>
        <v>5699602779.8309927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11"/>
      <c r="H22" s="10"/>
      <c r="I22" s="10">
        <f t="shared" si="5"/>
        <v>234</v>
      </c>
      <c r="J22" s="10">
        <f t="shared" si="3"/>
        <v>5514855132.879528</v>
      </c>
      <c r="K22" s="11">
        <f t="shared" si="4"/>
        <v>3.3499999999999863E-2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11"/>
      <c r="H23" s="10"/>
      <c r="I23" s="10">
        <f t="shared" si="5"/>
        <v>234</v>
      </c>
      <c r="J23" s="10">
        <f t="shared" si="3"/>
        <v>5336095919.5738058</v>
      </c>
      <c r="K23" s="11">
        <f t="shared" si="4"/>
        <v>3.3199999999999896E-2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11"/>
      <c r="H24" s="10"/>
      <c r="I24" s="10">
        <f t="shared" si="5"/>
        <v>234</v>
      </c>
      <c r="J24" s="10">
        <f t="shared" si="3"/>
        <v>5164630197.0323324</v>
      </c>
      <c r="K24" s="11">
        <f t="shared" si="4"/>
        <v>3.2599999999999962E-2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11"/>
      <c r="H25" s="10"/>
      <c r="I25" s="10">
        <f t="shared" si="5"/>
        <v>234</v>
      </c>
      <c r="J25" s="10">
        <f t="shared" si="3"/>
        <v>5001578730.42062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11"/>
      <c r="H26" s="10"/>
      <c r="I26" s="10">
        <f t="shared" si="5"/>
        <v>234</v>
      </c>
      <c r="J26" s="10">
        <f t="shared" si="3"/>
        <v>4847430442.3537703</v>
      </c>
      <c r="K26" s="11">
        <f t="shared" si="4"/>
        <v>3.0799999999999939E-2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11"/>
      <c r="H27" s="10"/>
      <c r="I27" s="10">
        <f t="shared" si="5"/>
        <v>234</v>
      </c>
      <c r="J27" s="10">
        <f t="shared" si="3"/>
        <v>4702590650.3237972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11"/>
      <c r="H28" s="10"/>
      <c r="I28" s="10">
        <f t="shared" si="5"/>
        <v>234</v>
      </c>
      <c r="J28" s="10">
        <f t="shared" si="3"/>
        <v>4567839388.366971</v>
      </c>
      <c r="K28" s="11">
        <f t="shared" si="4"/>
        <v>2.8100000000000014E-2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11"/>
      <c r="H29" s="10"/>
      <c r="I29" s="10">
        <f t="shared" si="5"/>
        <v>234</v>
      </c>
      <c r="J29" s="10">
        <f t="shared" si="3"/>
        <v>4442991331.9394722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11"/>
      <c r="H30" s="10"/>
      <c r="I30" s="10">
        <f t="shared" si="5"/>
        <v>234</v>
      </c>
      <c r="J30" s="10">
        <f t="shared" si="3"/>
        <v>4327448458.1079884</v>
      </c>
      <c r="K30" s="11">
        <f t="shared" si="4"/>
        <v>2.5199999999999667E-2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11"/>
      <c r="H31" s="10"/>
      <c r="I31" s="10">
        <f t="shared" si="5"/>
        <v>234</v>
      </c>
      <c r="J31" s="10">
        <f t="shared" si="3"/>
        <v>4221077309.8985462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11"/>
      <c r="H32" s="10"/>
      <c r="I32" s="10">
        <f t="shared" si="5"/>
        <v>234</v>
      </c>
      <c r="J32" s="10">
        <f t="shared" si="3"/>
        <v>4122145810.4477992</v>
      </c>
      <c r="K32" s="11">
        <f t="shared" si="4"/>
        <v>2.3300000000000098E-2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11"/>
      <c r="H33" s="10"/>
      <c r="I33" s="10">
        <f t="shared" si="5"/>
        <v>234</v>
      </c>
      <c r="J33" s="10">
        <f t="shared" si="3"/>
        <v>4028286729.6470232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11"/>
      <c r="H34" s="10"/>
      <c r="I34" s="10">
        <f t="shared" si="5"/>
        <v>234</v>
      </c>
      <c r="J34" s="10">
        <f t="shared" ref="J34:J65" si="6">IF(I34="","",I34*C34)</f>
        <v>3935795534.5842919</v>
      </c>
      <c r="K34" s="11">
        <f t="shared" ref="K34:K65" si="7">IFERROR(J34/J35-1,"")</f>
        <v>2.4799999999999933E-2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11"/>
      <c r="H35" s="10"/>
      <c r="I35" s="10">
        <f t="shared" ref="I35:I66" si="8">IF(H35&lt;&gt;"",H35,I34/(1+IF(G34="",0,G34)))</f>
        <v>234</v>
      </c>
      <c r="J35" s="10">
        <f t="shared" si="6"/>
        <v>3840549897.1353359</v>
      </c>
      <c r="K35" s="11">
        <f t="shared" si="7"/>
        <v>2.6899999999999924E-2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11"/>
      <c r="H36" s="10"/>
      <c r="I36" s="10">
        <f t="shared" si="8"/>
        <v>234</v>
      </c>
      <c r="J36" s="10">
        <f t="shared" si="6"/>
        <v>3739945366.7692437</v>
      </c>
      <c r="K36" s="11">
        <f t="shared" si="7"/>
        <v>2.9300000000000326E-2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11"/>
      <c r="H37" s="10"/>
      <c r="I37" s="10">
        <f t="shared" si="8"/>
        <v>234</v>
      </c>
      <c r="J37" s="10">
        <f t="shared" si="6"/>
        <v>3633484277.4402437</v>
      </c>
      <c r="K37" s="11">
        <f t="shared" si="7"/>
        <v>3.1500000000000083E-2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11"/>
      <c r="H38" s="10"/>
      <c r="I38" s="10">
        <f t="shared" si="8"/>
        <v>234</v>
      </c>
      <c r="J38" s="10">
        <f t="shared" si="6"/>
        <v>3522524747.8819613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11"/>
      <c r="H39" s="10"/>
      <c r="I39" s="10">
        <f t="shared" si="8"/>
        <v>234</v>
      </c>
      <c r="J39" s="10">
        <f t="shared" si="6"/>
        <v>3409664841.6242008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11"/>
      <c r="H40" s="10"/>
      <c r="I40" s="10">
        <f t="shared" si="8"/>
        <v>234</v>
      </c>
      <c r="J40" s="10">
        <f t="shared" si="6"/>
        <v>3297229321.7524424</v>
      </c>
      <c r="K40" s="11">
        <f t="shared" si="7"/>
        <v>3.4299999999999997E-2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11"/>
      <c r="H41" s="10"/>
      <c r="I41" s="10">
        <f t="shared" si="8"/>
        <v>234</v>
      </c>
      <c r="J41" s="10">
        <f t="shared" si="6"/>
        <v>3187884870.687849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11"/>
      <c r="H42" s="10"/>
      <c r="I42" s="10">
        <f t="shared" si="8"/>
        <v>234</v>
      </c>
      <c r="J42" s="10">
        <f t="shared" si="6"/>
        <v>3083060803.3731618</v>
      </c>
      <c r="K42" s="11">
        <f t="shared" si="7"/>
        <v>3.3400000000000096E-2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11"/>
      <c r="H43" s="10"/>
      <c r="I43" s="10">
        <f t="shared" si="8"/>
        <v>234</v>
      </c>
      <c r="J43" s="10">
        <f t="shared" si="6"/>
        <v>2983414750.6997886</v>
      </c>
      <c r="K43" s="11">
        <f t="shared" si="7"/>
        <v>3.2699999999999951E-2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11"/>
      <c r="H44" s="10"/>
      <c r="I44" s="10">
        <f t="shared" si="8"/>
        <v>234</v>
      </c>
      <c r="J44" s="10">
        <f t="shared" si="6"/>
        <v>2888946209.6444163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11"/>
      <c r="H45" s="10"/>
      <c r="I45" s="10">
        <f t="shared" si="8"/>
        <v>234</v>
      </c>
      <c r="J45" s="10">
        <f t="shared" si="6"/>
        <v>2799095252.0534987</v>
      </c>
      <c r="K45" s="11">
        <f t="shared" si="7"/>
        <v>3.1600000000000072E-2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11"/>
      <c r="H46" s="10"/>
      <c r="I46" s="10">
        <f t="shared" si="8"/>
        <v>234</v>
      </c>
      <c r="J46" s="10">
        <f t="shared" si="6"/>
        <v>2713353288.1480212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11"/>
      <c r="H47" s="10"/>
      <c r="I47" s="10">
        <f t="shared" si="8"/>
        <v>234</v>
      </c>
      <c r="J47" s="10">
        <f t="shared" si="6"/>
        <v>2631002897.4575982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11"/>
      <c r="H48" s="10"/>
      <c r="I48" s="10">
        <f t="shared" si="8"/>
        <v>234</v>
      </c>
      <c r="J48" s="10">
        <f t="shared" si="6"/>
        <v>2551646685.5373859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11"/>
      <c r="H49" s="10"/>
      <c r="I49" s="10">
        <f t="shared" si="8"/>
        <v>234</v>
      </c>
      <c r="J49" s="10">
        <f t="shared" si="6"/>
        <v>2474924040.2884445</v>
      </c>
      <c r="K49" s="11">
        <f t="shared" si="7"/>
        <v>3.0899999999999928E-2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11"/>
      <c r="H50" s="10"/>
      <c r="I50" s="10">
        <f t="shared" si="8"/>
        <v>234</v>
      </c>
      <c r="J50" s="10">
        <f t="shared" si="6"/>
        <v>2400741139.0905466</v>
      </c>
      <c r="K50" s="11">
        <f t="shared" si="7"/>
        <v>3.0799999999999939E-2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11"/>
      <c r="H51" s="10"/>
      <c r="I51" s="10">
        <f t="shared" si="8"/>
        <v>234</v>
      </c>
      <c r="J51" s="10">
        <f t="shared" si="6"/>
        <v>2329007701.8728628</v>
      </c>
      <c r="K51" s="11">
        <f t="shared" si="7"/>
        <v>3.0600000000000183E-2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11"/>
      <c r="H52" s="10"/>
      <c r="I52" s="10">
        <f t="shared" si="8"/>
        <v>234</v>
      </c>
      <c r="J52" s="10">
        <f t="shared" si="6"/>
        <v>2259856105.058085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11"/>
      <c r="H53" s="10"/>
      <c r="I53" s="10">
        <f t="shared" si="8"/>
        <v>234</v>
      </c>
      <c r="J53" s="10">
        <f t="shared" si="6"/>
        <v>2193396200.1922593</v>
      </c>
      <c r="K53" s="11">
        <f t="shared" si="7"/>
        <v>2.9899999999999816E-2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11"/>
      <c r="H54" s="10"/>
      <c r="I54" s="10">
        <f t="shared" si="8"/>
        <v>234</v>
      </c>
      <c r="J54" s="10">
        <f t="shared" si="6"/>
        <v>2129717642.67624</v>
      </c>
      <c r="K54" s="11">
        <f t="shared" si="7"/>
        <v>2.9500000000000304E-2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11"/>
      <c r="H55" s="10"/>
      <c r="I55" s="10">
        <f t="shared" si="8"/>
        <v>234</v>
      </c>
      <c r="J55" s="10">
        <f t="shared" si="6"/>
        <v>2068691250.7782803</v>
      </c>
      <c r="K55" s="11">
        <f t="shared" si="7"/>
        <v>2.9199999999999893E-2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11"/>
      <c r="H56" s="10"/>
      <c r="I56" s="10">
        <f t="shared" si="8"/>
        <v>234</v>
      </c>
      <c r="J56" s="10">
        <f t="shared" si="6"/>
        <v>2009999272.0348625</v>
      </c>
      <c r="K56" s="11">
        <f t="shared" si="7"/>
        <v>2.9099999999999904E-2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11"/>
      <c r="H57" s="10"/>
      <c r="I57" s="10">
        <f t="shared" si="8"/>
        <v>234</v>
      </c>
      <c r="J57" s="10">
        <f t="shared" si="6"/>
        <v>1953162250.5440314</v>
      </c>
      <c r="K57" s="11">
        <f t="shared" si="7"/>
        <v>2.9199999999999893E-2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11"/>
      <c r="H58" s="10"/>
      <c r="I58" s="10">
        <f t="shared" si="8"/>
        <v>234</v>
      </c>
      <c r="J58" s="10">
        <f t="shared" si="6"/>
        <v>1897748008.6902754</v>
      </c>
      <c r="K58" s="11">
        <f t="shared" si="7"/>
        <v>2.9199999999999893E-2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11"/>
      <c r="H59" s="10"/>
      <c r="I59" s="10">
        <f t="shared" si="8"/>
        <v>234</v>
      </c>
      <c r="J59" s="10">
        <f t="shared" si="6"/>
        <v>1843905954.8098288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11"/>
      <c r="H60" s="10"/>
      <c r="I60" s="10">
        <f t="shared" si="8"/>
        <v>234</v>
      </c>
      <c r="J60" s="10">
        <f t="shared" si="6"/>
        <v>1791765576.5327265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11"/>
      <c r="H61" s="10"/>
      <c r="I61" s="10">
        <f t="shared" si="8"/>
        <v>234</v>
      </c>
      <c r="J61" s="10">
        <f t="shared" si="6"/>
        <v>1741268781.8588209</v>
      </c>
      <c r="K61" s="11">
        <f t="shared" si="7"/>
        <v>2.8899999999999926E-2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11"/>
      <c r="H62" s="10"/>
      <c r="I62" s="10">
        <f t="shared" si="8"/>
        <v>234</v>
      </c>
      <c r="J62" s="10">
        <f t="shared" si="6"/>
        <v>1692359589.7160277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11"/>
      <c r="H63" s="10"/>
      <c r="I63" s="10">
        <f t="shared" si="8"/>
        <v>234</v>
      </c>
      <c r="J63" s="10">
        <f t="shared" si="6"/>
        <v>1644824171.1692371</v>
      </c>
      <c r="K63" s="11">
        <f t="shared" si="7"/>
        <v>2.8899999999999926E-2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11"/>
      <c r="H64" s="10"/>
      <c r="I64" s="10">
        <f t="shared" si="8"/>
        <v>234</v>
      </c>
      <c r="J64" s="10">
        <f t="shared" si="6"/>
        <v>1598623939.322808</v>
      </c>
      <c r="K64" s="11">
        <f t="shared" si="7"/>
        <v>2.8899999999999926E-2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11"/>
      <c r="H65" s="10"/>
      <c r="I65" s="10">
        <f t="shared" si="8"/>
        <v>234</v>
      </c>
      <c r="J65" s="10">
        <f t="shared" si="6"/>
        <v>1553721391.1194558</v>
      </c>
      <c r="K65" s="11">
        <f t="shared" si="7"/>
        <v>2.8799999999999937E-2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4">
        <f>SUM(F2)</f>
        <v>45062542</v>
      </c>
      <c r="G66" s="11"/>
      <c r="H66" s="10"/>
      <c r="I66" s="10">
        <f t="shared" si="8"/>
        <v>234</v>
      </c>
      <c r="J66" s="10">
        <f t="shared" ref="J66:J67" si="9">IF(I66="","",I66*C66)</f>
        <v>1510226857.6199999</v>
      </c>
      <c r="K66" s="11">
        <f t="shared" ref="K66" si="10">IFERROR(J66/J67-1,"")</f>
        <v>2.8699999999999948E-2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11"/>
      <c r="H67" s="10"/>
      <c r="I67" s="10">
        <f t="shared" ref="I67" si="11">IF(H67&lt;&gt;"",H67,I66/(1+IF(G66="",0,G66)))</f>
        <v>234</v>
      </c>
      <c r="J67" s="10">
        <f t="shared" si="9"/>
        <v>1468092600</v>
      </c>
      <c r="K67" s="11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5">
        <v>11247660</v>
      </c>
      <c r="G2" s="11"/>
      <c r="H2" s="10"/>
      <c r="I2" s="10">
        <f>IF(H2&lt;&gt;"",H2,1782)</f>
        <v>1782</v>
      </c>
      <c r="J2" s="10">
        <f t="shared" ref="J2:J33" si="3">IF(I2="","",I2*C2)</f>
        <v>20043130665.025444</v>
      </c>
      <c r="K2" s="11">
        <f t="shared" ref="K2:K33" si="4">IFERROR(J2/J3-1,"")</f>
        <v>2.7199999999999891E-2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11"/>
      <c r="H3" s="10"/>
      <c r="I3" s="10">
        <f t="shared" ref="I3:I34" si="5">IF(H3&lt;&gt;"",H3,I2/(1+IF(G2="",0,G2)))</f>
        <v>1782</v>
      </c>
      <c r="J3" s="10">
        <f t="shared" si="3"/>
        <v>19512393560.188324</v>
      </c>
      <c r="K3" s="11">
        <f t="shared" si="4"/>
        <v>2.7199999999999891E-2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11"/>
      <c r="H4" s="10"/>
      <c r="I4" s="10">
        <f t="shared" si="5"/>
        <v>1782</v>
      </c>
      <c r="J4" s="10">
        <f t="shared" si="3"/>
        <v>18995710241.61636</v>
      </c>
      <c r="K4" s="11">
        <f t="shared" si="4"/>
        <v>2.7600000000000069E-2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11"/>
      <c r="H5" s="10"/>
      <c r="I5" s="10">
        <f t="shared" si="5"/>
        <v>1782</v>
      </c>
      <c r="J5" s="10">
        <f t="shared" si="3"/>
        <v>18485510161.168118</v>
      </c>
      <c r="K5" s="11">
        <f t="shared" si="4"/>
        <v>2.8399999999999981E-2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11"/>
      <c r="H6" s="10"/>
      <c r="I6" s="10">
        <f t="shared" si="5"/>
        <v>1782</v>
      </c>
      <c r="J6" s="10">
        <f t="shared" si="3"/>
        <v>17975019604.403072</v>
      </c>
      <c r="K6" s="11">
        <f t="shared" si="4"/>
        <v>2.8799999999999937E-2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11"/>
      <c r="H7" s="10"/>
      <c r="I7" s="10">
        <f t="shared" si="5"/>
        <v>1782</v>
      </c>
      <c r="J7" s="10">
        <f t="shared" si="3"/>
        <v>17471830875.197388</v>
      </c>
      <c r="K7" s="11">
        <f t="shared" si="4"/>
        <v>2.8799999999999937E-2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11"/>
      <c r="H8" s="10"/>
      <c r="I8" s="10">
        <f t="shared" si="5"/>
        <v>1782</v>
      </c>
      <c r="J8" s="10">
        <f t="shared" si="3"/>
        <v>16982728300.152983</v>
      </c>
      <c r="K8" s="11">
        <f t="shared" si="4"/>
        <v>2.8800000000000159E-2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11"/>
      <c r="H9" s="10"/>
      <c r="I9" s="10">
        <f t="shared" si="5"/>
        <v>1782</v>
      </c>
      <c r="J9" s="10">
        <f t="shared" si="3"/>
        <v>16507317554.581047</v>
      </c>
      <c r="K9" s="11">
        <f t="shared" si="4"/>
        <v>2.9399999999999871E-2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11"/>
      <c r="H10" s="10"/>
      <c r="I10" s="10">
        <f t="shared" si="5"/>
        <v>1782</v>
      </c>
      <c r="J10" s="10">
        <f t="shared" si="3"/>
        <v>16035863177.172186</v>
      </c>
      <c r="K10" s="11">
        <f t="shared" si="4"/>
        <v>2.970000000000006E-2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11"/>
      <c r="H11" s="10"/>
      <c r="I11" s="10">
        <f t="shared" si="5"/>
        <v>1782</v>
      </c>
      <c r="J11" s="10">
        <f t="shared" si="3"/>
        <v>15573335123.989691</v>
      </c>
      <c r="K11" s="11">
        <f t="shared" si="4"/>
        <v>2.9800000000000049E-2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11"/>
      <c r="H12" s="10"/>
      <c r="I12" s="10">
        <f t="shared" si="5"/>
        <v>1782</v>
      </c>
      <c r="J12" s="10">
        <f t="shared" si="3"/>
        <v>15122679281.403854</v>
      </c>
      <c r="K12" s="11">
        <f t="shared" si="4"/>
        <v>3.0100000000000016E-2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11"/>
      <c r="H13" s="10"/>
      <c r="I13" s="10">
        <f t="shared" si="5"/>
        <v>1782</v>
      </c>
      <c r="J13" s="10">
        <f t="shared" si="3"/>
        <v>14680787575.384771</v>
      </c>
      <c r="K13" s="11">
        <f t="shared" si="4"/>
        <v>3.0399999999999983E-2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11"/>
      <c r="H14" s="10"/>
      <c r="I14" s="10">
        <f t="shared" si="5"/>
        <v>1782</v>
      </c>
      <c r="J14" s="10">
        <f t="shared" si="3"/>
        <v>14247658749.402924</v>
      </c>
      <c r="K14" s="11">
        <f t="shared" si="4"/>
        <v>3.069999999999995E-2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11"/>
      <c r="H15" s="10"/>
      <c r="I15" s="10">
        <f t="shared" si="5"/>
        <v>1782</v>
      </c>
      <c r="J15" s="10">
        <f t="shared" si="3"/>
        <v>13823283932.669956</v>
      </c>
      <c r="K15" s="11">
        <f t="shared" si="4"/>
        <v>3.0899999999999928E-2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11"/>
      <c r="H16" s="10"/>
      <c r="I16" s="10">
        <f t="shared" si="5"/>
        <v>1782</v>
      </c>
      <c r="J16" s="10">
        <f t="shared" si="3"/>
        <v>13408947456.271177</v>
      </c>
      <c r="K16" s="11">
        <f t="shared" si="4"/>
        <v>3.0799999999999939E-2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11"/>
      <c r="H17" s="10"/>
      <c r="I17" s="10">
        <f t="shared" si="5"/>
        <v>1782</v>
      </c>
      <c r="J17" s="10">
        <f t="shared" si="3"/>
        <v>13008292060.798582</v>
      </c>
      <c r="K17" s="11">
        <f t="shared" si="4"/>
        <v>3.1199999999999894E-2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11"/>
      <c r="H18" s="10"/>
      <c r="I18" s="10">
        <f t="shared" si="5"/>
        <v>1782</v>
      </c>
      <c r="J18" s="10">
        <f t="shared" si="3"/>
        <v>12614713014.738735</v>
      </c>
      <c r="K18" s="11">
        <f t="shared" si="4"/>
        <v>3.1700000000000061E-2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11"/>
      <c r="H19" s="10"/>
      <c r="I19" s="10">
        <f t="shared" si="5"/>
        <v>1782</v>
      </c>
      <c r="J19" s="10">
        <f t="shared" si="3"/>
        <v>12227113516.272884</v>
      </c>
      <c r="K19" s="11">
        <f t="shared" si="4"/>
        <v>3.1900000000000039E-2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11"/>
      <c r="H20" s="10"/>
      <c r="I20" s="10">
        <f t="shared" si="5"/>
        <v>1782</v>
      </c>
      <c r="J20" s="10">
        <f t="shared" si="3"/>
        <v>11849126384.604015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11"/>
      <c r="H21" s="10"/>
      <c r="I21" s="10">
        <f t="shared" si="5"/>
        <v>1782</v>
      </c>
      <c r="J21" s="10">
        <f t="shared" si="3"/>
        <v>11475040078.059282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11"/>
      <c r="H22" s="10"/>
      <c r="I22" s="10">
        <f t="shared" si="5"/>
        <v>1782</v>
      </c>
      <c r="J22" s="10">
        <f t="shared" si="3"/>
        <v>11103086674.464714</v>
      </c>
      <c r="K22" s="11">
        <f t="shared" si="4"/>
        <v>3.4600000000000186E-2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11"/>
      <c r="H23" s="10"/>
      <c r="I23" s="10">
        <f t="shared" si="5"/>
        <v>1782</v>
      </c>
      <c r="J23" s="10">
        <f t="shared" si="3"/>
        <v>10731767518.330479</v>
      </c>
      <c r="K23" s="11">
        <f t="shared" si="4"/>
        <v>3.5400000000000098E-2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11"/>
      <c r="H24" s="10"/>
      <c r="I24" s="10">
        <f t="shared" si="5"/>
        <v>1782</v>
      </c>
      <c r="J24" s="10">
        <f t="shared" si="3"/>
        <v>10364851765.820435</v>
      </c>
      <c r="K24" s="11">
        <f t="shared" si="4"/>
        <v>3.5800000000000054E-2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11"/>
      <c r="H25" s="10"/>
      <c r="I25" s="10">
        <f t="shared" si="5"/>
        <v>1782</v>
      </c>
      <c r="J25" s="10">
        <f t="shared" si="3"/>
        <v>10006614950.589336</v>
      </c>
      <c r="K25" s="11">
        <f t="shared" si="4"/>
        <v>4.2999999999999927E-2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11"/>
      <c r="H26" s="10"/>
      <c r="I26" s="10">
        <f t="shared" si="5"/>
        <v>1782</v>
      </c>
      <c r="J26" s="10">
        <f t="shared" si="3"/>
        <v>9594069943.0386734</v>
      </c>
      <c r="K26" s="11">
        <f t="shared" si="4"/>
        <v>4.4300000000000006E-2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11"/>
      <c r="H27" s="10"/>
      <c r="I27" s="10">
        <f t="shared" si="5"/>
        <v>1782</v>
      </c>
      <c r="J27" s="10">
        <f t="shared" si="3"/>
        <v>9187082201.5117054</v>
      </c>
      <c r="K27" s="11">
        <f t="shared" si="4"/>
        <v>3.7700000000000067E-2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11"/>
      <c r="H28" s="10"/>
      <c r="I28" s="10">
        <f t="shared" si="5"/>
        <v>1782</v>
      </c>
      <c r="J28" s="10">
        <f t="shared" si="3"/>
        <v>8853312326.7916584</v>
      </c>
      <c r="K28" s="11">
        <f t="shared" si="4"/>
        <v>3.9199999999999902E-2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11"/>
      <c r="H29" s="10"/>
      <c r="I29" s="10">
        <f t="shared" si="5"/>
        <v>1782</v>
      </c>
      <c r="J29" s="10">
        <f t="shared" si="3"/>
        <v>8519353663.194438</v>
      </c>
      <c r="K29" s="11">
        <f t="shared" si="4"/>
        <v>3.9800000000000058E-2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11"/>
      <c r="H30" s="10"/>
      <c r="I30" s="10">
        <f t="shared" si="5"/>
        <v>1782</v>
      </c>
      <c r="J30" s="10">
        <f t="shared" si="3"/>
        <v>8193261841.8873224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11"/>
      <c r="H31" s="10"/>
      <c r="I31" s="10">
        <f t="shared" si="5"/>
        <v>1782</v>
      </c>
      <c r="J31" s="10">
        <f t="shared" si="3"/>
        <v>7918490230.8759279</v>
      </c>
      <c r="K31" s="11">
        <f t="shared" si="4"/>
        <v>3.0000000000000027E-2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11"/>
      <c r="H32" s="10"/>
      <c r="I32" s="10">
        <f t="shared" si="5"/>
        <v>1782</v>
      </c>
      <c r="J32" s="10">
        <f t="shared" si="3"/>
        <v>7687854593.0834255</v>
      </c>
      <c r="K32" s="11">
        <f t="shared" si="4"/>
        <v>2.8599999999999959E-2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11"/>
      <c r="H33" s="10"/>
      <c r="I33" s="10">
        <f t="shared" si="5"/>
        <v>1782</v>
      </c>
      <c r="J33" s="10">
        <f t="shared" si="3"/>
        <v>7474095462.8460293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11"/>
      <c r="H34" s="10"/>
      <c r="I34" s="10">
        <f t="shared" si="5"/>
        <v>1782</v>
      </c>
      <c r="J34" s="10">
        <f t="shared" ref="J34:J65" si="6">IF(I34="","",I34*C34)</f>
        <v>7281854503.9419613</v>
      </c>
      <c r="K34" s="11">
        <f t="shared" ref="K34:K65" si="7">IFERROR(J34/J35-1,"")</f>
        <v>2.8299999999999992E-2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11"/>
      <c r="H35" s="10"/>
      <c r="I35" s="10">
        <f t="shared" ref="I35:I66" si="8">IF(H35&lt;&gt;"",H35,I34/(1+IF(G34="",0,G34)))</f>
        <v>1782</v>
      </c>
      <c r="J35" s="10">
        <f t="shared" si="6"/>
        <v>7081449483.5572901</v>
      </c>
      <c r="K35" s="11">
        <f t="shared" si="7"/>
        <v>3.960000000000008E-2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11"/>
      <c r="H36" s="10"/>
      <c r="I36" s="10">
        <f t="shared" si="8"/>
        <v>1782</v>
      </c>
      <c r="J36" s="10">
        <f t="shared" si="6"/>
        <v>6811705928.7776928</v>
      </c>
      <c r="K36" s="11">
        <f t="shared" si="7"/>
        <v>2.5400000000000089E-2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11"/>
      <c r="H37" s="10"/>
      <c r="I37" s="10">
        <f t="shared" si="8"/>
        <v>1782</v>
      </c>
      <c r="J37" s="10">
        <f t="shared" si="6"/>
        <v>6642974379.5374413</v>
      </c>
      <c r="K37" s="11">
        <f t="shared" si="7"/>
        <v>5.5000000000000604E-3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11"/>
      <c r="H38" s="10"/>
      <c r="I38" s="10">
        <f t="shared" si="8"/>
        <v>1782</v>
      </c>
      <c r="J38" s="10">
        <f t="shared" si="6"/>
        <v>6606637871.2455902</v>
      </c>
      <c r="K38" s="11">
        <f t="shared" si="7"/>
        <v>1.4899999999999913E-2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11"/>
      <c r="H39" s="10"/>
      <c r="I39" s="10">
        <f t="shared" si="8"/>
        <v>1782</v>
      </c>
      <c r="J39" s="10">
        <f t="shared" si="6"/>
        <v>6509644173.0668945</v>
      </c>
      <c r="K39" s="11">
        <f t="shared" si="7"/>
        <v>1.7099999999999893E-2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11"/>
      <c r="H40" s="10"/>
      <c r="I40" s="10">
        <f t="shared" si="8"/>
        <v>1782</v>
      </c>
      <c r="J40" s="10">
        <f t="shared" si="6"/>
        <v>6400200740.4059534</v>
      </c>
      <c r="K40" s="11">
        <f t="shared" si="7"/>
        <v>1.9500000000000073E-2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11"/>
      <c r="H41" s="10"/>
      <c r="I41" s="10">
        <f t="shared" si="8"/>
        <v>1782</v>
      </c>
      <c r="J41" s="10">
        <f t="shared" si="6"/>
        <v>6277783953.3162851</v>
      </c>
      <c r="K41" s="11">
        <f t="shared" si="7"/>
        <v>2.5600000000000067E-2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11"/>
      <c r="H42" s="10"/>
      <c r="I42" s="10">
        <f t="shared" si="8"/>
        <v>1782</v>
      </c>
      <c r="J42" s="10">
        <f t="shared" si="6"/>
        <v>6121084197.8512917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11"/>
      <c r="H43" s="10"/>
      <c r="I43" s="10">
        <f t="shared" si="8"/>
        <v>1782</v>
      </c>
      <c r="J43" s="10">
        <f t="shared" si="6"/>
        <v>5973537813.8492165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11"/>
      <c r="H44" s="10"/>
      <c r="I44" s="10">
        <f t="shared" si="8"/>
        <v>1782</v>
      </c>
      <c r="J44" s="10">
        <f t="shared" si="6"/>
        <v>5821026908.8376694</v>
      </c>
      <c r="K44" s="11">
        <f t="shared" si="7"/>
        <v>2.6999999999999913E-2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11"/>
      <c r="H45" s="10"/>
      <c r="I45" s="10">
        <f t="shared" si="8"/>
        <v>1782</v>
      </c>
      <c r="J45" s="10">
        <f t="shared" si="6"/>
        <v>5667991147.8458319</v>
      </c>
      <c r="K45" s="11">
        <f t="shared" si="7"/>
        <v>2.7099999999999902E-2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11"/>
      <c r="H46" s="10"/>
      <c r="I46" s="10">
        <f t="shared" si="8"/>
        <v>1782</v>
      </c>
      <c r="J46" s="10">
        <f t="shared" si="6"/>
        <v>5518441386.2777061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11"/>
      <c r="H47" s="10"/>
      <c r="I47" s="10">
        <f t="shared" si="8"/>
        <v>1782</v>
      </c>
      <c r="J47" s="10">
        <f t="shared" si="6"/>
        <v>5369700677.5106602</v>
      </c>
      <c r="K47" s="11">
        <f t="shared" si="7"/>
        <v>2.7899999999999814E-2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11"/>
      <c r="H48" s="10"/>
      <c r="I48" s="10">
        <f t="shared" si="8"/>
        <v>1782</v>
      </c>
      <c r="J48" s="10">
        <f t="shared" si="6"/>
        <v>5223952405.4000006</v>
      </c>
      <c r="K48" s="11">
        <f t="shared" si="7"/>
        <v>2.7900000000000036E-2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11"/>
      <c r="H49" s="10"/>
      <c r="I49" s="10">
        <f t="shared" si="8"/>
        <v>1782</v>
      </c>
      <c r="J49" s="10">
        <f t="shared" si="6"/>
        <v>5082160137.5620203</v>
      </c>
      <c r="K49" s="11">
        <f t="shared" si="7"/>
        <v>2.8000000000000247E-2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11"/>
      <c r="H50" s="10"/>
      <c r="I50" s="10">
        <f t="shared" si="8"/>
        <v>1782</v>
      </c>
      <c r="J50" s="10">
        <f t="shared" si="6"/>
        <v>4943735542.3755054</v>
      </c>
      <c r="K50" s="11">
        <f t="shared" si="7"/>
        <v>2.6799999999999935E-2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11"/>
      <c r="H51" s="10"/>
      <c r="I51" s="10">
        <f t="shared" si="8"/>
        <v>1782</v>
      </c>
      <c r="J51" s="10">
        <f t="shared" si="6"/>
        <v>4814701541.0747032</v>
      </c>
      <c r="K51" s="11">
        <f t="shared" si="7"/>
        <v>2.6399999999999979E-2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11"/>
      <c r="H52" s="10"/>
      <c r="I52" s="10">
        <f t="shared" si="8"/>
        <v>1782</v>
      </c>
      <c r="J52" s="10">
        <f t="shared" si="6"/>
        <v>4690862764.1023998</v>
      </c>
      <c r="K52" s="11">
        <f t="shared" si="7"/>
        <v>2.7199999999999891E-2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11"/>
      <c r="H53" s="10"/>
      <c r="I53" s="10">
        <f t="shared" si="8"/>
        <v>1782</v>
      </c>
      <c r="J53" s="10">
        <f t="shared" si="6"/>
        <v>4566649887.17134</v>
      </c>
      <c r="K53" s="11">
        <f t="shared" si="7"/>
        <v>2.6699999999999946E-2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11"/>
      <c r="H54" s="10"/>
      <c r="I54" s="10">
        <f t="shared" si="8"/>
        <v>1782</v>
      </c>
      <c r="J54" s="10">
        <f t="shared" si="6"/>
        <v>4447891192.3359699</v>
      </c>
      <c r="K54" s="11">
        <f t="shared" si="7"/>
        <v>2.6100000000000012E-2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11"/>
      <c r="H55" s="10"/>
      <c r="I55" s="10">
        <f t="shared" si="8"/>
        <v>1782</v>
      </c>
      <c r="J55" s="10">
        <f t="shared" si="6"/>
        <v>4334754110.0633173</v>
      </c>
      <c r="K55" s="11">
        <f t="shared" si="7"/>
        <v>2.5499999999999856E-2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11"/>
      <c r="H56" s="10"/>
      <c r="I56" s="10">
        <f t="shared" si="8"/>
        <v>1782</v>
      </c>
      <c r="J56" s="10">
        <f t="shared" si="6"/>
        <v>4226966465.2006998</v>
      </c>
      <c r="K56" s="11">
        <f t="shared" si="7"/>
        <v>2.4799999999999933E-2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11"/>
      <c r="H57" s="10"/>
      <c r="I57" s="10">
        <f t="shared" si="8"/>
        <v>1782</v>
      </c>
      <c r="J57" s="10">
        <f t="shared" si="6"/>
        <v>4124674536.6907692</v>
      </c>
      <c r="K57" s="11">
        <f t="shared" si="7"/>
        <v>2.3900000000000032E-2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11"/>
      <c r="H58" s="10"/>
      <c r="I58" s="10">
        <f t="shared" si="8"/>
        <v>1782</v>
      </c>
      <c r="J58" s="10">
        <f t="shared" si="6"/>
        <v>4028395875.2717738</v>
      </c>
      <c r="K58" s="11">
        <f t="shared" si="7"/>
        <v>1.9399999999999862E-2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11"/>
      <c r="H59" s="10"/>
      <c r="I59" s="10">
        <f t="shared" si="8"/>
        <v>1782</v>
      </c>
      <c r="J59" s="10">
        <f t="shared" si="6"/>
        <v>3951732269.2483559</v>
      </c>
      <c r="K59" s="11">
        <f t="shared" si="7"/>
        <v>1.5200000000000102E-2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11"/>
      <c r="H60" s="10"/>
      <c r="I60" s="10">
        <f t="shared" si="8"/>
        <v>1782</v>
      </c>
      <c r="J60" s="10">
        <f t="shared" si="6"/>
        <v>3892565277.0373869</v>
      </c>
      <c r="K60" s="11">
        <f t="shared" si="7"/>
        <v>1.7899999999999805E-2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11"/>
      <c r="H61" s="10"/>
      <c r="I61" s="10">
        <f t="shared" si="8"/>
        <v>1782</v>
      </c>
      <c r="J61" s="10">
        <f t="shared" si="6"/>
        <v>3824113642.8307176</v>
      </c>
      <c r="K61" s="11">
        <f t="shared" si="7"/>
        <v>2.0599999999999952E-2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11"/>
      <c r="H62" s="10"/>
      <c r="I62" s="10">
        <f t="shared" si="8"/>
        <v>1782</v>
      </c>
      <c r="J62" s="10">
        <f t="shared" si="6"/>
        <v>3746926947.7079339</v>
      </c>
      <c r="K62" s="11">
        <f t="shared" si="7"/>
        <v>2.0100000000000007E-2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11"/>
      <c r="H63" s="10"/>
      <c r="I63" s="10">
        <f t="shared" si="8"/>
        <v>1782</v>
      </c>
      <c r="J63" s="10">
        <f t="shared" si="6"/>
        <v>3673097684.2544203</v>
      </c>
      <c r="K63" s="11">
        <f t="shared" si="7"/>
        <v>1.9500000000000073E-2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11"/>
      <c r="H64" s="10"/>
      <c r="I64" s="10">
        <f t="shared" si="8"/>
        <v>1782</v>
      </c>
      <c r="J64" s="10">
        <f t="shared" si="6"/>
        <v>3602842260.1808925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11"/>
      <c r="H65" s="10"/>
      <c r="I65" s="10">
        <f t="shared" si="8"/>
        <v>1782</v>
      </c>
      <c r="J65" s="10">
        <f t="shared" si="6"/>
        <v>3535664632.1696696</v>
      </c>
      <c r="K65" s="11">
        <f t="shared" si="7"/>
        <v>1.8699999999999939E-2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4">
        <f>SUM(F2)</f>
        <v>11247660</v>
      </c>
      <c r="G66" s="11"/>
      <c r="H66" s="10"/>
      <c r="I66" s="10">
        <f t="shared" si="8"/>
        <v>1782</v>
      </c>
      <c r="J66" s="10">
        <f t="shared" ref="J66:J67" si="9">IF(I66="","",I66*C66)</f>
        <v>3470761394.0999999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11"/>
      <c r="H67" s="10"/>
      <c r="I67" s="10">
        <f t="shared" ref="I67" si="11">IF(H67&lt;&gt;"",H67,I66/(1+IF(G66="",0,G66)))</f>
        <v>1782</v>
      </c>
      <c r="J67" s="10">
        <f t="shared" si="9"/>
        <v>3407718600</v>
      </c>
      <c r="K67" s="11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5">
        <v>44529546</v>
      </c>
      <c r="G2" s="11"/>
      <c r="H2" s="10"/>
      <c r="I2" s="10">
        <f>IF(H2&lt;&gt;"",H2,10635)</f>
        <v>10635</v>
      </c>
      <c r="J2" s="10">
        <f t="shared" ref="J2:J33" si="3">IF(I2="","",I2*C2)</f>
        <v>473571242178.15509</v>
      </c>
      <c r="K2" s="11">
        <f t="shared" ref="K2:K33" si="4">IFERROR(J2/J3-1,"")</f>
        <v>-8.0000000000013394E-4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11"/>
      <c r="H3" s="10"/>
      <c r="I3" s="10">
        <f t="shared" ref="I3:I34" si="5">IF(H3&lt;&gt;"",H3,I2/(1+IF(G2="",0,G2)))</f>
        <v>10635</v>
      </c>
      <c r="J3" s="10">
        <f t="shared" si="3"/>
        <v>473950402500.15527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11"/>
      <c r="H4" s="10"/>
      <c r="I4" s="10">
        <f t="shared" si="5"/>
        <v>10635</v>
      </c>
      <c r="J4" s="10">
        <f t="shared" si="3"/>
        <v>474424827327.48273</v>
      </c>
      <c r="K4" s="11">
        <f t="shared" si="4"/>
        <v>1.1000000000001009E-3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11"/>
      <c r="H5" s="10"/>
      <c r="I5" s="10">
        <f t="shared" si="5"/>
        <v>10635</v>
      </c>
      <c r="J5" s="10">
        <f t="shared" si="3"/>
        <v>473903533440.69788</v>
      </c>
      <c r="K5" s="11">
        <f t="shared" si="4"/>
        <v>3.4000000000000696E-3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11"/>
      <c r="H6" s="10"/>
      <c r="I6" s="10">
        <f t="shared" si="5"/>
        <v>10635</v>
      </c>
      <c r="J6" s="10">
        <f t="shared" si="3"/>
        <v>472297721188.65637</v>
      </c>
      <c r="K6" s="11">
        <f t="shared" si="4"/>
        <v>4.6999999999999265E-3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11"/>
      <c r="H7" s="10"/>
      <c r="I7" s="10">
        <f t="shared" si="5"/>
        <v>10635</v>
      </c>
      <c r="J7" s="10">
        <f t="shared" si="3"/>
        <v>470088306149.75256</v>
      </c>
      <c r="K7" s="11">
        <f t="shared" si="4"/>
        <v>6.1000000000002164E-3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11"/>
      <c r="H8" s="10"/>
      <c r="I8" s="10">
        <f t="shared" si="5"/>
        <v>10635</v>
      </c>
      <c r="J8" s="10">
        <f t="shared" si="3"/>
        <v>467238153413.92755</v>
      </c>
      <c r="K8" s="11">
        <f t="shared" si="4"/>
        <v>8.1999999999999851E-3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11"/>
      <c r="H9" s="10"/>
      <c r="I9" s="10">
        <f t="shared" si="5"/>
        <v>10635</v>
      </c>
      <c r="J9" s="10">
        <f t="shared" si="3"/>
        <v>463437962124.50665</v>
      </c>
      <c r="K9" s="11">
        <f t="shared" si="4"/>
        <v>1.089999999999991E-2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11"/>
      <c r="H10" s="10"/>
      <c r="I10" s="10">
        <f t="shared" si="5"/>
        <v>10635</v>
      </c>
      <c r="J10" s="10">
        <f t="shared" si="3"/>
        <v>458440955707.29712</v>
      </c>
      <c r="K10" s="11">
        <f t="shared" si="4"/>
        <v>1.3400000000000079E-2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11"/>
      <c r="H11" s="10"/>
      <c r="I11" s="10">
        <f t="shared" si="5"/>
        <v>10635</v>
      </c>
      <c r="J11" s="10">
        <f t="shared" si="3"/>
        <v>452379076087.72162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11"/>
      <c r="H12" s="10"/>
      <c r="I12" s="10">
        <f t="shared" si="5"/>
        <v>10635</v>
      </c>
      <c r="J12" s="10">
        <f t="shared" si="3"/>
        <v>445474225591.06018</v>
      </c>
      <c r="K12" s="11">
        <f t="shared" si="4"/>
        <v>1.6799999999999926E-2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11"/>
      <c r="H13" s="10"/>
      <c r="I13" s="10">
        <f t="shared" si="5"/>
        <v>10635</v>
      </c>
      <c r="J13" s="10">
        <f t="shared" si="3"/>
        <v>438113911871.61707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11"/>
      <c r="H14" s="10"/>
      <c r="I14" s="10">
        <f t="shared" si="5"/>
        <v>10635</v>
      </c>
      <c r="J14" s="10">
        <f t="shared" si="3"/>
        <v>430705772583.18622</v>
      </c>
      <c r="K14" s="11">
        <f t="shared" si="4"/>
        <v>1.639999999999997E-2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11"/>
      <c r="H15" s="10"/>
      <c r="I15" s="10">
        <f t="shared" si="5"/>
        <v>10635</v>
      </c>
      <c r="J15" s="10">
        <f t="shared" si="3"/>
        <v>423756171372.67438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11"/>
      <c r="H16" s="10"/>
      <c r="I16" s="10">
        <f t="shared" si="5"/>
        <v>10635</v>
      </c>
      <c r="J16" s="10">
        <f t="shared" si="3"/>
        <v>417534901342.66864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11"/>
      <c r="H17" s="10"/>
      <c r="I17" s="10">
        <f t="shared" si="5"/>
        <v>10635</v>
      </c>
      <c r="J17" s="10">
        <f t="shared" si="3"/>
        <v>412298707754.19049</v>
      </c>
      <c r="K17" s="11">
        <f t="shared" si="4"/>
        <v>1.0199999999999987E-2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11"/>
      <c r="H18" s="10"/>
      <c r="I18" s="10">
        <f t="shared" si="5"/>
        <v>10635</v>
      </c>
      <c r="J18" s="10">
        <f t="shared" si="3"/>
        <v>408135723375.75775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11"/>
      <c r="H19" s="10"/>
      <c r="I19" s="10">
        <f t="shared" si="5"/>
        <v>10635</v>
      </c>
      <c r="J19" s="10">
        <f t="shared" si="3"/>
        <v>404976903528.23743</v>
      </c>
      <c r="K19" s="11">
        <f t="shared" si="4"/>
        <v>6.0999999999999943E-3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11"/>
      <c r="H20" s="10"/>
      <c r="I20" s="10">
        <f t="shared" si="5"/>
        <v>10635</v>
      </c>
      <c r="J20" s="10">
        <f t="shared" si="3"/>
        <v>402521522242.5578</v>
      </c>
      <c r="K20" s="11">
        <f t="shared" si="4"/>
        <v>5.2000000000000934E-3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11"/>
      <c r="H21" s="10"/>
      <c r="I21" s="10">
        <f t="shared" si="5"/>
        <v>10635</v>
      </c>
      <c r="J21" s="10">
        <f t="shared" si="3"/>
        <v>400439238203.89746</v>
      </c>
      <c r="K21" s="11">
        <f t="shared" si="4"/>
        <v>4.7999999999996934E-3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11"/>
      <c r="H22" s="10"/>
      <c r="I22" s="10">
        <f t="shared" si="5"/>
        <v>10635</v>
      </c>
      <c r="J22" s="10">
        <f t="shared" si="3"/>
        <v>398526311906.74518</v>
      </c>
      <c r="K22" s="11">
        <f t="shared" si="4"/>
        <v>4.3000000000001926E-3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11"/>
      <c r="H23" s="10"/>
      <c r="I23" s="10">
        <f t="shared" si="5"/>
        <v>10635</v>
      </c>
      <c r="J23" s="10">
        <f t="shared" si="3"/>
        <v>396819985967.08667</v>
      </c>
      <c r="K23" s="11">
        <f t="shared" si="4"/>
        <v>3.7999999999998035E-3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11"/>
      <c r="H24" s="10"/>
      <c r="I24" s="10">
        <f t="shared" si="5"/>
        <v>10635</v>
      </c>
      <c r="J24" s="10">
        <f t="shared" si="3"/>
        <v>395317778409.13202</v>
      </c>
      <c r="K24" s="11">
        <f t="shared" si="4"/>
        <v>3.1000000000001027E-3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11"/>
      <c r="H25" s="10"/>
      <c r="I25" s="10">
        <f t="shared" si="5"/>
        <v>10635</v>
      </c>
      <c r="J25" s="10">
        <f t="shared" si="3"/>
        <v>394096080559.39783</v>
      </c>
      <c r="K25" s="11">
        <f t="shared" si="4"/>
        <v>2.3999999999999577E-3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11"/>
      <c r="H26" s="10"/>
      <c r="I26" s="10">
        <f t="shared" si="5"/>
        <v>10635</v>
      </c>
      <c r="J26" s="10">
        <f t="shared" si="3"/>
        <v>393152514524.53894</v>
      </c>
      <c r="K26" s="11">
        <f t="shared" si="4"/>
        <v>1.6000000000000458E-3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11"/>
      <c r="H27" s="10"/>
      <c r="I27" s="10">
        <f t="shared" si="5"/>
        <v>10635</v>
      </c>
      <c r="J27" s="10">
        <f t="shared" si="3"/>
        <v>392524475363.9566</v>
      </c>
      <c r="K27" s="11">
        <f t="shared" si="4"/>
        <v>1.1000000000001009E-3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11"/>
      <c r="H28" s="10"/>
      <c r="I28" s="10">
        <f t="shared" si="5"/>
        <v>10635</v>
      </c>
      <c r="J28" s="10">
        <f t="shared" si="3"/>
        <v>392093172873.79541</v>
      </c>
      <c r="K28" s="11">
        <f t="shared" si="4"/>
        <v>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11"/>
      <c r="H29" s="10"/>
      <c r="I29" s="10">
        <f t="shared" si="5"/>
        <v>10635</v>
      </c>
      <c r="J29" s="10">
        <f t="shared" si="3"/>
        <v>391505914002.79126</v>
      </c>
      <c r="K29" s="11">
        <f t="shared" si="4"/>
        <v>2.4000000000001798E-3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11"/>
      <c r="H30" s="10"/>
      <c r="I30" s="10">
        <f t="shared" si="5"/>
        <v>10635</v>
      </c>
      <c r="J30" s="10">
        <f t="shared" si="3"/>
        <v>390568549484.02954</v>
      </c>
      <c r="K30" s="11">
        <f t="shared" si="4"/>
        <v>3.2000000000000917E-3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11"/>
      <c r="H31" s="10"/>
      <c r="I31" s="10">
        <f t="shared" si="5"/>
        <v>10635</v>
      </c>
      <c r="J31" s="10">
        <f t="shared" si="3"/>
        <v>389322716790.30054</v>
      </c>
      <c r="K31" s="11">
        <f t="shared" si="4"/>
        <v>3.8000000000000256E-3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11"/>
      <c r="H32" s="10"/>
      <c r="I32" s="10">
        <f t="shared" si="5"/>
        <v>10635</v>
      </c>
      <c r="J32" s="10">
        <f t="shared" si="3"/>
        <v>387848891004.48352</v>
      </c>
      <c r="K32" s="11">
        <f t="shared" si="4"/>
        <v>4.4000000000001815E-3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11"/>
      <c r="H33" s="10"/>
      <c r="I33" s="10">
        <f t="shared" si="5"/>
        <v>10635</v>
      </c>
      <c r="J33" s="10">
        <f t="shared" si="3"/>
        <v>386149831744.80634</v>
      </c>
      <c r="K33" s="11">
        <f t="shared" si="4"/>
        <v>4.9999999999998934E-3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11"/>
      <c r="H34" s="10"/>
      <c r="I34" s="10">
        <f t="shared" si="5"/>
        <v>10635</v>
      </c>
      <c r="J34" s="10">
        <f t="shared" ref="J34:J65" si="6">IF(I34="","",I34*C34)</f>
        <v>384228688303.28992</v>
      </c>
      <c r="K34" s="11">
        <f t="shared" ref="K34:K65" si="7">IFERROR(J34/J35-1,"")</f>
        <v>5.7000000000000384E-3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11"/>
      <c r="H35" s="10"/>
      <c r="I35" s="10">
        <f t="shared" ref="I35:I66" si="8">IF(H35&lt;&gt;"",H35,I34/(1+IF(G34="",0,G34)))</f>
        <v>10635</v>
      </c>
      <c r="J35" s="10">
        <f t="shared" si="6"/>
        <v>382050997616.87372</v>
      </c>
      <c r="K35" s="11">
        <f t="shared" si="7"/>
        <v>6.4999999999999503E-3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11"/>
      <c r="H36" s="10"/>
      <c r="I36" s="10">
        <f t="shared" si="8"/>
        <v>10635</v>
      </c>
      <c r="J36" s="10">
        <f t="shared" si="6"/>
        <v>379583703543.83881</v>
      </c>
      <c r="K36" s="11">
        <f t="shared" si="7"/>
        <v>7.4000000000000732E-3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11"/>
      <c r="H37" s="10"/>
      <c r="I37" s="10">
        <f t="shared" si="8"/>
        <v>10635</v>
      </c>
      <c r="J37" s="10">
        <f t="shared" si="6"/>
        <v>376795417454.67419</v>
      </c>
      <c r="K37" s="11">
        <f t="shared" si="7"/>
        <v>8.499999999999952E-3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11"/>
      <c r="H38" s="10"/>
      <c r="I38" s="10">
        <f t="shared" si="8"/>
        <v>10635</v>
      </c>
      <c r="J38" s="10">
        <f t="shared" si="6"/>
        <v>373619650426.05273</v>
      </c>
      <c r="K38" s="11">
        <f t="shared" si="7"/>
        <v>9.6000000000000529E-3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11"/>
      <c r="H39" s="10"/>
      <c r="I39" s="10">
        <f t="shared" si="8"/>
        <v>10635</v>
      </c>
      <c r="J39" s="10">
        <f t="shared" si="6"/>
        <v>370067007157.34222</v>
      </c>
      <c r="K39" s="11">
        <f t="shared" si="7"/>
        <v>1.0499999999999732E-2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11"/>
      <c r="H40" s="10"/>
      <c r="I40" s="10">
        <f t="shared" si="8"/>
        <v>10635</v>
      </c>
      <c r="J40" s="10">
        <f t="shared" si="6"/>
        <v>366221679522.35754</v>
      </c>
      <c r="K40" s="11">
        <f t="shared" si="7"/>
        <v>1.1100000000000332E-2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11"/>
      <c r="H41" s="10"/>
      <c r="I41" s="10">
        <f t="shared" si="8"/>
        <v>10635</v>
      </c>
      <c r="J41" s="10">
        <f t="shared" si="6"/>
        <v>362201245695.14136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11"/>
      <c r="H42" s="10"/>
      <c r="I42" s="10">
        <f t="shared" si="8"/>
        <v>10635</v>
      </c>
      <c r="J42" s="10">
        <f t="shared" si="6"/>
        <v>358154104316.36639</v>
      </c>
      <c r="K42" s="11">
        <f t="shared" si="7"/>
        <v>1.110000000000011E-2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11"/>
      <c r="H43" s="10"/>
      <c r="I43" s="10">
        <f t="shared" si="8"/>
        <v>10635</v>
      </c>
      <c r="J43" s="10">
        <f t="shared" si="6"/>
        <v>354222237480.33466</v>
      </c>
      <c r="K43" s="11">
        <f t="shared" si="7"/>
        <v>1.0599999999999943E-2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11"/>
      <c r="H44" s="10"/>
      <c r="I44" s="10">
        <f t="shared" si="8"/>
        <v>10635</v>
      </c>
      <c r="J44" s="10">
        <f t="shared" si="6"/>
        <v>350506864714.36243</v>
      </c>
      <c r="K44" s="11">
        <f t="shared" si="7"/>
        <v>1.0199999999999987E-2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11"/>
      <c r="H45" s="10"/>
      <c r="I45" s="10">
        <f t="shared" si="8"/>
        <v>10635</v>
      </c>
      <c r="J45" s="10">
        <f t="shared" si="6"/>
        <v>346967793223.48291</v>
      </c>
      <c r="K45" s="11">
        <f t="shared" si="7"/>
        <v>9.9000000000000199E-3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11"/>
      <c r="H46" s="10"/>
      <c r="I46" s="10">
        <f t="shared" si="8"/>
        <v>10635</v>
      </c>
      <c r="J46" s="10">
        <f t="shared" si="6"/>
        <v>343566485021.7674</v>
      </c>
      <c r="K46" s="11">
        <f t="shared" si="7"/>
        <v>9.6000000000000529E-3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11"/>
      <c r="H47" s="10"/>
      <c r="I47" s="10">
        <f t="shared" si="8"/>
        <v>10635</v>
      </c>
      <c r="J47" s="10">
        <f t="shared" si="6"/>
        <v>340299608777.50336</v>
      </c>
      <c r="K47" s="11">
        <f t="shared" si="7"/>
        <v>9.5000000000000639E-3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11"/>
      <c r="H48" s="10"/>
      <c r="I48" s="10">
        <f t="shared" si="8"/>
        <v>10635</v>
      </c>
      <c r="J48" s="10">
        <f t="shared" si="6"/>
        <v>337097185515.1098</v>
      </c>
      <c r="K48" s="11">
        <f t="shared" si="7"/>
        <v>9.4999999999998419E-3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11"/>
      <c r="H49" s="10"/>
      <c r="I49" s="10">
        <f t="shared" si="8"/>
        <v>10635</v>
      </c>
      <c r="J49" s="10">
        <f t="shared" si="6"/>
        <v>333924898974.84875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11"/>
      <c r="H50" s="10"/>
      <c r="I50" s="10">
        <f t="shared" si="8"/>
        <v>10635</v>
      </c>
      <c r="J50" s="10">
        <f t="shared" si="6"/>
        <v>330749701837.21149</v>
      </c>
      <c r="K50" s="11">
        <f t="shared" si="7"/>
        <v>9.8000000000000309E-3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11"/>
      <c r="H51" s="10"/>
      <c r="I51" s="10">
        <f t="shared" si="8"/>
        <v>10635</v>
      </c>
      <c r="J51" s="10">
        <f t="shared" si="6"/>
        <v>327539811682.72083</v>
      </c>
      <c r="K51" s="11">
        <f t="shared" si="7"/>
        <v>1.0200000000000209E-2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11"/>
      <c r="H52" s="10"/>
      <c r="I52" s="10">
        <f t="shared" si="8"/>
        <v>10635</v>
      </c>
      <c r="J52" s="10">
        <f t="shared" si="6"/>
        <v>324232638767.29437</v>
      </c>
      <c r="K52" s="11">
        <f t="shared" si="7"/>
        <v>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11"/>
      <c r="H53" s="10"/>
      <c r="I53" s="10">
        <f t="shared" si="8"/>
        <v>10635</v>
      </c>
      <c r="J53" s="10">
        <f t="shared" si="6"/>
        <v>320831821459.82031</v>
      </c>
      <c r="K53" s="11">
        <f t="shared" si="7"/>
        <v>1.0999999999999899E-2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11"/>
      <c r="H54" s="10"/>
      <c r="I54" s="10">
        <f t="shared" si="8"/>
        <v>10635</v>
      </c>
      <c r="J54" s="10">
        <f t="shared" si="6"/>
        <v>317341069693.19519</v>
      </c>
      <c r="K54" s="11">
        <f t="shared" si="7"/>
        <v>1.1200000000000099E-2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11"/>
      <c r="H55" s="10"/>
      <c r="I55" s="10">
        <f t="shared" si="8"/>
        <v>10635</v>
      </c>
      <c r="J55" s="10">
        <f t="shared" si="6"/>
        <v>313826216073.1756</v>
      </c>
      <c r="K55" s="11">
        <f t="shared" si="7"/>
        <v>1.1200000000000099E-2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11"/>
      <c r="H56" s="10"/>
      <c r="I56" s="10">
        <f t="shared" si="8"/>
        <v>10635</v>
      </c>
      <c r="J56" s="10">
        <f t="shared" si="6"/>
        <v>310350292793.88403</v>
      </c>
      <c r="K56" s="11">
        <f t="shared" si="7"/>
        <v>1.0999999999999899E-2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11"/>
      <c r="H57" s="10"/>
      <c r="I57" s="10">
        <f t="shared" si="8"/>
        <v>10635</v>
      </c>
      <c r="J57" s="10">
        <f t="shared" si="6"/>
        <v>306973583376.73993</v>
      </c>
      <c r="K57" s="11">
        <f t="shared" si="7"/>
        <v>1.0599999999999943E-2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11"/>
      <c r="H58" s="10"/>
      <c r="I58" s="10">
        <f t="shared" si="8"/>
        <v>10635</v>
      </c>
      <c r="J58" s="10">
        <f t="shared" si="6"/>
        <v>303753793169.14697</v>
      </c>
      <c r="K58" s="11">
        <f t="shared" si="7"/>
        <v>1.0099999999999998E-2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11"/>
      <c r="H59" s="10"/>
      <c r="I59" s="10">
        <f t="shared" si="8"/>
        <v>10635</v>
      </c>
      <c r="J59" s="10">
        <f t="shared" si="6"/>
        <v>300716555954.01147</v>
      </c>
      <c r="K59" s="11">
        <f t="shared" si="7"/>
        <v>9.500000000000286E-3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11"/>
      <c r="H60" s="10"/>
      <c r="I60" s="10">
        <f t="shared" si="8"/>
        <v>10635</v>
      </c>
      <c r="J60" s="10">
        <f t="shared" si="6"/>
        <v>297886632941.07123</v>
      </c>
      <c r="K60" s="11">
        <f t="shared" si="7"/>
        <v>8.8999999999996859E-3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11"/>
      <c r="H61" s="10"/>
      <c r="I61" s="10">
        <f t="shared" si="8"/>
        <v>10635</v>
      </c>
      <c r="J61" s="10">
        <f t="shared" si="6"/>
        <v>295258829359.76935</v>
      </c>
      <c r="K61" s="11">
        <f t="shared" si="7"/>
        <v>8.3999999999999631E-3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11"/>
      <c r="H62" s="10"/>
      <c r="I62" s="10">
        <f t="shared" si="8"/>
        <v>10635</v>
      </c>
      <c r="J62" s="10">
        <f t="shared" si="6"/>
        <v>292799315112.82166</v>
      </c>
      <c r="K62" s="11">
        <f t="shared" si="7"/>
        <v>8.0999999999999961E-3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11"/>
      <c r="H63" s="10"/>
      <c r="I63" s="10">
        <f t="shared" si="8"/>
        <v>10635</v>
      </c>
      <c r="J63" s="10">
        <f t="shared" si="6"/>
        <v>290446696868.18933</v>
      </c>
      <c r="K63" s="11">
        <f t="shared" si="7"/>
        <v>7.9000000000000181E-3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11"/>
      <c r="H64" s="10"/>
      <c r="I64" s="10">
        <f t="shared" si="8"/>
        <v>10635</v>
      </c>
      <c r="J64" s="10">
        <f t="shared" si="6"/>
        <v>288170152662.15826</v>
      </c>
      <c r="K64" s="11">
        <f t="shared" si="7"/>
        <v>7.8000000000000291E-3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11"/>
      <c r="H65" s="10"/>
      <c r="I65" s="10">
        <f t="shared" si="8"/>
        <v>10635</v>
      </c>
      <c r="J65" s="10">
        <f t="shared" si="6"/>
        <v>285939822050.16693</v>
      </c>
      <c r="K65" s="11">
        <f t="shared" si="7"/>
        <v>7.6000000000000512E-3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4">
        <f>SUM(F2)</f>
        <v>44529546</v>
      </c>
      <c r="G66" s="11"/>
      <c r="H66" s="10"/>
      <c r="I66" s="10">
        <f t="shared" si="8"/>
        <v>10635</v>
      </c>
      <c r="J66" s="10">
        <f t="shared" ref="J66:J67" si="9">IF(I66="","",I66*C66)</f>
        <v>283783070712.75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11"/>
      <c r="H67" s="10"/>
      <c r="I67" s="10">
        <f t="shared" ref="I67" si="11">IF(H67&lt;&gt;"",H67,I66/(1+IF(G66="",0,G66)))</f>
        <v>10635</v>
      </c>
      <c r="J67" s="10">
        <f t="shared" si="9"/>
        <v>281726467500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5">
        <v>74091042</v>
      </c>
      <c r="G2" s="11"/>
      <c r="H2" s="10"/>
      <c r="I2" s="10">
        <f>IF(H2&lt;&gt;"",H2,4881)</f>
        <v>4881</v>
      </c>
      <c r="J2" s="10">
        <f t="shared" ref="J2:J33" si="3">IF(I2="","",I2*C2)</f>
        <v>361638962840.76056</v>
      </c>
      <c r="K2" s="11">
        <f t="shared" ref="K2:K33" si="4">IFERROR(J2/J3-1,"")</f>
        <v>1.1300000000000088E-2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11"/>
      <c r="H3" s="10"/>
      <c r="I3" s="10">
        <f t="shared" ref="I3:I34" si="5">IF(H3&lt;&gt;"",H3,I2/(1+IF(G2="",0,G2)))</f>
        <v>4881</v>
      </c>
      <c r="J3" s="10">
        <f t="shared" si="3"/>
        <v>357598104262.59326</v>
      </c>
      <c r="K3" s="11">
        <f t="shared" si="4"/>
        <v>1.1400000000000299E-2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11"/>
      <c r="H4" s="10"/>
      <c r="I4" s="10">
        <f t="shared" si="5"/>
        <v>4881</v>
      </c>
      <c r="J4" s="10">
        <f t="shared" si="3"/>
        <v>353567435497.91693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11"/>
      <c r="H5" s="10"/>
      <c r="I5" s="10">
        <f t="shared" si="5"/>
        <v>4881</v>
      </c>
      <c r="J5" s="10">
        <f t="shared" si="3"/>
        <v>349547637664.77203</v>
      </c>
      <c r="K5" s="11">
        <f t="shared" si="4"/>
        <v>1.1800000000000255E-2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11"/>
      <c r="H6" s="10"/>
      <c r="I6" s="10">
        <f t="shared" si="5"/>
        <v>4881</v>
      </c>
      <c r="J6" s="10">
        <f t="shared" si="3"/>
        <v>345471078933.35834</v>
      </c>
      <c r="K6" s="11">
        <f t="shared" si="4"/>
        <v>1.2299999999999756E-2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11"/>
      <c r="H7" s="10"/>
      <c r="I7" s="10">
        <f t="shared" si="5"/>
        <v>4881</v>
      </c>
      <c r="J7" s="10">
        <f t="shared" si="3"/>
        <v>341273415917.57227</v>
      </c>
      <c r="K7" s="11">
        <f t="shared" si="4"/>
        <v>1.2899999999999912E-2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11"/>
      <c r="H8" s="10"/>
      <c r="I8" s="10">
        <f t="shared" si="5"/>
        <v>4881</v>
      </c>
      <c r="J8" s="10">
        <f t="shared" si="3"/>
        <v>336927056883.77167</v>
      </c>
      <c r="K8" s="11">
        <f t="shared" si="4"/>
        <v>1.3400000000000079E-2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11"/>
      <c r="H9" s="10"/>
      <c r="I9" s="10">
        <f t="shared" si="5"/>
        <v>4881</v>
      </c>
      <c r="J9" s="10">
        <f t="shared" si="3"/>
        <v>332471932981.81531</v>
      </c>
      <c r="K9" s="11">
        <f t="shared" si="4"/>
        <v>1.3799999999999812E-2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11"/>
      <c r="H10" s="10"/>
      <c r="I10" s="10">
        <f t="shared" si="5"/>
        <v>4881</v>
      </c>
      <c r="J10" s="10">
        <f t="shared" si="3"/>
        <v>327946274395.16211</v>
      </c>
      <c r="K10" s="11">
        <f t="shared" si="4"/>
        <v>1.419999999999999E-2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11"/>
      <c r="H11" s="10"/>
      <c r="I11" s="10">
        <f t="shared" si="5"/>
        <v>4881</v>
      </c>
      <c r="J11" s="10">
        <f t="shared" si="3"/>
        <v>323354638528.0636</v>
      </c>
      <c r="K11" s="11">
        <f t="shared" si="4"/>
        <v>1.4599999999999946E-2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11"/>
      <c r="H12" s="10"/>
      <c r="I12" s="10">
        <f t="shared" si="5"/>
        <v>4881</v>
      </c>
      <c r="J12" s="10">
        <f t="shared" si="3"/>
        <v>318701595237.59473</v>
      </c>
      <c r="K12" s="11">
        <f t="shared" si="4"/>
        <v>1.4899999999999913E-2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11"/>
      <c r="H13" s="10"/>
      <c r="I13" s="10">
        <f t="shared" si="5"/>
        <v>4881</v>
      </c>
      <c r="J13" s="10">
        <f t="shared" si="3"/>
        <v>314022657638.77698</v>
      </c>
      <c r="K13" s="11">
        <f t="shared" si="4"/>
        <v>1.5200000000000102E-2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11"/>
      <c r="H14" s="10"/>
      <c r="I14" s="10">
        <f t="shared" si="5"/>
        <v>4881</v>
      </c>
      <c r="J14" s="10">
        <f t="shared" si="3"/>
        <v>309320978761.60059</v>
      </c>
      <c r="K14" s="11">
        <f t="shared" si="4"/>
        <v>1.5600000000000058E-2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11"/>
      <c r="H15" s="10"/>
      <c r="I15" s="10">
        <f t="shared" si="5"/>
        <v>4881</v>
      </c>
      <c r="J15" s="10">
        <f t="shared" si="3"/>
        <v>304569691573.06085</v>
      </c>
      <c r="K15" s="11">
        <f t="shared" si="4"/>
        <v>1.6200000000000214E-2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11"/>
      <c r="H16" s="10"/>
      <c r="I16" s="10">
        <f t="shared" si="5"/>
        <v>4881</v>
      </c>
      <c r="J16" s="10">
        <f t="shared" si="3"/>
        <v>299714319595.61188</v>
      </c>
      <c r="K16" s="11">
        <f t="shared" si="4"/>
        <v>1.6999999999999682E-2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11"/>
      <c r="H17" s="10"/>
      <c r="I17" s="10">
        <f t="shared" si="5"/>
        <v>4881</v>
      </c>
      <c r="J17" s="10">
        <f t="shared" si="3"/>
        <v>294704345718.39917</v>
      </c>
      <c r="K17" s="11">
        <f t="shared" si="4"/>
        <v>1.8100000000000005E-2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11"/>
      <c r="H18" s="10"/>
      <c r="I18" s="10">
        <f t="shared" si="5"/>
        <v>4881</v>
      </c>
      <c r="J18" s="10">
        <f t="shared" si="3"/>
        <v>289465028698.94818</v>
      </c>
      <c r="K18" s="11">
        <f t="shared" si="4"/>
        <v>1.9299999999999873E-2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11"/>
      <c r="H19" s="10"/>
      <c r="I19" s="10">
        <f t="shared" si="5"/>
        <v>4881</v>
      </c>
      <c r="J19" s="10">
        <f t="shared" si="3"/>
        <v>283984134895.4657</v>
      </c>
      <c r="K19" s="11">
        <f t="shared" si="4"/>
        <v>2.0500000000000185E-2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11"/>
      <c r="H20" s="10"/>
      <c r="I20" s="10">
        <f t="shared" si="5"/>
        <v>4881</v>
      </c>
      <c r="J20" s="10">
        <f t="shared" si="3"/>
        <v>278279407050.92175</v>
      </c>
      <c r="K20" s="11">
        <f t="shared" si="4"/>
        <v>2.1500000000000075E-2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11"/>
      <c r="H21" s="10"/>
      <c r="I21" s="10">
        <f t="shared" si="5"/>
        <v>4881</v>
      </c>
      <c r="J21" s="10">
        <f t="shared" si="3"/>
        <v>272422327019.99191</v>
      </c>
      <c r="K21" s="11">
        <f t="shared" si="4"/>
        <v>2.2199999999999998E-2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11"/>
      <c r="H22" s="10"/>
      <c r="I22" s="10">
        <f t="shared" si="5"/>
        <v>4881</v>
      </c>
      <c r="J22" s="10">
        <f t="shared" si="3"/>
        <v>266505896125.99484</v>
      </c>
      <c r="K22" s="11">
        <f t="shared" si="4"/>
        <v>2.2699999999999942E-2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11"/>
      <c r="H23" s="10"/>
      <c r="I23" s="10">
        <f t="shared" si="5"/>
        <v>4881</v>
      </c>
      <c r="J23" s="10">
        <f t="shared" si="3"/>
        <v>260590491958.5361</v>
      </c>
      <c r="K23" s="11">
        <f t="shared" si="4"/>
        <v>2.2999999999999909E-2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11"/>
      <c r="H24" s="10"/>
      <c r="I24" s="10">
        <f t="shared" si="5"/>
        <v>4881</v>
      </c>
      <c r="J24" s="10">
        <f t="shared" si="3"/>
        <v>254731663693.58371</v>
      </c>
      <c r="K24" s="11">
        <f t="shared" si="4"/>
        <v>2.3500000000000076E-2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11"/>
      <c r="H25" s="10"/>
      <c r="I25" s="10">
        <f t="shared" si="5"/>
        <v>4881</v>
      </c>
      <c r="J25" s="10">
        <f t="shared" si="3"/>
        <v>248882915186.69632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11"/>
      <c r="H26" s="10"/>
      <c r="I26" s="10">
        <f t="shared" si="5"/>
        <v>4881</v>
      </c>
      <c r="J26" s="10">
        <f t="shared" si="3"/>
        <v>243025988855.284</v>
      </c>
      <c r="K26" s="11">
        <f t="shared" si="4"/>
        <v>2.4899999999999922E-2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11"/>
      <c r="H27" s="10"/>
      <c r="I27" s="10">
        <f t="shared" si="5"/>
        <v>4881</v>
      </c>
      <c r="J27" s="10">
        <f t="shared" si="3"/>
        <v>237121659532.91446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11"/>
      <c r="H28" s="10"/>
      <c r="I28" s="10">
        <f t="shared" si="5"/>
        <v>4881</v>
      </c>
      <c r="J28" s="10">
        <f t="shared" si="3"/>
        <v>231202866159.23795</v>
      </c>
      <c r="K28" s="11">
        <f t="shared" si="4"/>
        <v>2.629999999999999E-2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11"/>
      <c r="H29" s="10"/>
      <c r="I29" s="10">
        <f t="shared" si="5"/>
        <v>4881</v>
      </c>
      <c r="J29" s="10">
        <f t="shared" si="3"/>
        <v>225278053355.9758</v>
      </c>
      <c r="K29" s="11">
        <f t="shared" si="4"/>
        <v>2.6999999999999913E-2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11"/>
      <c r="H30" s="10"/>
      <c r="I30" s="10">
        <f t="shared" si="5"/>
        <v>4881</v>
      </c>
      <c r="J30" s="10">
        <f t="shared" si="3"/>
        <v>219355456042.8197</v>
      </c>
      <c r="K30" s="11">
        <f t="shared" si="4"/>
        <v>2.7700000000000058E-2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11"/>
      <c r="H31" s="10"/>
      <c r="I31" s="10">
        <f t="shared" si="5"/>
        <v>4881</v>
      </c>
      <c r="J31" s="10">
        <f t="shared" si="3"/>
        <v>213443082653.32263</v>
      </c>
      <c r="K31" s="11">
        <f t="shared" si="4"/>
        <v>2.8399999999999981E-2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11"/>
      <c r="H32" s="10"/>
      <c r="I32" s="10">
        <f t="shared" si="5"/>
        <v>4881</v>
      </c>
      <c r="J32" s="10">
        <f t="shared" si="3"/>
        <v>207548699585.10562</v>
      </c>
      <c r="K32" s="11">
        <f t="shared" si="4"/>
        <v>2.9199999999999893E-2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11"/>
      <c r="H33" s="10"/>
      <c r="I33" s="10">
        <f t="shared" si="5"/>
        <v>4881</v>
      </c>
      <c r="J33" s="10">
        <f t="shared" si="3"/>
        <v>201660221128.16327</v>
      </c>
      <c r="K33" s="11">
        <f t="shared" si="4"/>
        <v>3.0100000000000016E-2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11"/>
      <c r="H34" s="10"/>
      <c r="I34" s="10">
        <f t="shared" si="5"/>
        <v>4881</v>
      </c>
      <c r="J34" s="10">
        <f t="shared" ref="J34:J65" si="6">IF(I34="","",I34*C34)</f>
        <v>195767615889.87793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11"/>
      <c r="H35" s="10"/>
      <c r="I35" s="10">
        <f t="shared" ref="I35:I66" si="8">IF(H35&lt;&gt;"",H35,I34/(1+IF(G34="",0,G34)))</f>
        <v>4881</v>
      </c>
      <c r="J35" s="10">
        <f t="shared" si="6"/>
        <v>189844468473.50461</v>
      </c>
      <c r="K35" s="11">
        <f t="shared" si="7"/>
        <v>3.259999999999974E-2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11"/>
      <c r="H36" s="10"/>
      <c r="I36" s="10">
        <f t="shared" si="8"/>
        <v>4881</v>
      </c>
      <c r="J36" s="10">
        <f t="shared" si="6"/>
        <v>183850928213.73682</v>
      </c>
      <c r="K36" s="11">
        <f t="shared" si="7"/>
        <v>3.4100000000000019E-2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11"/>
      <c r="H37" s="10"/>
      <c r="I37" s="10">
        <f t="shared" si="8"/>
        <v>4881</v>
      </c>
      <c r="J37" s="10">
        <f t="shared" si="6"/>
        <v>177788345627.82788</v>
      </c>
      <c r="K37" s="11">
        <f t="shared" si="7"/>
        <v>3.4200000000000008E-2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11"/>
      <c r="H38" s="10"/>
      <c r="I38" s="10">
        <f t="shared" si="8"/>
        <v>4881</v>
      </c>
      <c r="J38" s="10">
        <f t="shared" si="6"/>
        <v>171909055915.51718</v>
      </c>
      <c r="K38" s="11">
        <f t="shared" si="7"/>
        <v>3.1700000000000061E-2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11"/>
      <c r="H39" s="10"/>
      <c r="I39" s="10">
        <f t="shared" si="8"/>
        <v>4881</v>
      </c>
      <c r="J39" s="10">
        <f t="shared" si="6"/>
        <v>166626980629.56012</v>
      </c>
      <c r="K39" s="11">
        <f t="shared" si="7"/>
        <v>2.729999999999988E-2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11"/>
      <c r="H40" s="10"/>
      <c r="I40" s="10">
        <f t="shared" si="8"/>
        <v>4881</v>
      </c>
      <c r="J40" s="10">
        <f t="shared" si="6"/>
        <v>162198949313.30685</v>
      </c>
      <c r="K40" s="11">
        <f t="shared" si="7"/>
        <v>2.4100000000000232E-2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11"/>
      <c r="H41" s="10"/>
      <c r="I41" s="10">
        <f t="shared" si="8"/>
        <v>4881</v>
      </c>
      <c r="J41" s="10">
        <f t="shared" si="6"/>
        <v>158381944452.01331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11"/>
      <c r="H42" s="10"/>
      <c r="I42" s="10">
        <f t="shared" si="8"/>
        <v>4881</v>
      </c>
      <c r="J42" s="10">
        <f t="shared" si="6"/>
        <v>154669867628.91925</v>
      </c>
      <c r="K42" s="11">
        <f t="shared" si="7"/>
        <v>2.7399999999999869E-2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11"/>
      <c r="H43" s="10"/>
      <c r="I43" s="10">
        <f t="shared" si="8"/>
        <v>4881</v>
      </c>
      <c r="J43" s="10">
        <f t="shared" si="6"/>
        <v>150544936372.31775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11"/>
      <c r="H44" s="10"/>
      <c r="I44" s="10">
        <f t="shared" si="8"/>
        <v>4881</v>
      </c>
      <c r="J44" s="10">
        <f t="shared" si="6"/>
        <v>146004205578.81656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11"/>
      <c r="H45" s="10"/>
      <c r="I45" s="10">
        <f t="shared" si="8"/>
        <v>4881</v>
      </c>
      <c r="J45" s="10">
        <f t="shared" si="6"/>
        <v>141339986039.51266</v>
      </c>
      <c r="K45" s="11">
        <f t="shared" si="7"/>
        <v>3.2299999999999995E-2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11"/>
      <c r="H46" s="10"/>
      <c r="I46" s="10">
        <f t="shared" si="8"/>
        <v>4881</v>
      </c>
      <c r="J46" s="10">
        <f t="shared" si="6"/>
        <v>136917549200.34163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11"/>
      <c r="H47" s="10"/>
      <c r="I47" s="10">
        <f t="shared" si="8"/>
        <v>4881</v>
      </c>
      <c r="J47" s="10">
        <f t="shared" si="6"/>
        <v>132762095607.81694</v>
      </c>
      <c r="K47" s="11">
        <f t="shared" si="7"/>
        <v>3.0999999999999917E-2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11"/>
      <c r="H48" s="10"/>
      <c r="I48" s="10">
        <f t="shared" si="8"/>
        <v>4881</v>
      </c>
      <c r="J48" s="10">
        <f t="shared" si="6"/>
        <v>128770218824.26474</v>
      </c>
      <c r="K48" s="11">
        <f t="shared" si="7"/>
        <v>3.1099999999999905E-2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11"/>
      <c r="H49" s="10"/>
      <c r="I49" s="10">
        <f t="shared" si="8"/>
        <v>4881</v>
      </c>
      <c r="J49" s="10">
        <f t="shared" si="6"/>
        <v>124886256254.74226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11"/>
      <c r="H50" s="10"/>
      <c r="I50" s="10">
        <f t="shared" si="8"/>
        <v>4881</v>
      </c>
      <c r="J50" s="10">
        <f t="shared" si="6"/>
        <v>121107696135.32028</v>
      </c>
      <c r="K50" s="11">
        <f t="shared" si="7"/>
        <v>3.1199999999999894E-2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11"/>
      <c r="H51" s="10"/>
      <c r="I51" s="10">
        <f t="shared" si="8"/>
        <v>4881</v>
      </c>
      <c r="J51" s="10">
        <f t="shared" si="6"/>
        <v>117443460177.77376</v>
      </c>
      <c r="K51" s="11">
        <f t="shared" si="7"/>
        <v>3.1199999999999894E-2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11"/>
      <c r="H52" s="10"/>
      <c r="I52" s="10">
        <f t="shared" si="8"/>
        <v>4881</v>
      </c>
      <c r="J52" s="10">
        <f t="shared" si="6"/>
        <v>113890089388.8419</v>
      </c>
      <c r="K52" s="11">
        <f t="shared" si="7"/>
        <v>3.1100000000000128E-2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11"/>
      <c r="H53" s="10"/>
      <c r="I53" s="10">
        <f t="shared" si="8"/>
        <v>4881</v>
      </c>
      <c r="J53" s="10">
        <f t="shared" si="6"/>
        <v>110454940732.07439</v>
      </c>
      <c r="K53" s="11">
        <f t="shared" si="7"/>
        <v>3.0999999999999917E-2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11"/>
      <c r="H54" s="10"/>
      <c r="I54" s="10">
        <f t="shared" si="8"/>
        <v>4881</v>
      </c>
      <c r="J54" s="10">
        <f t="shared" si="6"/>
        <v>107133793144.59204</v>
      </c>
      <c r="K54" s="11">
        <f t="shared" si="7"/>
        <v>3.0799999999999939E-2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11"/>
      <c r="H55" s="10"/>
      <c r="I55" s="10">
        <f t="shared" si="8"/>
        <v>4881</v>
      </c>
      <c r="J55" s="10">
        <f t="shared" si="6"/>
        <v>103932667000.9624</v>
      </c>
      <c r="K55" s="11">
        <f t="shared" si="7"/>
        <v>3.0599999999999961E-2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11"/>
      <c r="H56" s="10"/>
      <c r="I56" s="10">
        <f t="shared" si="8"/>
        <v>4881</v>
      </c>
      <c r="J56" s="10">
        <f t="shared" si="6"/>
        <v>100846756259.42404</v>
      </c>
      <c r="K56" s="11">
        <f t="shared" si="7"/>
        <v>3.0399999999999983E-2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11"/>
      <c r="H57" s="10"/>
      <c r="I57" s="10">
        <f t="shared" si="8"/>
        <v>4881</v>
      </c>
      <c r="J57" s="10">
        <f t="shared" si="6"/>
        <v>97871463761.08699</v>
      </c>
      <c r="K57" s="11">
        <f t="shared" si="7"/>
        <v>3.0299999999999994E-2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11"/>
      <c r="H58" s="10"/>
      <c r="I58" s="10">
        <f t="shared" si="8"/>
        <v>4881</v>
      </c>
      <c r="J58" s="10">
        <f t="shared" si="6"/>
        <v>94993170689.204102</v>
      </c>
      <c r="K58" s="11">
        <f t="shared" si="7"/>
        <v>3.0399999999999983E-2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11"/>
      <c r="H59" s="10"/>
      <c r="I59" s="10">
        <f t="shared" si="8"/>
        <v>4881</v>
      </c>
      <c r="J59" s="10">
        <f t="shared" si="6"/>
        <v>92190577144.025726</v>
      </c>
      <c r="K59" s="11">
        <f t="shared" si="7"/>
        <v>3.0399999999999983E-2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11"/>
      <c r="H60" s="10"/>
      <c r="I60" s="10">
        <f t="shared" si="8"/>
        <v>4881</v>
      </c>
      <c r="J60" s="10">
        <f t="shared" si="6"/>
        <v>89470668812.136765</v>
      </c>
      <c r="K60" s="11">
        <f t="shared" si="7"/>
        <v>3.0200000000000005E-2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11"/>
      <c r="H61" s="10"/>
      <c r="I61" s="10">
        <f t="shared" si="8"/>
        <v>4881</v>
      </c>
      <c r="J61" s="10">
        <f t="shared" si="6"/>
        <v>86847863339.290207</v>
      </c>
      <c r="K61" s="11">
        <f t="shared" si="7"/>
        <v>3.0000000000000027E-2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11"/>
      <c r="H62" s="10"/>
      <c r="I62" s="10">
        <f t="shared" si="8"/>
        <v>4881</v>
      </c>
      <c r="J62" s="10">
        <f t="shared" si="6"/>
        <v>84318313921.640976</v>
      </c>
      <c r="K62" s="11">
        <f t="shared" si="7"/>
        <v>2.9800000000000049E-2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11"/>
      <c r="H63" s="10"/>
      <c r="I63" s="10">
        <f t="shared" si="8"/>
        <v>4881</v>
      </c>
      <c r="J63" s="10">
        <f t="shared" si="6"/>
        <v>81878339407.303329</v>
      </c>
      <c r="K63" s="11">
        <f t="shared" si="7"/>
        <v>2.949999999999986E-2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11"/>
      <c r="H64" s="10"/>
      <c r="I64" s="10">
        <f t="shared" si="8"/>
        <v>4881</v>
      </c>
      <c r="J64" s="10">
        <f t="shared" si="6"/>
        <v>79532141240.702606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11"/>
      <c r="H65" s="10"/>
      <c r="I65" s="10">
        <f t="shared" si="8"/>
        <v>4881</v>
      </c>
      <c r="J65" s="10">
        <f t="shared" si="6"/>
        <v>77275691061.700943</v>
      </c>
      <c r="K65" s="11">
        <f t="shared" si="7"/>
        <v>2.9000000000000137E-2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4">
        <f>SUM(F2)</f>
        <v>74091042</v>
      </c>
      <c r="G66" s="11"/>
      <c r="H66" s="10"/>
      <c r="I66" s="10">
        <f t="shared" si="8"/>
        <v>4881</v>
      </c>
      <c r="J66" s="10">
        <f t="shared" ref="J66:J67" si="9">IF(I66="","",I66*C66)</f>
        <v>75097853315.549988</v>
      </c>
      <c r="K66" s="11">
        <f t="shared" ref="K66" si="10">IFERROR(J66/J67-1,"")</f>
        <v>2.8699999999999726E-2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11"/>
      <c r="H67" s="10"/>
      <c r="I67" s="10">
        <f t="shared" ref="I67" si="11">IF(H67&lt;&gt;"",H67,I66/(1+IF(G66="",0,G66)))</f>
        <v>4881</v>
      </c>
      <c r="J67" s="10">
        <f t="shared" si="9"/>
        <v>73002676500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5">
        <v>1158763</v>
      </c>
      <c r="G2" s="11"/>
      <c r="H2" s="10"/>
      <c r="I2" s="10">
        <f>IF(H2&lt;&gt;"",H2,16786)</f>
        <v>16786</v>
      </c>
      <c r="J2" s="10">
        <f t="shared" ref="J2:J33" si="3">IF(I2="","",I2*C2)</f>
        <v>19449134969.096195</v>
      </c>
      <c r="K2" s="11">
        <f t="shared" ref="K2:K33" si="4">IFERROR(J2/J3-1,"")</f>
        <v>1.1800000000000255E-2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11"/>
      <c r="H3" s="10"/>
      <c r="I3" s="10">
        <f t="shared" ref="I3:I34" si="5">IF(H3&lt;&gt;"",H3,I2/(1+IF(G2="",0,G2)))</f>
        <v>16786</v>
      </c>
      <c r="J3" s="10">
        <f t="shared" si="3"/>
        <v>19222311691.140732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11"/>
      <c r="H4" s="10"/>
      <c r="I4" s="10">
        <f t="shared" si="5"/>
        <v>16786</v>
      </c>
      <c r="J4" s="10">
        <f t="shared" si="3"/>
        <v>19003768355.057568</v>
      </c>
      <c r="K4" s="11">
        <f t="shared" si="4"/>
        <v>1.089999999999991E-2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11"/>
      <c r="H5" s="10"/>
      <c r="I5" s="10">
        <f t="shared" si="5"/>
        <v>16786</v>
      </c>
      <c r="J5" s="10">
        <f t="shared" si="3"/>
        <v>18798860772.635838</v>
      </c>
      <c r="K5" s="11">
        <f t="shared" si="4"/>
        <v>1.0099999999999998E-2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11"/>
      <c r="H6" s="10"/>
      <c r="I6" s="10">
        <f t="shared" si="5"/>
        <v>16786</v>
      </c>
      <c r="J6" s="10">
        <f t="shared" si="3"/>
        <v>18610890775.800255</v>
      </c>
      <c r="K6" s="11">
        <f t="shared" si="4"/>
        <v>8.8999999999996859E-3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11"/>
      <c r="H7" s="10"/>
      <c r="I7" s="10">
        <f t="shared" si="5"/>
        <v>16786</v>
      </c>
      <c r="J7" s="10">
        <f t="shared" si="3"/>
        <v>18446715012.191753</v>
      </c>
      <c r="K7" s="11">
        <f t="shared" si="4"/>
        <v>7.8000000000000291E-3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11"/>
      <c r="H8" s="10"/>
      <c r="I8" s="10">
        <f t="shared" si="5"/>
        <v>16786</v>
      </c>
      <c r="J8" s="10">
        <f t="shared" si="3"/>
        <v>18303944247.064648</v>
      </c>
      <c r="K8" s="11">
        <f t="shared" si="4"/>
        <v>7.3000000000000842E-3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11"/>
      <c r="H9" s="10"/>
      <c r="I9" s="10">
        <f t="shared" si="5"/>
        <v>16786</v>
      </c>
      <c r="J9" s="10">
        <f t="shared" si="3"/>
        <v>18171293802.3078</v>
      </c>
      <c r="K9" s="11">
        <f t="shared" si="4"/>
        <v>6.7999999999999172E-3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11"/>
      <c r="H10" s="10"/>
      <c r="I10" s="10">
        <f t="shared" si="5"/>
        <v>16786</v>
      </c>
      <c r="J10" s="10">
        <f t="shared" si="3"/>
        <v>18048563570.031586</v>
      </c>
      <c r="K10" s="11">
        <f t="shared" si="4"/>
        <v>4.1999999999999815E-3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11"/>
      <c r="H11" s="10"/>
      <c r="I11" s="10">
        <f t="shared" si="5"/>
        <v>16786</v>
      </c>
      <c r="J11" s="10">
        <f t="shared" si="3"/>
        <v>17973076648.109528</v>
      </c>
      <c r="K11" s="11">
        <f t="shared" si="4"/>
        <v>-4.0999999999998815E-3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11"/>
      <c r="H12" s="10"/>
      <c r="I12" s="10">
        <f t="shared" si="5"/>
        <v>16786</v>
      </c>
      <c r="J12" s="10">
        <f t="shared" si="3"/>
        <v>18047069633.607315</v>
      </c>
      <c r="K12" s="11">
        <f t="shared" si="4"/>
        <v>-9.199999999999986E-3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11"/>
      <c r="H13" s="10"/>
      <c r="I13" s="10">
        <f t="shared" si="5"/>
        <v>16786</v>
      </c>
      <c r="J13" s="10">
        <f t="shared" si="3"/>
        <v>18214644361.735279</v>
      </c>
      <c r="K13" s="11">
        <f t="shared" si="4"/>
        <v>-6.9999999999998952E-3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11"/>
      <c r="H14" s="10"/>
      <c r="I14" s="10">
        <f t="shared" si="5"/>
        <v>16786</v>
      </c>
      <c r="J14" s="10">
        <f t="shared" si="3"/>
        <v>18343045681.505817</v>
      </c>
      <c r="K14" s="11">
        <f t="shared" si="4"/>
        <v>-4.8000000000000265E-3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11"/>
      <c r="H15" s="10"/>
      <c r="I15" s="10">
        <f t="shared" si="5"/>
        <v>16786</v>
      </c>
      <c r="J15" s="10">
        <f t="shared" si="3"/>
        <v>18431516962.927872</v>
      </c>
      <c r="K15" s="11">
        <f t="shared" si="4"/>
        <v>-3.0999999999998806E-3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11"/>
      <c r="H16" s="10"/>
      <c r="I16" s="10">
        <f t="shared" si="5"/>
        <v>16786</v>
      </c>
      <c r="J16" s="10">
        <f t="shared" si="3"/>
        <v>18488832343.191765</v>
      </c>
      <c r="K16" s="11">
        <f t="shared" si="4"/>
        <v>-1.4999999999999458E-3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11"/>
      <c r="H17" s="10"/>
      <c r="I17" s="10">
        <f t="shared" si="5"/>
        <v>16786</v>
      </c>
      <c r="J17" s="10">
        <f t="shared" si="3"/>
        <v>18516607254.072872</v>
      </c>
      <c r="K17" s="11">
        <f t="shared" si="4"/>
        <v>2.9999999999974492E-4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11"/>
      <c r="H18" s="10"/>
      <c r="I18" s="10">
        <f t="shared" si="5"/>
        <v>16786</v>
      </c>
      <c r="J18" s="10">
        <f t="shared" si="3"/>
        <v>18511053937.89151</v>
      </c>
      <c r="K18" s="11">
        <f t="shared" si="4"/>
        <v>2.6000000000001577E-3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11"/>
      <c r="H19" s="10"/>
      <c r="I19" s="10">
        <f t="shared" si="5"/>
        <v>16786</v>
      </c>
      <c r="J19" s="10">
        <f t="shared" si="3"/>
        <v>18463050007.871044</v>
      </c>
      <c r="K19" s="11">
        <f t="shared" si="4"/>
        <v>4.9999999999998934E-3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11"/>
      <c r="H20" s="10"/>
      <c r="I20" s="10">
        <f t="shared" si="5"/>
        <v>16786</v>
      </c>
      <c r="J20" s="10">
        <f t="shared" si="3"/>
        <v>18371194037.682632</v>
      </c>
      <c r="K20" s="11">
        <f t="shared" si="4"/>
        <v>8.0000000000000071E-3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11"/>
      <c r="H21" s="10"/>
      <c r="I21" s="10">
        <f t="shared" si="5"/>
        <v>16786</v>
      </c>
      <c r="J21" s="10">
        <f t="shared" si="3"/>
        <v>18225390910.399437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11"/>
      <c r="H22" s="10"/>
      <c r="I22" s="10">
        <f t="shared" si="5"/>
        <v>16786</v>
      </c>
      <c r="J22" s="10">
        <f t="shared" si="3"/>
        <v>18030659784.724415</v>
      </c>
      <c r="K22" s="11">
        <f t="shared" si="4"/>
        <v>1.2299999999999978E-2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11"/>
      <c r="H23" s="10"/>
      <c r="I23" s="10">
        <f t="shared" si="5"/>
        <v>16786</v>
      </c>
      <c r="J23" s="10">
        <f t="shared" si="3"/>
        <v>17811577382.914566</v>
      </c>
      <c r="K23" s="11">
        <f t="shared" si="4"/>
        <v>1.3600000000000056E-2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11"/>
      <c r="H24" s="10"/>
      <c r="I24" s="10">
        <f t="shared" si="5"/>
        <v>16786</v>
      </c>
      <c r="J24" s="10">
        <f t="shared" si="3"/>
        <v>17572590156.782326</v>
      </c>
      <c r="K24" s="11">
        <f t="shared" si="4"/>
        <v>1.5200000000000102E-2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11"/>
      <c r="H25" s="10"/>
      <c r="I25" s="10">
        <f t="shared" si="5"/>
        <v>16786</v>
      </c>
      <c r="J25" s="10">
        <f t="shared" si="3"/>
        <v>17309485970.03775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11"/>
      <c r="H26" s="10"/>
      <c r="I26" s="10">
        <f t="shared" si="5"/>
        <v>16786</v>
      </c>
      <c r="J26" s="10">
        <f t="shared" si="3"/>
        <v>17023491315.930124</v>
      </c>
      <c r="K26" s="11">
        <f t="shared" si="4"/>
        <v>1.8100000000000005E-2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11"/>
      <c r="H27" s="10"/>
      <c r="I27" s="10">
        <f t="shared" si="5"/>
        <v>16786</v>
      </c>
      <c r="J27" s="10">
        <f t="shared" si="3"/>
        <v>16720844038.827351</v>
      </c>
      <c r="K27" s="11">
        <f t="shared" si="4"/>
        <v>1.9300000000000095E-2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11"/>
      <c r="H28" s="10"/>
      <c r="I28" s="10">
        <f t="shared" si="5"/>
        <v>16786</v>
      </c>
      <c r="J28" s="10">
        <f t="shared" si="3"/>
        <v>16404242165.042038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11"/>
      <c r="H29" s="10"/>
      <c r="I29" s="10">
        <f t="shared" si="5"/>
        <v>16786</v>
      </c>
      <c r="J29" s="10">
        <f t="shared" si="3"/>
        <v>16074710597.787395</v>
      </c>
      <c r="K29" s="11">
        <f t="shared" si="4"/>
        <v>2.1400000000000086E-2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11"/>
      <c r="H30" s="10"/>
      <c r="I30" s="10">
        <f t="shared" si="5"/>
        <v>16786</v>
      </c>
      <c r="J30" s="10">
        <f t="shared" si="3"/>
        <v>15737919128.438805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11"/>
      <c r="H31" s="10"/>
      <c r="I31" s="10">
        <f t="shared" si="5"/>
        <v>16786</v>
      </c>
      <c r="J31" s="10">
        <f t="shared" si="3"/>
        <v>15393113388.535608</v>
      </c>
      <c r="K31" s="11">
        <f t="shared" si="4"/>
        <v>2.5700000000000056E-2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11"/>
      <c r="H32" s="10"/>
      <c r="I32" s="10">
        <f t="shared" si="5"/>
        <v>16786</v>
      </c>
      <c r="J32" s="10">
        <f t="shared" si="3"/>
        <v>15007422627.021164</v>
      </c>
      <c r="K32" s="11">
        <f t="shared" si="4"/>
        <v>2.8699999999999948E-2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11"/>
      <c r="H33" s="10"/>
      <c r="I33" s="10">
        <f t="shared" si="5"/>
        <v>16786</v>
      </c>
      <c r="J33" s="10">
        <f t="shared" si="3"/>
        <v>14588726185.497389</v>
      </c>
      <c r="K33" s="11">
        <f t="shared" si="4"/>
        <v>2.8999999999999915E-2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11"/>
      <c r="H34" s="10"/>
      <c r="I34" s="10">
        <f t="shared" si="5"/>
        <v>16786</v>
      </c>
      <c r="J34" s="10">
        <f t="shared" ref="J34:J65" si="6">IF(I34="","",I34*C34)</f>
        <v>14177576467.927492</v>
      </c>
      <c r="K34" s="11">
        <f t="shared" ref="K34:K65" si="7">IFERROR(J34/J35-1,"")</f>
        <v>2.9300000000000104E-2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11"/>
      <c r="H35" s="10"/>
      <c r="I35" s="10">
        <f t="shared" ref="I35:I66" si="8">IF(H35&lt;&gt;"",H35,I34/(1+IF(G34="",0,G34)))</f>
        <v>16786</v>
      </c>
      <c r="J35" s="10">
        <f t="shared" si="6"/>
        <v>13773998317.232576</v>
      </c>
      <c r="K35" s="11">
        <f t="shared" si="7"/>
        <v>2.9500000000000304E-2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11"/>
      <c r="H36" s="10"/>
      <c r="I36" s="10">
        <f t="shared" si="8"/>
        <v>16786</v>
      </c>
      <c r="J36" s="10">
        <f t="shared" si="6"/>
        <v>13379308710.279333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11"/>
      <c r="H37" s="10"/>
      <c r="I37" s="10">
        <f t="shared" si="8"/>
        <v>16786</v>
      </c>
      <c r="J37" s="10">
        <f t="shared" si="6"/>
        <v>12995928810.37332</v>
      </c>
      <c r="K37" s="11">
        <f t="shared" si="7"/>
        <v>2.949999999999986E-2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11"/>
      <c r="H38" s="10"/>
      <c r="I38" s="10">
        <f t="shared" si="8"/>
        <v>16786</v>
      </c>
      <c r="J38" s="10">
        <f t="shared" si="6"/>
        <v>12623534541.401962</v>
      </c>
      <c r="K38" s="11">
        <f t="shared" si="7"/>
        <v>2.9300000000000104E-2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11"/>
      <c r="H39" s="10"/>
      <c r="I39" s="10">
        <f t="shared" si="8"/>
        <v>16786</v>
      </c>
      <c r="J39" s="10">
        <f t="shared" si="6"/>
        <v>12264193666.960032</v>
      </c>
      <c r="K39" s="11">
        <f t="shared" si="7"/>
        <v>2.8899999999999704E-2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11"/>
      <c r="H40" s="10"/>
      <c r="I40" s="10">
        <f t="shared" si="8"/>
        <v>16786</v>
      </c>
      <c r="J40" s="10">
        <f t="shared" si="6"/>
        <v>11919713934.259922</v>
      </c>
      <c r="K40" s="11">
        <f t="shared" si="7"/>
        <v>2.9300000000000104E-2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11"/>
      <c r="H41" s="10"/>
      <c r="I41" s="10">
        <f t="shared" si="8"/>
        <v>16786</v>
      </c>
      <c r="J41" s="10">
        <f t="shared" si="6"/>
        <v>11580407980.433228</v>
      </c>
      <c r="K41" s="11">
        <f t="shared" si="7"/>
        <v>3.2599999999999962E-2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11"/>
      <c r="H42" s="10"/>
      <c r="I42" s="10">
        <f t="shared" si="8"/>
        <v>16786</v>
      </c>
      <c r="J42" s="10">
        <f t="shared" si="6"/>
        <v>11214805326.780193</v>
      </c>
      <c r="K42" s="11">
        <f t="shared" si="7"/>
        <v>3.5199999999999898E-2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11"/>
      <c r="H43" s="10"/>
      <c r="I43" s="10">
        <f t="shared" si="8"/>
        <v>16786</v>
      </c>
      <c r="J43" s="10">
        <f t="shared" si="6"/>
        <v>10833467278.574377</v>
      </c>
      <c r="K43" s="11">
        <f t="shared" si="7"/>
        <v>3.5099999999999909E-2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11"/>
      <c r="H44" s="10"/>
      <c r="I44" s="10">
        <f t="shared" si="8"/>
        <v>16786</v>
      </c>
      <c r="J44" s="10">
        <f t="shared" si="6"/>
        <v>10466106925.489691</v>
      </c>
      <c r="K44" s="11">
        <f t="shared" si="7"/>
        <v>3.5300000000000109E-2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11"/>
      <c r="H45" s="10"/>
      <c r="I45" s="10">
        <f t="shared" si="8"/>
        <v>16786</v>
      </c>
      <c r="J45" s="10">
        <f t="shared" si="6"/>
        <v>10109250386.834435</v>
      </c>
      <c r="K45" s="11">
        <f t="shared" si="7"/>
        <v>3.5800000000000054E-2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11"/>
      <c r="H46" s="10"/>
      <c r="I46" s="10">
        <f t="shared" si="8"/>
        <v>16786</v>
      </c>
      <c r="J46" s="10">
        <f t="shared" si="6"/>
        <v>9759847834.3641968</v>
      </c>
      <c r="K46" s="11">
        <f t="shared" si="7"/>
        <v>3.6299999999999999E-2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11"/>
      <c r="H47" s="10"/>
      <c r="I47" s="10">
        <f t="shared" si="8"/>
        <v>16786</v>
      </c>
      <c r="J47" s="10">
        <f t="shared" si="6"/>
        <v>9417975329.8892174</v>
      </c>
      <c r="K47" s="11">
        <f t="shared" si="7"/>
        <v>3.6699999999999955E-2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11"/>
      <c r="H48" s="10"/>
      <c r="I48" s="10">
        <f t="shared" si="8"/>
        <v>16786</v>
      </c>
      <c r="J48" s="10">
        <f t="shared" si="6"/>
        <v>9084571553.8624649</v>
      </c>
      <c r="K48" s="11">
        <f t="shared" si="7"/>
        <v>3.6999999999999922E-2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11"/>
      <c r="H49" s="10"/>
      <c r="I49" s="10">
        <f t="shared" si="8"/>
        <v>16786</v>
      </c>
      <c r="J49" s="10">
        <f t="shared" si="6"/>
        <v>8760435442.490324</v>
      </c>
      <c r="K49" s="11">
        <f t="shared" si="7"/>
        <v>3.7300000000000111E-2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11"/>
      <c r="H50" s="10"/>
      <c r="I50" s="10">
        <f t="shared" si="8"/>
        <v>16786</v>
      </c>
      <c r="J50" s="10">
        <f t="shared" si="6"/>
        <v>8445421230.5893412</v>
      </c>
      <c r="K50" s="11">
        <f t="shared" si="7"/>
        <v>3.6399999999999988E-2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11"/>
      <c r="H51" s="10"/>
      <c r="I51" s="10">
        <f t="shared" si="8"/>
        <v>16786</v>
      </c>
      <c r="J51" s="10">
        <f t="shared" si="6"/>
        <v>8148804738.1217108</v>
      </c>
      <c r="K51" s="11">
        <f t="shared" si="7"/>
        <v>3.2499999999999973E-2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11"/>
      <c r="H52" s="10"/>
      <c r="I52" s="10">
        <f t="shared" si="8"/>
        <v>16786</v>
      </c>
      <c r="J52" s="10">
        <f t="shared" si="6"/>
        <v>7892304831.1106167</v>
      </c>
      <c r="K52" s="11">
        <f t="shared" si="7"/>
        <v>2.970000000000006E-2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11"/>
      <c r="H53" s="10"/>
      <c r="I53" s="10">
        <f t="shared" si="8"/>
        <v>16786</v>
      </c>
      <c r="J53" s="10">
        <f t="shared" si="6"/>
        <v>7664664301.360218</v>
      </c>
      <c r="K53" s="11">
        <f t="shared" si="7"/>
        <v>2.9900000000000038E-2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11"/>
      <c r="H54" s="10"/>
      <c r="I54" s="10">
        <f t="shared" si="8"/>
        <v>16786</v>
      </c>
      <c r="J54" s="10">
        <f t="shared" si="6"/>
        <v>7442144190.0769176</v>
      </c>
      <c r="K54" s="11">
        <f t="shared" si="7"/>
        <v>3.0100000000000016E-2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11"/>
      <c r="H55" s="10"/>
      <c r="I55" s="10">
        <f t="shared" si="8"/>
        <v>16786</v>
      </c>
      <c r="J55" s="10">
        <f t="shared" si="6"/>
        <v>7224681283.4452162</v>
      </c>
      <c r="K55" s="11">
        <f t="shared" si="7"/>
        <v>3.0299999999999994E-2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11"/>
      <c r="H56" s="10"/>
      <c r="I56" s="10">
        <f t="shared" si="8"/>
        <v>16786</v>
      </c>
      <c r="J56" s="10">
        <f t="shared" si="6"/>
        <v>7012211281.6123619</v>
      </c>
      <c r="K56" s="11">
        <f t="shared" si="7"/>
        <v>3.0299999999999994E-2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11"/>
      <c r="H57" s="10"/>
      <c r="I57" s="10">
        <f t="shared" si="8"/>
        <v>16786</v>
      </c>
      <c r="J57" s="10">
        <f t="shared" si="6"/>
        <v>6805989790.9466772</v>
      </c>
      <c r="K57" s="11">
        <f t="shared" si="7"/>
        <v>3.0100000000000016E-2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11"/>
      <c r="H58" s="10"/>
      <c r="I58" s="10">
        <f t="shared" si="8"/>
        <v>16786</v>
      </c>
      <c r="J58" s="10">
        <f t="shared" si="6"/>
        <v>6607115611.0539532</v>
      </c>
      <c r="K58" s="11">
        <f t="shared" si="7"/>
        <v>2.970000000000006E-2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11"/>
      <c r="H59" s="10"/>
      <c r="I59" s="10">
        <f t="shared" si="8"/>
        <v>16786</v>
      </c>
      <c r="J59" s="10">
        <f t="shared" si="6"/>
        <v>6416544246.9204168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11"/>
      <c r="H60" s="10"/>
      <c r="I60" s="10">
        <f t="shared" si="8"/>
        <v>16786</v>
      </c>
      <c r="J60" s="10">
        <f t="shared" si="6"/>
        <v>6235102756.7004347</v>
      </c>
      <c r="K60" s="11">
        <f t="shared" si="7"/>
        <v>2.6399999999999757E-2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11"/>
      <c r="H61" s="10"/>
      <c r="I61" s="10">
        <f t="shared" si="8"/>
        <v>16786</v>
      </c>
      <c r="J61" s="10">
        <f t="shared" si="6"/>
        <v>6074729887.6660519</v>
      </c>
      <c r="K61" s="11">
        <f t="shared" si="7"/>
        <v>2.3500000000000076E-2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11"/>
      <c r="H62" s="10"/>
      <c r="I62" s="10">
        <f t="shared" si="8"/>
        <v>16786</v>
      </c>
      <c r="J62" s="10">
        <f t="shared" si="6"/>
        <v>5935251477.9345884</v>
      </c>
      <c r="K62" s="11">
        <f t="shared" si="7"/>
        <v>2.2800000000000153E-2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11"/>
      <c r="H63" s="10"/>
      <c r="I63" s="10">
        <f t="shared" si="8"/>
        <v>16786</v>
      </c>
      <c r="J63" s="10">
        <f t="shared" si="6"/>
        <v>5802944346.8269339</v>
      </c>
      <c r="K63" s="11">
        <f t="shared" si="7"/>
        <v>2.1800000000000042E-2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11"/>
      <c r="H64" s="10"/>
      <c r="I64" s="10">
        <f t="shared" si="8"/>
        <v>16786</v>
      </c>
      <c r="J64" s="10">
        <f t="shared" si="6"/>
        <v>5679139114.13871</v>
      </c>
      <c r="K64" s="11">
        <f t="shared" si="7"/>
        <v>2.079999999999993E-2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11"/>
      <c r="H65" s="10"/>
      <c r="I65" s="10">
        <f t="shared" si="8"/>
        <v>16786</v>
      </c>
      <c r="J65" s="10">
        <f t="shared" si="6"/>
        <v>5563419978.5841599</v>
      </c>
      <c r="K65" s="11">
        <f t="shared" si="7"/>
        <v>1.9800000000000262E-2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4">
        <f>SUM(F2)</f>
        <v>1158763</v>
      </c>
      <c r="G66" s="11"/>
      <c r="H66" s="10"/>
      <c r="I66" s="10">
        <f t="shared" si="8"/>
        <v>16786</v>
      </c>
      <c r="J66" s="10">
        <f t="shared" ref="J66:J67" si="9">IF(I66="","",I66*C66)</f>
        <v>5455402999.1999989</v>
      </c>
      <c r="K66" s="11">
        <f t="shared" ref="K66" si="10">IFERROR(J66/J67-1,"")</f>
        <v>1.8799999999999706E-2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11"/>
      <c r="H67" s="10"/>
      <c r="I67" s="10">
        <f t="shared" ref="I67" si="11">IF(H67&lt;&gt;"",H67,I66/(1+IF(G66="",0,G66)))</f>
        <v>16786</v>
      </c>
      <c r="J67" s="10">
        <f t="shared" si="9"/>
        <v>5354734000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5">
        <v>143925</v>
      </c>
      <c r="G2" s="11"/>
      <c r="H2" s="10"/>
      <c r="I2" s="10">
        <f>IF(H2&lt;&gt;"",H2,1071)</f>
        <v>1071</v>
      </c>
      <c r="J2" s="10">
        <f t="shared" ref="J2:J33" si="3">IF(I2="","",I2*C2)</f>
        <v>154142253.95295504</v>
      </c>
      <c r="K2" s="11">
        <f t="shared" ref="K2:K33" si="4">IFERROR(J2/J3-1,"")</f>
        <v>6.7999999999999172E-3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11"/>
      <c r="H3" s="10"/>
      <c r="I3" s="10">
        <f t="shared" ref="I3:I34" si="5">IF(H3&lt;&gt;"",H3,I2/(1+IF(G2="",0,G2)))</f>
        <v>1071</v>
      </c>
      <c r="J3" s="10">
        <f t="shared" si="3"/>
        <v>153101166.02399191</v>
      </c>
      <c r="K3" s="11">
        <f t="shared" si="4"/>
        <v>5.9000000000000163E-3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11"/>
      <c r="H4" s="10"/>
      <c r="I4" s="10">
        <f t="shared" si="5"/>
        <v>1071</v>
      </c>
      <c r="J4" s="10">
        <f t="shared" si="3"/>
        <v>152203167.33670536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11"/>
      <c r="H5" s="10"/>
      <c r="I5" s="10">
        <f t="shared" si="5"/>
        <v>1071</v>
      </c>
      <c r="J5" s="10">
        <f t="shared" si="3"/>
        <v>151491158.88992274</v>
      </c>
      <c r="K5" s="11">
        <f t="shared" si="4"/>
        <v>4.5999999999999375E-3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11"/>
      <c r="H6" s="10"/>
      <c r="I6" s="10">
        <f t="shared" si="5"/>
        <v>1071</v>
      </c>
      <c r="J6" s="10">
        <f t="shared" si="3"/>
        <v>150797490.43392667</v>
      </c>
      <c r="K6" s="11">
        <f t="shared" si="4"/>
        <v>2.3999999999999577E-3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11"/>
      <c r="H7" s="10"/>
      <c r="I7" s="10">
        <f t="shared" si="5"/>
        <v>1071</v>
      </c>
      <c r="J7" s="10">
        <f t="shared" si="3"/>
        <v>150436442.97079676</v>
      </c>
      <c r="K7" s="11">
        <f t="shared" si="4"/>
        <v>-4.7999999999998044E-3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11"/>
      <c r="H8" s="10"/>
      <c r="I8" s="10">
        <f t="shared" si="5"/>
        <v>1071</v>
      </c>
      <c r="J8" s="10">
        <f t="shared" si="3"/>
        <v>151162020.6700128</v>
      </c>
      <c r="K8" s="11">
        <f t="shared" si="4"/>
        <v>-4.3999999999999595E-3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11"/>
      <c r="H9" s="10"/>
      <c r="I9" s="10">
        <f t="shared" si="5"/>
        <v>1071</v>
      </c>
      <c r="J9" s="10">
        <f t="shared" si="3"/>
        <v>151830072.99117395</v>
      </c>
      <c r="K9" s="11">
        <f t="shared" si="4"/>
        <v>-4.5000000000000595E-3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11"/>
      <c r="H10" s="10"/>
      <c r="I10" s="10">
        <f t="shared" si="5"/>
        <v>1071</v>
      </c>
      <c r="J10" s="10">
        <f t="shared" si="3"/>
        <v>152516396.77666897</v>
      </c>
      <c r="K10" s="11">
        <f t="shared" si="4"/>
        <v>-4.7999999999999154E-3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11"/>
      <c r="H11" s="10"/>
      <c r="I11" s="10">
        <f t="shared" si="5"/>
        <v>1071</v>
      </c>
      <c r="J11" s="10">
        <f t="shared" si="3"/>
        <v>153252006.4074246</v>
      </c>
      <c r="K11" s="11">
        <f t="shared" si="4"/>
        <v>-5.3999999999999604E-3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11"/>
      <c r="H12" s="10"/>
      <c r="I12" s="10">
        <f t="shared" si="5"/>
        <v>1071</v>
      </c>
      <c r="J12" s="10">
        <f t="shared" si="3"/>
        <v>154084060.333224</v>
      </c>
      <c r="K12" s="11">
        <f t="shared" si="4"/>
        <v>-4.8000000000001375E-3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11"/>
      <c r="H13" s="10"/>
      <c r="I13" s="10">
        <f t="shared" si="5"/>
        <v>1071</v>
      </c>
      <c r="J13" s="10">
        <f t="shared" si="3"/>
        <v>154827231.0422267</v>
      </c>
      <c r="K13" s="11">
        <f t="shared" si="4"/>
        <v>-3.3999999999999586E-3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11"/>
      <c r="H14" s="10"/>
      <c r="I14" s="10">
        <f t="shared" si="5"/>
        <v>1071</v>
      </c>
      <c r="J14" s="10">
        <f t="shared" si="3"/>
        <v>155355439.53665131</v>
      </c>
      <c r="K14" s="11">
        <f t="shared" si="4"/>
        <v>-2.0000000000001128E-3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11"/>
      <c r="H15" s="10"/>
      <c r="I15" s="10">
        <f t="shared" si="5"/>
        <v>1071</v>
      </c>
      <c r="J15" s="10">
        <f t="shared" si="3"/>
        <v>155666773.08281696</v>
      </c>
      <c r="K15" s="11">
        <f t="shared" si="4"/>
        <v>4.0000000000000036E-3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11"/>
      <c r="H16" s="10"/>
      <c r="I16" s="10">
        <f t="shared" si="5"/>
        <v>1071</v>
      </c>
      <c r="J16" s="10">
        <f t="shared" si="3"/>
        <v>155046586.73587346</v>
      </c>
      <c r="K16" s="11">
        <f t="shared" si="4"/>
        <v>1.0299999999999976E-2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11"/>
      <c r="H17" s="10"/>
      <c r="I17" s="10">
        <f t="shared" si="5"/>
        <v>1071</v>
      </c>
      <c r="J17" s="10">
        <f t="shared" si="3"/>
        <v>153465888.0885613</v>
      </c>
      <c r="K17" s="11">
        <f t="shared" si="4"/>
        <v>1.1007818181818285E-2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11"/>
      <c r="H18" s="10"/>
      <c r="I18" s="10">
        <f t="shared" si="5"/>
        <v>1071</v>
      </c>
      <c r="J18" s="10">
        <f t="shared" si="3"/>
        <v>151794956.80315521</v>
      </c>
      <c r="K18" s="11">
        <f t="shared" si="4"/>
        <v>1.2192727272727355E-2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11"/>
      <c r="H19" s="10"/>
      <c r="I19" s="10">
        <f t="shared" si="5"/>
        <v>1071</v>
      </c>
      <c r="J19" s="10">
        <f t="shared" si="3"/>
        <v>149966456.69659632</v>
      </c>
      <c r="K19" s="11">
        <f t="shared" si="4"/>
        <v>1.3307272727272945E-2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11"/>
      <c r="H20" s="10"/>
      <c r="I20" s="10">
        <f t="shared" si="5"/>
        <v>1071</v>
      </c>
      <c r="J20" s="10">
        <f t="shared" si="3"/>
        <v>147997019.98878193</v>
      </c>
      <c r="K20" s="11">
        <f t="shared" si="4"/>
        <v>1.4221818181818335E-2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11"/>
      <c r="H21" s="10"/>
      <c r="I21" s="10">
        <f t="shared" si="5"/>
        <v>1071</v>
      </c>
      <c r="J21" s="10">
        <f t="shared" si="3"/>
        <v>145921747.42808646</v>
      </c>
      <c r="K21" s="11">
        <f t="shared" si="4"/>
        <v>1.473636363636377E-2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11"/>
      <c r="H22" s="10"/>
      <c r="I22" s="10">
        <f t="shared" si="5"/>
        <v>1071</v>
      </c>
      <c r="J22" s="10">
        <f t="shared" si="3"/>
        <v>143802619.73185608</v>
      </c>
      <c r="K22" s="11">
        <f t="shared" si="4"/>
        <v>1.5250909090909204E-2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11"/>
      <c r="H23" s="10"/>
      <c r="I23" s="10">
        <f t="shared" si="5"/>
        <v>1071</v>
      </c>
      <c r="J23" s="10">
        <f t="shared" si="3"/>
        <v>141642443.69957957</v>
      </c>
      <c r="K23" s="11">
        <f t="shared" si="4"/>
        <v>1.5765454545454416E-2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11"/>
      <c r="H24" s="10"/>
      <c r="I24" s="10">
        <f t="shared" si="5"/>
        <v>1071</v>
      </c>
      <c r="J24" s="10">
        <f t="shared" si="3"/>
        <v>139444044.94732815</v>
      </c>
      <c r="K24" s="11">
        <f t="shared" si="4"/>
        <v>1.6280000000000072E-2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11"/>
      <c r="H25" s="10"/>
      <c r="I25" s="10">
        <f t="shared" si="5"/>
        <v>1071</v>
      </c>
      <c r="J25" s="10">
        <f t="shared" si="3"/>
        <v>137210261.88385892</v>
      </c>
      <c r="K25" s="11">
        <f t="shared" si="4"/>
        <v>1.6794545454545506E-2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11"/>
      <c r="H26" s="10"/>
      <c r="I26" s="10">
        <f t="shared" si="5"/>
        <v>1071</v>
      </c>
      <c r="J26" s="10">
        <f t="shared" si="3"/>
        <v>134943939.75384748</v>
      </c>
      <c r="K26" s="11">
        <f t="shared" si="4"/>
        <v>1.7309090909091163E-2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11"/>
      <c r="H27" s="10"/>
      <c r="I27" s="10">
        <f t="shared" si="5"/>
        <v>1071</v>
      </c>
      <c r="J27" s="10">
        <f t="shared" si="3"/>
        <v>132647924.76518463</v>
      </c>
      <c r="K27" s="11">
        <f t="shared" si="4"/>
        <v>1.7823636363636375E-2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11"/>
      <c r="H28" s="10"/>
      <c r="I28" s="10">
        <f t="shared" si="5"/>
        <v>1071</v>
      </c>
      <c r="J28" s="10">
        <f t="shared" si="3"/>
        <v>130325058.31667845</v>
      </c>
      <c r="K28" s="11">
        <f t="shared" si="4"/>
        <v>1.8338181818181809E-2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11"/>
      <c r="H29" s="10"/>
      <c r="I29" s="10">
        <f t="shared" si="5"/>
        <v>1071</v>
      </c>
      <c r="J29" s="10">
        <f t="shared" si="3"/>
        <v>127978171.34185311</v>
      </c>
      <c r="K29" s="11">
        <f t="shared" si="4"/>
        <v>1.8852727272727243E-2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11"/>
      <c r="H30" s="10"/>
      <c r="I30" s="10">
        <f t="shared" si="5"/>
        <v>1071</v>
      </c>
      <c r="J30" s="10">
        <f t="shared" si="3"/>
        <v>125610078.78383568</v>
      </c>
      <c r="K30" s="11">
        <f t="shared" si="4"/>
        <v>1.93672727272729E-2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11"/>
      <c r="H31" s="10"/>
      <c r="I31" s="10">
        <f t="shared" si="5"/>
        <v>1071</v>
      </c>
      <c r="J31" s="10">
        <f t="shared" si="3"/>
        <v>123223574.21557333</v>
      </c>
      <c r="K31" s="11">
        <f t="shared" si="4"/>
        <v>1.9881818181818112E-2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11"/>
      <c r="H32" s="10"/>
      <c r="I32" s="10">
        <f t="shared" si="5"/>
        <v>1071</v>
      </c>
      <c r="J32" s="10">
        <f t="shared" si="3"/>
        <v>120821424.61883344</v>
      </c>
      <c r="K32" s="11">
        <f t="shared" si="4"/>
        <v>2.0396363636363768E-2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11"/>
      <c r="H33" s="10"/>
      <c r="I33" s="10">
        <f t="shared" si="5"/>
        <v>1071</v>
      </c>
      <c r="J33" s="10">
        <f t="shared" si="3"/>
        <v>118406365.33460861</v>
      </c>
      <c r="K33" s="11">
        <f t="shared" si="4"/>
        <v>2.0910909090909202E-2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11"/>
      <c r="H34" s="10"/>
      <c r="I34" s="10">
        <f t="shared" si="5"/>
        <v>1071</v>
      </c>
      <c r="J34" s="10">
        <f t="shared" ref="J34:J65" si="6">IF(I34="","",I34*C34)</f>
        <v>115981095.19668663</v>
      </c>
      <c r="K34" s="11">
        <f t="shared" ref="K34:K65" si="7">IFERROR(J34/J35-1,"")</f>
        <v>2.1425454545454636E-2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11"/>
      <c r="H35" s="10"/>
      <c r="I35" s="10">
        <f t="shared" ref="I35:I66" si="8">IF(H35&lt;&gt;"",H35,I34/(1+IF(G34="",0,G34)))</f>
        <v>1071</v>
      </c>
      <c r="J35" s="10">
        <f t="shared" si="6"/>
        <v>113548271.85925131</v>
      </c>
      <c r="K35" s="11">
        <f t="shared" si="7"/>
        <v>2.1940000000000071E-2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11"/>
      <c r="H36" s="10"/>
      <c r="I36" s="10">
        <f t="shared" si="8"/>
        <v>1071</v>
      </c>
      <c r="J36" s="10">
        <f t="shared" si="6"/>
        <v>111110507.32846478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11"/>
      <c r="H37" s="10"/>
      <c r="I37" s="10">
        <f t="shared" si="8"/>
        <v>1071</v>
      </c>
      <c r="J37" s="10">
        <f t="shared" si="6"/>
        <v>108633659.88312945</v>
      </c>
      <c r="K37" s="11">
        <f t="shared" si="7"/>
        <v>2.3300000000000098E-2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11"/>
      <c r="H38" s="10"/>
      <c r="I38" s="10">
        <f t="shared" si="8"/>
        <v>1071</v>
      </c>
      <c r="J38" s="10">
        <f t="shared" si="6"/>
        <v>106160128.88022029</v>
      </c>
      <c r="K38" s="11">
        <f t="shared" si="7"/>
        <v>2.3400000000000087E-2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11"/>
      <c r="H39" s="10"/>
      <c r="I39" s="10">
        <f t="shared" si="8"/>
        <v>1071</v>
      </c>
      <c r="J39" s="10">
        <f t="shared" si="6"/>
        <v>103732781.78641811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11"/>
      <c r="H40" s="10"/>
      <c r="I40" s="10">
        <f t="shared" si="8"/>
        <v>1071</v>
      </c>
      <c r="J40" s="10">
        <f t="shared" si="6"/>
        <v>101341131.09263198</v>
      </c>
      <c r="K40" s="11">
        <f t="shared" si="7"/>
        <v>2.410000000000001E-2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11"/>
      <c r="H41" s="10"/>
      <c r="I41" s="10">
        <f t="shared" si="8"/>
        <v>1071</v>
      </c>
      <c r="J41" s="10">
        <f t="shared" si="6"/>
        <v>98956284.632977232</v>
      </c>
      <c r="K41" s="11">
        <f t="shared" si="7"/>
        <v>2.4799999999999933E-2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11"/>
      <c r="H42" s="10"/>
      <c r="I42" s="10">
        <f t="shared" si="8"/>
        <v>1071</v>
      </c>
      <c r="J42" s="10">
        <f t="shared" si="6"/>
        <v>96561557.994708464</v>
      </c>
      <c r="K42" s="11">
        <f t="shared" si="7"/>
        <v>2.5500000000000078E-2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11"/>
      <c r="H43" s="10"/>
      <c r="I43" s="10">
        <f t="shared" si="8"/>
        <v>1071</v>
      </c>
      <c r="J43" s="10">
        <f t="shared" si="6"/>
        <v>94160466.108930722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11"/>
      <c r="H44" s="10"/>
      <c r="I44" s="10">
        <f t="shared" si="8"/>
        <v>1071</v>
      </c>
      <c r="J44" s="10">
        <f t="shared" si="6"/>
        <v>91756447.192487538</v>
      </c>
      <c r="K44" s="11">
        <f t="shared" si="7"/>
        <v>2.6699999999999946E-2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11"/>
      <c r="H45" s="10"/>
      <c r="I45" s="10">
        <f t="shared" si="8"/>
        <v>1071</v>
      </c>
      <c r="J45" s="10">
        <f t="shared" si="6"/>
        <v>89370261.217967793</v>
      </c>
      <c r="K45" s="11">
        <f t="shared" si="7"/>
        <v>2.7199999999999669E-2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11"/>
      <c r="H46" s="10"/>
      <c r="I46" s="10">
        <f t="shared" si="8"/>
        <v>1071</v>
      </c>
      <c r="J46" s="10">
        <f t="shared" si="6"/>
        <v>87003758.973878324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11"/>
      <c r="H47" s="10"/>
      <c r="I47" s="10">
        <f t="shared" si="8"/>
        <v>1071</v>
      </c>
      <c r="J47" s="10">
        <f t="shared" si="6"/>
        <v>84658712.633918762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11"/>
      <c r="H48" s="10"/>
      <c r="I48" s="10">
        <f t="shared" si="8"/>
        <v>1071</v>
      </c>
      <c r="J48" s="10">
        <f t="shared" si="6"/>
        <v>82344823.10467732</v>
      </c>
      <c r="K48" s="11">
        <f t="shared" si="7"/>
        <v>2.8399999999999759E-2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11"/>
      <c r="H49" s="10"/>
      <c r="I49" s="10">
        <f t="shared" si="8"/>
        <v>1071</v>
      </c>
      <c r="J49" s="10">
        <f t="shared" si="6"/>
        <v>80070812.042665631</v>
      </c>
      <c r="K49" s="11">
        <f t="shared" si="7"/>
        <v>2.849999999999997E-2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11"/>
      <c r="H50" s="10"/>
      <c r="I50" s="10">
        <f t="shared" si="8"/>
        <v>1071</v>
      </c>
      <c r="J50" s="10">
        <f t="shared" si="6"/>
        <v>77852029.210175633</v>
      </c>
      <c r="K50" s="11">
        <f t="shared" si="7"/>
        <v>2.870000000000017E-2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11"/>
      <c r="H51" s="10"/>
      <c r="I51" s="10">
        <f t="shared" si="8"/>
        <v>1071</v>
      </c>
      <c r="J51" s="10">
        <f t="shared" si="6"/>
        <v>75680012.841621101</v>
      </c>
      <c r="K51" s="11">
        <f t="shared" si="7"/>
        <v>2.8999999999999693E-2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11"/>
      <c r="H52" s="10"/>
      <c r="I52" s="10">
        <f t="shared" si="8"/>
        <v>1071</v>
      </c>
      <c r="J52" s="10">
        <f t="shared" si="6"/>
        <v>73547145.618679419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11"/>
      <c r="H53" s="10"/>
      <c r="I53" s="10">
        <f t="shared" si="8"/>
        <v>1071</v>
      </c>
      <c r="J53" s="10">
        <f t="shared" si="6"/>
        <v>71460499.046521008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11"/>
      <c r="H54" s="10"/>
      <c r="I54" s="10">
        <f t="shared" si="8"/>
        <v>1071</v>
      </c>
      <c r="J54" s="10">
        <f t="shared" si="6"/>
        <v>69426308.21579811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11"/>
      <c r="H55" s="10"/>
      <c r="I55" s="10">
        <f t="shared" si="8"/>
        <v>1071</v>
      </c>
      <c r="J55" s="10">
        <f t="shared" si="6"/>
        <v>67456576.191020325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11"/>
      <c r="H56" s="10"/>
      <c r="I56" s="10">
        <f t="shared" si="8"/>
        <v>1071</v>
      </c>
      <c r="J56" s="10">
        <f t="shared" si="6"/>
        <v>65568211.6942266</v>
      </c>
      <c r="K56" s="11">
        <f t="shared" si="7"/>
        <v>2.8000000000000025E-2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11"/>
      <c r="H57" s="10"/>
      <c r="I57" s="10">
        <f t="shared" si="8"/>
        <v>1071</v>
      </c>
      <c r="J57" s="10">
        <f t="shared" si="6"/>
        <v>63782307.09555117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11"/>
      <c r="H58" s="10"/>
      <c r="I58" s="10">
        <f t="shared" si="8"/>
        <v>1071</v>
      </c>
      <c r="J58" s="10">
        <f t="shared" si="6"/>
        <v>62105459.684080988</v>
      </c>
      <c r="K58" s="11">
        <f t="shared" si="7"/>
        <v>2.5600000000000067E-2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11"/>
      <c r="H59" s="10"/>
      <c r="I59" s="10">
        <f t="shared" si="8"/>
        <v>1071</v>
      </c>
      <c r="J59" s="10">
        <f t="shared" si="6"/>
        <v>60555245.40179503</v>
      </c>
      <c r="K59" s="11">
        <f t="shared" si="7"/>
        <v>2.410000000000001E-2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11"/>
      <c r="H60" s="10"/>
      <c r="I60" s="10">
        <f t="shared" si="8"/>
        <v>1071</v>
      </c>
      <c r="J60" s="10">
        <f t="shared" si="6"/>
        <v>59130207.403373718</v>
      </c>
      <c r="K60" s="11">
        <f t="shared" si="7"/>
        <v>2.2399999999999975E-2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11"/>
      <c r="H61" s="10"/>
      <c r="I61" s="10">
        <f t="shared" si="8"/>
        <v>1071</v>
      </c>
      <c r="J61" s="10">
        <f t="shared" si="6"/>
        <v>57834709.901578367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11"/>
      <c r="H62" s="10"/>
      <c r="I62" s="10">
        <f t="shared" si="8"/>
        <v>1071</v>
      </c>
      <c r="J62" s="10">
        <f t="shared" si="6"/>
        <v>56645161.509871081</v>
      </c>
      <c r="K62" s="11">
        <f t="shared" si="7"/>
        <v>1.980000000000004E-2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11"/>
      <c r="H63" s="10"/>
      <c r="I63" s="10">
        <f t="shared" si="8"/>
        <v>1071</v>
      </c>
      <c r="J63" s="10">
        <f t="shared" si="6"/>
        <v>55545363.316210121</v>
      </c>
      <c r="K63" s="11">
        <f t="shared" si="7"/>
        <v>1.8799999999999928E-2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11"/>
      <c r="H64" s="10"/>
      <c r="I64" s="10">
        <f t="shared" si="8"/>
        <v>1071</v>
      </c>
      <c r="J64" s="10">
        <f t="shared" si="6"/>
        <v>54520380.169032313</v>
      </c>
      <c r="K64" s="11">
        <f t="shared" si="7"/>
        <v>1.7900000000000027E-2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11"/>
      <c r="H65" s="10"/>
      <c r="I65" s="10">
        <f t="shared" si="8"/>
        <v>1071</v>
      </c>
      <c r="J65" s="10">
        <f t="shared" si="6"/>
        <v>53561627.044928096</v>
      </c>
      <c r="K65" s="11">
        <f t="shared" si="7"/>
        <v>1.6899999999999915E-2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4">
        <f>SUM(F2)</f>
        <v>143925</v>
      </c>
      <c r="G66" s="11"/>
      <c r="H66" s="10"/>
      <c r="I66" s="10">
        <f t="shared" si="8"/>
        <v>1071</v>
      </c>
      <c r="J66" s="10">
        <f t="shared" ref="J66:J67" si="9">IF(I66="","",I66*C66)</f>
        <v>52671479.049000002</v>
      </c>
      <c r="K66" s="11">
        <f t="shared" ref="K66" si="10">IFERROR(J66/J67-1,"")</f>
        <v>1.5900000000000025E-2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11"/>
      <c r="H67" s="10"/>
      <c r="I67" s="10">
        <f t="shared" ref="I67" si="11">IF(H67&lt;&gt;"",H67,I66/(1+IF(G66="",0,G66)))</f>
        <v>1071</v>
      </c>
      <c r="J67" s="10">
        <f t="shared" si="9"/>
        <v>51847110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5">
        <v>10360</v>
      </c>
      <c r="G2" s="11"/>
      <c r="H2" s="10"/>
      <c r="I2" s="10">
        <f>IF(H2&lt;&gt;"",H2,3532)</f>
        <v>3532</v>
      </c>
      <c r="J2" s="10">
        <f t="shared" ref="J2:J33" si="3">IF(I2="","",I2*C2)</f>
        <v>36569717.070098542</v>
      </c>
      <c r="K2" s="11">
        <f t="shared" ref="K2:K33" si="4">IFERROR(J2/J3-1,"")</f>
        <v>2.2299999999999986E-2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11"/>
      <c r="H3" s="10"/>
      <c r="I3" s="10">
        <f t="shared" ref="I3:I34" si="5">IF(H3&lt;&gt;"",H3,I2/(1+IF(G2="",0,G2)))</f>
        <v>3532</v>
      </c>
      <c r="J3" s="10">
        <f t="shared" si="3"/>
        <v>35772001.438030466</v>
      </c>
      <c r="K3" s="11">
        <f t="shared" si="4"/>
        <v>2.2400000000000198E-2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11"/>
      <c r="H4" s="10"/>
      <c r="I4" s="10">
        <f t="shared" si="5"/>
        <v>3532</v>
      </c>
      <c r="J4" s="10">
        <f t="shared" si="3"/>
        <v>34988264.31732244</v>
      </c>
      <c r="K4" s="11">
        <f t="shared" si="4"/>
        <v>2.2299999999999764E-2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11"/>
      <c r="H5" s="10"/>
      <c r="I5" s="10">
        <f t="shared" si="5"/>
        <v>3532</v>
      </c>
      <c r="J5" s="10">
        <f t="shared" si="3"/>
        <v>34225045.796070084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11"/>
      <c r="H6" s="10"/>
      <c r="I6" s="10">
        <f t="shared" si="5"/>
        <v>3532</v>
      </c>
      <c r="J6" s="10">
        <f t="shared" si="3"/>
        <v>33488303.12727014</v>
      </c>
      <c r="K6" s="11">
        <f t="shared" si="4"/>
        <v>2.1500000000000075E-2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11"/>
      <c r="H7" s="10"/>
      <c r="I7" s="10">
        <f t="shared" si="5"/>
        <v>3532</v>
      </c>
      <c r="J7" s="10">
        <f t="shared" si="3"/>
        <v>32783458.763847418</v>
      </c>
      <c r="K7" s="11">
        <f t="shared" si="4"/>
        <v>2.1099999999999897E-2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11"/>
      <c r="H8" s="10"/>
      <c r="I8" s="10">
        <f t="shared" si="5"/>
        <v>3532</v>
      </c>
      <c r="J8" s="10">
        <f t="shared" si="3"/>
        <v>32106021.705853902</v>
      </c>
      <c r="K8" s="11">
        <f t="shared" si="4"/>
        <v>2.079999999999993E-2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11"/>
      <c r="H9" s="10"/>
      <c r="I9" s="10">
        <f t="shared" si="5"/>
        <v>3532</v>
      </c>
      <c r="J9" s="10">
        <f t="shared" si="3"/>
        <v>31451823.771408606</v>
      </c>
      <c r="K9" s="11">
        <f t="shared" si="4"/>
        <v>2.059999999999973E-2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11"/>
      <c r="H10" s="10"/>
      <c r="I10" s="10">
        <f t="shared" si="5"/>
        <v>3532</v>
      </c>
      <c r="J10" s="10">
        <f t="shared" si="3"/>
        <v>30816993.701164622</v>
      </c>
      <c r="K10" s="11">
        <f t="shared" si="4"/>
        <v>2.0300000000000207E-2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11"/>
      <c r="H11" s="10"/>
      <c r="I11" s="10">
        <f t="shared" si="5"/>
        <v>3532</v>
      </c>
      <c r="J11" s="10">
        <f t="shared" si="3"/>
        <v>30203855.435817521</v>
      </c>
      <c r="K11" s="11">
        <f t="shared" si="4"/>
        <v>2.0199999999999996E-2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11"/>
      <c r="H12" s="10"/>
      <c r="I12" s="10">
        <f t="shared" si="5"/>
        <v>3532</v>
      </c>
      <c r="J12" s="10">
        <f t="shared" si="3"/>
        <v>29605817.913955618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11"/>
      <c r="H13" s="10"/>
      <c r="I13" s="10">
        <f t="shared" si="5"/>
        <v>3532</v>
      </c>
      <c r="J13" s="10">
        <f t="shared" si="3"/>
        <v>29016777.334073912</v>
      </c>
      <c r="K13" s="11">
        <f t="shared" si="4"/>
        <v>2.0799999999999708E-2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11"/>
      <c r="H14" s="10"/>
      <c r="I14" s="10">
        <f t="shared" si="5"/>
        <v>3532</v>
      </c>
      <c r="J14" s="10">
        <f t="shared" si="3"/>
        <v>28425526.3852605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11"/>
      <c r="H15" s="10"/>
      <c r="I15" s="10">
        <f t="shared" si="5"/>
        <v>3532</v>
      </c>
      <c r="J15" s="10">
        <f t="shared" si="3"/>
        <v>27827240.70999559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11"/>
      <c r="H16" s="10"/>
      <c r="I16" s="10">
        <f t="shared" si="5"/>
        <v>3532</v>
      </c>
      <c r="J16" s="10">
        <f t="shared" si="3"/>
        <v>27217567.204612277</v>
      </c>
      <c r="K16" s="11">
        <f t="shared" si="4"/>
        <v>2.3500000000000076E-2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11"/>
      <c r="H17" s="10"/>
      <c r="I17" s="10">
        <f t="shared" si="5"/>
        <v>3532</v>
      </c>
      <c r="J17" s="10">
        <f t="shared" si="3"/>
        <v>26592640.160832707</v>
      </c>
      <c r="K17" s="11">
        <f t="shared" si="4"/>
        <v>2.4499999999999966E-2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11"/>
      <c r="H18" s="10"/>
      <c r="I18" s="10">
        <f t="shared" si="5"/>
        <v>3532</v>
      </c>
      <c r="J18" s="10">
        <f t="shared" si="3"/>
        <v>25956700.986659549</v>
      </c>
      <c r="K18" s="11">
        <f t="shared" si="4"/>
        <v>2.5400000000000089E-2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11"/>
      <c r="H19" s="10"/>
      <c r="I19" s="10">
        <f t="shared" si="5"/>
        <v>3532</v>
      </c>
      <c r="J19" s="10">
        <f t="shared" si="3"/>
        <v>25313732.189057484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11"/>
      <c r="H20" s="10"/>
      <c r="I20" s="10">
        <f t="shared" si="5"/>
        <v>3532</v>
      </c>
      <c r="J20" s="10">
        <f t="shared" si="3"/>
        <v>24669849.126846783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11"/>
      <c r="H21" s="10"/>
      <c r="I21" s="10">
        <f t="shared" si="5"/>
        <v>3532</v>
      </c>
      <c r="J21" s="10">
        <f t="shared" si="3"/>
        <v>24028293.685445394</v>
      </c>
      <c r="K21" s="11">
        <f t="shared" si="4"/>
        <v>2.7100000000000124E-2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11"/>
      <c r="H22" s="10"/>
      <c r="I22" s="10">
        <f t="shared" si="5"/>
        <v>3532</v>
      </c>
      <c r="J22" s="10">
        <f t="shared" si="3"/>
        <v>23394307.940264232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11"/>
      <c r="H23" s="10"/>
      <c r="I23" s="10">
        <f t="shared" si="5"/>
        <v>3532</v>
      </c>
      <c r="J23" s="10">
        <f t="shared" si="3"/>
        <v>22774832.496363159</v>
      </c>
      <c r="K23" s="11">
        <f t="shared" si="4"/>
        <v>2.7200000000000113E-2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11"/>
      <c r="H24" s="10"/>
      <c r="I24" s="10">
        <f t="shared" si="5"/>
        <v>3532</v>
      </c>
      <c r="J24" s="10">
        <f t="shared" si="3"/>
        <v>22171760.607830178</v>
      </c>
      <c r="K24" s="11">
        <f t="shared" si="4"/>
        <v>2.7099999999999902E-2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11"/>
      <c r="H25" s="10"/>
      <c r="I25" s="10">
        <f t="shared" si="5"/>
        <v>3532</v>
      </c>
      <c r="J25" s="10">
        <f t="shared" si="3"/>
        <v>21586759.427349024</v>
      </c>
      <c r="K25" s="11">
        <f t="shared" si="4"/>
        <v>2.7200000000000113E-2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11"/>
      <c r="H26" s="10"/>
      <c r="I26" s="10">
        <f t="shared" si="5"/>
        <v>3532</v>
      </c>
      <c r="J26" s="10">
        <f t="shared" si="3"/>
        <v>21015147.417590559</v>
      </c>
      <c r="K26" s="11">
        <f t="shared" si="4"/>
        <v>2.7399999999999869E-2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11"/>
      <c r="H27" s="10"/>
      <c r="I27" s="10">
        <f t="shared" si="5"/>
        <v>3532</v>
      </c>
      <c r="J27" s="10">
        <f t="shared" si="3"/>
        <v>20454688.940617636</v>
      </c>
      <c r="K27" s="11">
        <f t="shared" si="4"/>
        <v>2.7600000000000069E-2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11"/>
      <c r="H28" s="10"/>
      <c r="I28" s="10">
        <f t="shared" si="5"/>
        <v>3532</v>
      </c>
      <c r="J28" s="10">
        <f t="shared" si="3"/>
        <v>19905302.589156903</v>
      </c>
      <c r="K28" s="11">
        <f t="shared" si="4"/>
        <v>2.7600000000000069E-2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11"/>
      <c r="H29" s="10"/>
      <c r="I29" s="10">
        <f t="shared" si="5"/>
        <v>3532</v>
      </c>
      <c r="J29" s="10">
        <f t="shared" si="3"/>
        <v>19370672.040829994</v>
      </c>
      <c r="K29" s="11">
        <f t="shared" si="4"/>
        <v>2.7099999999999902E-2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11"/>
      <c r="H30" s="10"/>
      <c r="I30" s="10">
        <f t="shared" si="5"/>
        <v>3532</v>
      </c>
      <c r="J30" s="10">
        <f t="shared" si="3"/>
        <v>18859577.49082854</v>
      </c>
      <c r="K30" s="11">
        <f t="shared" si="4"/>
        <v>2.5900000000000034E-2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11"/>
      <c r="H31" s="10"/>
      <c r="I31" s="10">
        <f t="shared" si="5"/>
        <v>3532</v>
      </c>
      <c r="J31" s="10">
        <f t="shared" si="3"/>
        <v>18383446.233383898</v>
      </c>
      <c r="K31" s="11">
        <f t="shared" si="4"/>
        <v>2.410000000000001E-2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11"/>
      <c r="H32" s="10"/>
      <c r="I32" s="10">
        <f t="shared" si="5"/>
        <v>3532</v>
      </c>
      <c r="J32" s="10">
        <f t="shared" si="3"/>
        <v>17950831.201429449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11"/>
      <c r="H33" s="10"/>
      <c r="I33" s="10">
        <f t="shared" si="5"/>
        <v>3532</v>
      </c>
      <c r="J33" s="10">
        <f t="shared" si="3"/>
        <v>17571291.309151769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11"/>
      <c r="H34" s="10"/>
      <c r="I34" s="10">
        <f t="shared" si="5"/>
        <v>3532</v>
      </c>
      <c r="J34" s="10">
        <f t="shared" ref="J34:J65" si="6">IF(I34="","",I34*C34)</f>
        <v>17241969.688108891</v>
      </c>
      <c r="K34" s="11">
        <f t="shared" ref="K34:K65" si="7">IFERROR(J34/J35-1,"")</f>
        <v>1.6899999999999693E-2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11"/>
      <c r="H35" s="10"/>
      <c r="I35" s="10">
        <f t="shared" ref="I35:I66" si="8">IF(H35&lt;&gt;"",H35,I34/(1+IF(G34="",0,G34)))</f>
        <v>3532</v>
      </c>
      <c r="J35" s="10">
        <f t="shared" si="6"/>
        <v>16955423.038753953</v>
      </c>
      <c r="K35" s="11">
        <f t="shared" si="7"/>
        <v>1.5200000000000102E-2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11"/>
      <c r="H36" s="10"/>
      <c r="I36" s="10">
        <f t="shared" si="8"/>
        <v>3532</v>
      </c>
      <c r="J36" s="10">
        <f t="shared" si="6"/>
        <v>16701559.336834073</v>
      </c>
      <c r="K36" s="11">
        <f t="shared" si="7"/>
        <v>1.419999999999999E-2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11"/>
      <c r="H37" s="10"/>
      <c r="I37" s="10">
        <f t="shared" si="8"/>
        <v>3532</v>
      </c>
      <c r="J37" s="10">
        <f t="shared" si="6"/>
        <v>16467717.744857101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11"/>
      <c r="H38" s="10"/>
      <c r="I38" s="10">
        <f t="shared" si="8"/>
        <v>3532</v>
      </c>
      <c r="J38" s="10">
        <f t="shared" si="6"/>
        <v>16246761.78458672</v>
      </c>
      <c r="K38" s="11">
        <f t="shared" si="7"/>
        <v>1.3400000000000079E-2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11"/>
      <c r="H39" s="10"/>
      <c r="I39" s="10">
        <f t="shared" si="8"/>
        <v>3532</v>
      </c>
      <c r="J39" s="10">
        <f t="shared" si="6"/>
        <v>16031933.870719083</v>
      </c>
      <c r="K39" s="11">
        <f t="shared" si="7"/>
        <v>1.3400000000000301E-2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11"/>
      <c r="H40" s="10"/>
      <c r="I40" s="10">
        <f t="shared" si="8"/>
        <v>3532</v>
      </c>
      <c r="J40" s="10">
        <f t="shared" si="6"/>
        <v>15819946.586460508</v>
      </c>
      <c r="K40" s="11">
        <f t="shared" si="7"/>
        <v>1.3500000000000068E-2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11"/>
      <c r="H41" s="10"/>
      <c r="I41" s="10">
        <f t="shared" si="8"/>
        <v>3532</v>
      </c>
      <c r="J41" s="10">
        <f t="shared" si="6"/>
        <v>15609222.088268878</v>
      </c>
      <c r="K41" s="11">
        <f t="shared" si="7"/>
        <v>1.3400000000000079E-2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11"/>
      <c r="H42" s="10"/>
      <c r="I42" s="10">
        <f t="shared" si="8"/>
        <v>3532</v>
      </c>
      <c r="J42" s="10">
        <f t="shared" si="6"/>
        <v>15402824.243407222</v>
      </c>
      <c r="K42" s="11">
        <f t="shared" si="7"/>
        <v>1.3199999999999878E-2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11"/>
      <c r="H43" s="10"/>
      <c r="I43" s="10">
        <f t="shared" si="8"/>
        <v>3532</v>
      </c>
      <c r="J43" s="10">
        <f t="shared" si="6"/>
        <v>15202155.787018577</v>
      </c>
      <c r="K43" s="11">
        <f t="shared" si="7"/>
        <v>1.2699999999999934E-2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11"/>
      <c r="H44" s="10"/>
      <c r="I44" s="10">
        <f t="shared" si="8"/>
        <v>3532</v>
      </c>
      <c r="J44" s="10">
        <f t="shared" si="6"/>
        <v>15011509.61490923</v>
      </c>
      <c r="K44" s="11">
        <f t="shared" si="7"/>
        <v>1.2000000000000011E-2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11"/>
      <c r="H45" s="10"/>
      <c r="I45" s="10">
        <f t="shared" si="8"/>
        <v>3532</v>
      </c>
      <c r="J45" s="10">
        <f t="shared" si="6"/>
        <v>14833507.524613863</v>
      </c>
      <c r="K45" s="11">
        <f t="shared" si="7"/>
        <v>1.1300000000000088E-2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11"/>
      <c r="H46" s="10"/>
      <c r="I46" s="10">
        <f t="shared" si="8"/>
        <v>3532</v>
      </c>
      <c r="J46" s="10">
        <f t="shared" si="6"/>
        <v>14667761.816092022</v>
      </c>
      <c r="K46" s="11">
        <f t="shared" si="7"/>
        <v>1.0699999999999932E-2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11"/>
      <c r="H47" s="10"/>
      <c r="I47" s="10">
        <f t="shared" si="8"/>
        <v>3532</v>
      </c>
      <c r="J47" s="10">
        <f t="shared" si="6"/>
        <v>14512478.29830021</v>
      </c>
      <c r="K47" s="11">
        <f t="shared" si="7"/>
        <v>1.0199999999999987E-2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11"/>
      <c r="H48" s="10"/>
      <c r="I48" s="10">
        <f t="shared" si="8"/>
        <v>3532</v>
      </c>
      <c r="J48" s="10">
        <f t="shared" si="6"/>
        <v>14365945.652643248</v>
      </c>
      <c r="K48" s="11">
        <f t="shared" si="7"/>
        <v>1.0000000000000009E-2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11"/>
      <c r="H49" s="10"/>
      <c r="I49" s="10">
        <f t="shared" si="8"/>
        <v>3532</v>
      </c>
      <c r="J49" s="10">
        <f t="shared" si="6"/>
        <v>14223708.566973513</v>
      </c>
      <c r="K49" s="11">
        <f t="shared" si="7"/>
        <v>9.9999999999997868E-3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11"/>
      <c r="H50" s="10"/>
      <c r="I50" s="10">
        <f t="shared" si="8"/>
        <v>3532</v>
      </c>
      <c r="J50" s="10">
        <f t="shared" si="6"/>
        <v>14082879.769280707</v>
      </c>
      <c r="K50" s="11">
        <f t="shared" si="7"/>
        <v>1.0399999999999965E-2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11"/>
      <c r="H51" s="10"/>
      <c r="I51" s="10">
        <f t="shared" si="8"/>
        <v>3532</v>
      </c>
      <c r="J51" s="10">
        <f t="shared" si="6"/>
        <v>13937925.345685577</v>
      </c>
      <c r="K51" s="11">
        <f t="shared" si="7"/>
        <v>1.110000000000011E-2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11"/>
      <c r="H52" s="10"/>
      <c r="I52" s="10">
        <f t="shared" si="8"/>
        <v>3532</v>
      </c>
      <c r="J52" s="10">
        <f t="shared" si="6"/>
        <v>13784912.813456211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11"/>
      <c r="H53" s="10"/>
      <c r="I53" s="10">
        <f t="shared" si="8"/>
        <v>3532</v>
      </c>
      <c r="J53" s="10">
        <f t="shared" si="6"/>
        <v>13621455.34926503</v>
      </c>
      <c r="K53" s="11">
        <f t="shared" si="7"/>
        <v>1.2899999999999912E-2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11"/>
      <c r="H54" s="10"/>
      <c r="I54" s="10">
        <f t="shared" si="8"/>
        <v>3532</v>
      </c>
      <c r="J54" s="10">
        <f t="shared" si="6"/>
        <v>13447976.453021059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11"/>
      <c r="H55" s="10"/>
      <c r="I55" s="10">
        <f t="shared" si="8"/>
        <v>3532</v>
      </c>
      <c r="J55" s="10">
        <f t="shared" si="6"/>
        <v>13266229.114157107</v>
      </c>
      <c r="K55" s="11">
        <f t="shared" si="7"/>
        <v>1.4299999999999979E-2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11"/>
      <c r="H56" s="10"/>
      <c r="I56" s="10">
        <f t="shared" si="8"/>
        <v>3532</v>
      </c>
      <c r="J56" s="10">
        <f t="shared" si="6"/>
        <v>13079196.602737954</v>
      </c>
      <c r="K56" s="11">
        <f t="shared" si="7"/>
        <v>1.4599999999999946E-2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11"/>
      <c r="H57" s="10"/>
      <c r="I57" s="10">
        <f t="shared" si="8"/>
        <v>3532</v>
      </c>
      <c r="J57" s="10">
        <f t="shared" si="6"/>
        <v>12890988.175377443</v>
      </c>
      <c r="K57" s="11">
        <f t="shared" si="7"/>
        <v>1.4499999999999735E-2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11"/>
      <c r="H58" s="10"/>
      <c r="I58" s="10">
        <f t="shared" si="8"/>
        <v>3532</v>
      </c>
      <c r="J58" s="10">
        <f t="shared" si="6"/>
        <v>12706740.439011775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11"/>
      <c r="H59" s="10"/>
      <c r="I59" s="10">
        <f t="shared" si="8"/>
        <v>3532</v>
      </c>
      <c r="J59" s="10">
        <f t="shared" si="6"/>
        <v>12530066.50134284</v>
      </c>
      <c r="K59" s="11">
        <f t="shared" si="7"/>
        <v>1.3400000000000079E-2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11"/>
      <c r="H60" s="10"/>
      <c r="I60" s="10">
        <f t="shared" si="8"/>
        <v>3532</v>
      </c>
      <c r="J60" s="10">
        <f t="shared" si="6"/>
        <v>12364383.758972606</v>
      </c>
      <c r="K60" s="11">
        <f t="shared" si="7"/>
        <v>1.2399999999999745E-2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11"/>
      <c r="H61" s="10"/>
      <c r="I61" s="10">
        <f t="shared" si="8"/>
        <v>3532</v>
      </c>
      <c r="J61" s="10">
        <f t="shared" si="6"/>
        <v>12212943.262517393</v>
      </c>
      <c r="K61" s="11">
        <f t="shared" si="7"/>
        <v>1.1300000000000088E-2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11"/>
      <c r="H62" s="10"/>
      <c r="I62" s="10">
        <f t="shared" si="8"/>
        <v>3532</v>
      </c>
      <c r="J62" s="10">
        <f t="shared" si="6"/>
        <v>12076479.049260745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11"/>
      <c r="H63" s="10"/>
      <c r="I63" s="10">
        <f t="shared" si="8"/>
        <v>3532</v>
      </c>
      <c r="J63" s="10">
        <f t="shared" si="6"/>
        <v>11953359.446957087</v>
      </c>
      <c r="K63" s="11">
        <f t="shared" si="7"/>
        <v>9.600000000000275E-3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11"/>
      <c r="H64" s="10"/>
      <c r="I64" s="10">
        <f t="shared" si="8"/>
        <v>3532</v>
      </c>
      <c r="J64" s="10">
        <f t="shared" si="6"/>
        <v>11839698.342865575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11"/>
      <c r="H65" s="10"/>
      <c r="I65" s="10">
        <f t="shared" si="8"/>
        <v>3532</v>
      </c>
      <c r="J65" s="10">
        <f t="shared" si="6"/>
        <v>11728279.68585</v>
      </c>
      <c r="K65" s="11">
        <f t="shared" si="7"/>
        <v>1.0099999999999998E-2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4">
        <f>SUM(F2)</f>
        <v>10360</v>
      </c>
      <c r="G66" s="11"/>
      <c r="H66" s="10"/>
      <c r="I66" s="10">
        <f t="shared" si="8"/>
        <v>3532</v>
      </c>
      <c r="J66" s="10">
        <f t="shared" ref="J66:J67" si="9">IF(I66="","",I66*C66)</f>
        <v>11611008.5</v>
      </c>
      <c r="K66" s="11">
        <f t="shared" ref="K66" si="10">IFERROR(J66/J67-1,"")</f>
        <v>1.1500000000000066E-2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11"/>
      <c r="H67" s="10"/>
      <c r="I67" s="10">
        <f t="shared" ref="I67" si="11">IF(H67&lt;&gt;"",H67,I66/(1+IF(G66="",0,G66)))</f>
        <v>3532</v>
      </c>
      <c r="J67" s="10">
        <f t="shared" si="9"/>
        <v>11479000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5">
        <v>27844193</v>
      </c>
      <c r="G2" s="11"/>
      <c r="H2" s="10"/>
      <c r="I2" s="10">
        <f>IF(H2&lt;&gt;"",H2,15516)</f>
        <v>15516</v>
      </c>
      <c r="J2" s="10">
        <f t="shared" ref="J2:J33" si="3">IF(I2="","",I2*C2)</f>
        <v>432035169487.38245</v>
      </c>
      <c r="K2" s="11">
        <f t="shared" ref="K2:K33" si="4">IFERROR(J2/J3-1,"")</f>
        <v>8.9999999999990088E-4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11"/>
      <c r="H3" s="10"/>
      <c r="I3" s="10">
        <f t="shared" ref="I3:I34" si="5">IF(H3&lt;&gt;"",H3,I2/(1+IF(G2="",0,G2)))</f>
        <v>15516</v>
      </c>
      <c r="J3" s="10">
        <f t="shared" si="3"/>
        <v>431646687468.66071</v>
      </c>
      <c r="K3" s="11">
        <f t="shared" si="4"/>
        <v>1.1000000000001009E-3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11"/>
      <c r="H4" s="10"/>
      <c r="I4" s="10">
        <f t="shared" si="5"/>
        <v>15516</v>
      </c>
      <c r="J4" s="10">
        <f t="shared" si="3"/>
        <v>431172397831.04651</v>
      </c>
      <c r="K4" s="11">
        <f t="shared" si="4"/>
        <v>1.5000000000000568E-3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11"/>
      <c r="H5" s="10"/>
      <c r="I5" s="10">
        <f t="shared" si="5"/>
        <v>15516</v>
      </c>
      <c r="J5" s="10">
        <f t="shared" si="3"/>
        <v>430526607919.16772</v>
      </c>
      <c r="K5" s="11">
        <f t="shared" si="4"/>
        <v>2.0999999999999908E-3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11"/>
      <c r="H6" s="10"/>
      <c r="I6" s="10">
        <f t="shared" si="5"/>
        <v>15516</v>
      </c>
      <c r="J6" s="10">
        <f t="shared" si="3"/>
        <v>429624396686.12689</v>
      </c>
      <c r="K6" s="11">
        <f t="shared" si="4"/>
        <v>2.7999999999999137E-3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11"/>
      <c r="H7" s="10"/>
      <c r="I7" s="10">
        <f t="shared" si="5"/>
        <v>15516</v>
      </c>
      <c r="J7" s="10">
        <f t="shared" si="3"/>
        <v>428424807225.89441</v>
      </c>
      <c r="K7" s="11">
        <f t="shared" si="4"/>
        <v>3.4000000000000696E-3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11"/>
      <c r="H8" s="10"/>
      <c r="I8" s="10">
        <f t="shared" si="5"/>
        <v>15516</v>
      </c>
      <c r="J8" s="10">
        <f t="shared" si="3"/>
        <v>426973098690.34717</v>
      </c>
      <c r="K8" s="11">
        <f t="shared" si="4"/>
        <v>4.0999999999999925E-3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11"/>
      <c r="H9" s="10"/>
      <c r="I9" s="10">
        <f t="shared" si="5"/>
        <v>15516</v>
      </c>
      <c r="J9" s="10">
        <f t="shared" si="3"/>
        <v>425229657096.2525</v>
      </c>
      <c r="K9" s="11">
        <f t="shared" si="4"/>
        <v>4.6999999999999265E-3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11"/>
      <c r="H10" s="10"/>
      <c r="I10" s="10">
        <f t="shared" si="5"/>
        <v>15516</v>
      </c>
      <c r="J10" s="10">
        <f t="shared" si="3"/>
        <v>423240427088.93457</v>
      </c>
      <c r="K10" s="11">
        <f t="shared" si="4"/>
        <v>5.3000000000000824E-3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11"/>
      <c r="H11" s="10"/>
      <c r="I11" s="10">
        <f t="shared" si="5"/>
        <v>15516</v>
      </c>
      <c r="J11" s="10">
        <f t="shared" si="3"/>
        <v>421009078970.39148</v>
      </c>
      <c r="K11" s="11">
        <f t="shared" si="4"/>
        <v>5.8000000000000274E-3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11"/>
      <c r="H12" s="10"/>
      <c r="I12" s="10">
        <f t="shared" si="5"/>
        <v>15516</v>
      </c>
      <c r="J12" s="10">
        <f t="shared" si="3"/>
        <v>418581307387.5437</v>
      </c>
      <c r="K12" s="11">
        <f t="shared" si="4"/>
        <v>6.0999999999999943E-3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11"/>
      <c r="H13" s="10"/>
      <c r="I13" s="10">
        <f t="shared" si="5"/>
        <v>15516</v>
      </c>
      <c r="J13" s="10">
        <f t="shared" si="3"/>
        <v>416043442388.97101</v>
      </c>
      <c r="K13" s="11">
        <f t="shared" si="4"/>
        <v>6.3999999999999613E-3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11"/>
      <c r="H14" s="10"/>
      <c r="I14" s="10">
        <f t="shared" si="5"/>
        <v>15516</v>
      </c>
      <c r="J14" s="10">
        <f t="shared" si="3"/>
        <v>413397697127.35596</v>
      </c>
      <c r="K14" s="11">
        <f t="shared" si="4"/>
        <v>6.6999999999999282E-3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11"/>
      <c r="H15" s="10"/>
      <c r="I15" s="10">
        <f t="shared" si="5"/>
        <v>15516</v>
      </c>
      <c r="J15" s="10">
        <f t="shared" si="3"/>
        <v>410646366471.99359</v>
      </c>
      <c r="K15" s="11">
        <f t="shared" si="4"/>
        <v>7.1000000000001062E-3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11"/>
      <c r="H16" s="10"/>
      <c r="I16" s="10">
        <f t="shared" si="5"/>
        <v>15516</v>
      </c>
      <c r="J16" s="10">
        <f t="shared" si="3"/>
        <v>407751332014.68927</v>
      </c>
      <c r="K16" s="11">
        <f t="shared" si="4"/>
        <v>7.7000000000002622E-3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11"/>
      <c r="H17" s="10"/>
      <c r="I17" s="10">
        <f t="shared" si="5"/>
        <v>15516</v>
      </c>
      <c r="J17" s="10">
        <f t="shared" si="3"/>
        <v>404635637605.1297</v>
      </c>
      <c r="K17" s="11">
        <f t="shared" si="4"/>
        <v>8.69999999999993E-3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11"/>
      <c r="H18" s="10"/>
      <c r="I18" s="10">
        <f t="shared" si="5"/>
        <v>15516</v>
      </c>
      <c r="J18" s="10">
        <f t="shared" si="3"/>
        <v>401145670273.74811</v>
      </c>
      <c r="K18" s="11">
        <f t="shared" si="4"/>
        <v>9.9000000000000199E-3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11"/>
      <c r="H19" s="10"/>
      <c r="I19" s="10">
        <f t="shared" si="5"/>
        <v>15516</v>
      </c>
      <c r="J19" s="10">
        <f t="shared" si="3"/>
        <v>397213259009.55353</v>
      </c>
      <c r="K19" s="11">
        <f t="shared" si="4"/>
        <v>1.1300000000000088E-2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11"/>
      <c r="H20" s="10"/>
      <c r="I20" s="10">
        <f t="shared" si="5"/>
        <v>15516</v>
      </c>
      <c r="J20" s="10">
        <f t="shared" si="3"/>
        <v>392774902610.05981</v>
      </c>
      <c r="K20" s="11">
        <f t="shared" si="4"/>
        <v>1.2699999999999712E-2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11"/>
      <c r="H21" s="10"/>
      <c r="I21" s="10">
        <f t="shared" si="5"/>
        <v>15516</v>
      </c>
      <c r="J21" s="10">
        <f t="shared" si="3"/>
        <v>387849217547.21033</v>
      </c>
      <c r="K21" s="11">
        <f t="shared" si="4"/>
        <v>1.4200000000000212E-2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11"/>
      <c r="H22" s="10"/>
      <c r="I22" s="10">
        <f t="shared" si="5"/>
        <v>15516</v>
      </c>
      <c r="J22" s="10">
        <f t="shared" si="3"/>
        <v>382418869598.90582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11"/>
      <c r="H23" s="10"/>
      <c r="I23" s="10">
        <f t="shared" si="5"/>
        <v>15516</v>
      </c>
      <c r="J23" s="10">
        <f t="shared" si="3"/>
        <v>376581850909.80383</v>
      </c>
      <c r="K23" s="11">
        <f t="shared" si="4"/>
        <v>1.6499999999999959E-2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11"/>
      <c r="H24" s="10"/>
      <c r="I24" s="10">
        <f t="shared" si="5"/>
        <v>15516</v>
      </c>
      <c r="J24" s="10">
        <f t="shared" si="3"/>
        <v>370469110585.14886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11"/>
      <c r="H25" s="10"/>
      <c r="I25" s="10">
        <f t="shared" si="5"/>
        <v>15516</v>
      </c>
      <c r="J25" s="10">
        <f t="shared" si="3"/>
        <v>364204788227.63354</v>
      </c>
      <c r="K25" s="11">
        <f t="shared" si="4"/>
        <v>1.7500000000000071E-2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11"/>
      <c r="H26" s="10"/>
      <c r="I26" s="10">
        <f t="shared" si="5"/>
        <v>15516</v>
      </c>
      <c r="J26" s="10">
        <f t="shared" si="3"/>
        <v>357940823810.94202</v>
      </c>
      <c r="K26" s="11">
        <f t="shared" si="4"/>
        <v>1.7300000000000093E-2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11"/>
      <c r="H27" s="10"/>
      <c r="I27" s="10">
        <f t="shared" si="5"/>
        <v>15516</v>
      </c>
      <c r="J27" s="10">
        <f t="shared" si="3"/>
        <v>351853753869.00818</v>
      </c>
      <c r="K27" s="11">
        <f t="shared" si="4"/>
        <v>1.6799999999999704E-2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11"/>
      <c r="H28" s="10"/>
      <c r="I28" s="10">
        <f t="shared" si="5"/>
        <v>15516</v>
      </c>
      <c r="J28" s="10">
        <f t="shared" si="3"/>
        <v>346040277211.84918</v>
      </c>
      <c r="K28" s="11">
        <f t="shared" si="4"/>
        <v>1.6100000000000225E-2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11"/>
      <c r="H29" s="10"/>
      <c r="I29" s="10">
        <f t="shared" si="5"/>
        <v>15516</v>
      </c>
      <c r="J29" s="10">
        <f t="shared" si="3"/>
        <v>340557304607.66571</v>
      </c>
      <c r="K29" s="11">
        <f t="shared" si="4"/>
        <v>1.5600000000000058E-2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11"/>
      <c r="H30" s="10"/>
      <c r="I30" s="10">
        <f t="shared" si="5"/>
        <v>15516</v>
      </c>
      <c r="J30" s="10">
        <f t="shared" si="3"/>
        <v>335326215643.62512</v>
      </c>
      <c r="K30" s="11">
        <f t="shared" si="4"/>
        <v>1.5599999999999836E-2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11"/>
      <c r="H31" s="10"/>
      <c r="I31" s="10">
        <f t="shared" si="5"/>
        <v>15516</v>
      </c>
      <c r="J31" s="10">
        <f t="shared" si="3"/>
        <v>330175478183.95544</v>
      </c>
      <c r="K31" s="11">
        <f t="shared" si="4"/>
        <v>1.6199999999999992E-2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11"/>
      <c r="H32" s="10"/>
      <c r="I32" s="10">
        <f t="shared" si="5"/>
        <v>15516</v>
      </c>
      <c r="J32" s="10">
        <f t="shared" si="3"/>
        <v>324911905317.80701</v>
      </c>
      <c r="K32" s="11">
        <f t="shared" si="4"/>
        <v>1.7400000000000304E-2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11"/>
      <c r="H33" s="10"/>
      <c r="I33" s="10">
        <f t="shared" si="5"/>
        <v>15516</v>
      </c>
      <c r="J33" s="10">
        <f t="shared" si="3"/>
        <v>319355126123.26215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11"/>
      <c r="H34" s="10"/>
      <c r="I34" s="10">
        <f t="shared" si="5"/>
        <v>15516</v>
      </c>
      <c r="J34" s="10">
        <f t="shared" ref="J34:J65" si="6">IF(I34="","",I34*C34)</f>
        <v>313369763637.78058</v>
      </c>
      <c r="K34" s="11">
        <f t="shared" ref="K34:K65" si="7">IFERROR(J34/J35-1,"")</f>
        <v>2.1099999999999897E-2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11"/>
      <c r="H35" s="10"/>
      <c r="I35" s="10">
        <f t="shared" ref="I35:I66" si="8">IF(H35&lt;&gt;"",H35,I34/(1+IF(G34="",0,G34)))</f>
        <v>15516</v>
      </c>
      <c r="J35" s="10">
        <f t="shared" si="6"/>
        <v>306894294033.67017</v>
      </c>
      <c r="K35" s="11">
        <f t="shared" si="7"/>
        <v>2.2999999999999909E-2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11"/>
      <c r="H36" s="10"/>
      <c r="I36" s="10">
        <f t="shared" si="8"/>
        <v>15516</v>
      </c>
      <c r="J36" s="10">
        <f t="shared" si="6"/>
        <v>299994422320.30322</v>
      </c>
      <c r="K36" s="11">
        <f t="shared" si="7"/>
        <v>2.4699999999999722E-2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11"/>
      <c r="H37" s="10"/>
      <c r="I37" s="10">
        <f t="shared" si="8"/>
        <v>15516</v>
      </c>
      <c r="J37" s="10">
        <f t="shared" si="6"/>
        <v>292763171972.58057</v>
      </c>
      <c r="K37" s="11">
        <f t="shared" si="7"/>
        <v>2.5900000000000256E-2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11"/>
      <c r="H38" s="10"/>
      <c r="I38" s="10">
        <f t="shared" si="8"/>
        <v>15516</v>
      </c>
      <c r="J38" s="10">
        <f t="shared" si="6"/>
        <v>285372036234.11688</v>
      </c>
      <c r="K38" s="11">
        <f t="shared" si="7"/>
        <v>2.629999999999999E-2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11"/>
      <c r="H39" s="10"/>
      <c r="I39" s="10">
        <f t="shared" si="8"/>
        <v>15516</v>
      </c>
      <c r="J39" s="10">
        <f t="shared" si="6"/>
        <v>278059082367.84265</v>
      </c>
      <c r="K39" s="11">
        <f t="shared" si="7"/>
        <v>2.6000000000000023E-2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11"/>
      <c r="H40" s="10"/>
      <c r="I40" s="10">
        <f t="shared" si="8"/>
        <v>15516</v>
      </c>
      <c r="J40" s="10">
        <f t="shared" si="6"/>
        <v>271012750845.85052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11"/>
      <c r="H41" s="10"/>
      <c r="I41" s="10">
        <f t="shared" si="8"/>
        <v>15516</v>
      </c>
      <c r="J41" s="10">
        <f t="shared" si="6"/>
        <v>264428481652.69833</v>
      </c>
      <c r="K41" s="11">
        <f t="shared" si="7"/>
        <v>2.3399999999999865E-2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11"/>
      <c r="H42" s="10"/>
      <c r="I42" s="10">
        <f t="shared" si="8"/>
        <v>15516</v>
      </c>
      <c r="J42" s="10">
        <f t="shared" si="6"/>
        <v>258382335013.38513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11"/>
      <c r="H43" s="10"/>
      <c r="I43" s="10">
        <f t="shared" si="8"/>
        <v>15516</v>
      </c>
      <c r="J43" s="10">
        <f t="shared" si="6"/>
        <v>252944038192.25171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11"/>
      <c r="H44" s="10"/>
      <c r="I44" s="10">
        <f t="shared" si="8"/>
        <v>15516</v>
      </c>
      <c r="J44" s="10">
        <f t="shared" si="6"/>
        <v>248154653381.97946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11"/>
      <c r="H45" s="10"/>
      <c r="I45" s="10">
        <f t="shared" si="8"/>
        <v>15516</v>
      </c>
      <c r="J45" s="10">
        <f t="shared" si="6"/>
        <v>243982551747.104</v>
      </c>
      <c r="K45" s="11">
        <f t="shared" si="7"/>
        <v>1.4899999999999913E-2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11"/>
      <c r="H46" s="10"/>
      <c r="I46" s="10">
        <f t="shared" si="8"/>
        <v>15516</v>
      </c>
      <c r="J46" s="10">
        <f t="shared" si="6"/>
        <v>240400583059.51721</v>
      </c>
      <c r="K46" s="11">
        <f t="shared" si="7"/>
        <v>1.2999999999999901E-2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11"/>
      <c r="H47" s="10"/>
      <c r="I47" s="10">
        <f t="shared" si="8"/>
        <v>15516</v>
      </c>
      <c r="J47" s="10">
        <f t="shared" si="6"/>
        <v>237315481796.16705</v>
      </c>
      <c r="K47" s="11">
        <f t="shared" si="7"/>
        <v>1.1400000000000077E-2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11"/>
      <c r="H48" s="10"/>
      <c r="I48" s="10">
        <f t="shared" si="8"/>
        <v>15516</v>
      </c>
      <c r="J48" s="10">
        <f t="shared" si="6"/>
        <v>234640579193.3627</v>
      </c>
      <c r="K48" s="11">
        <f t="shared" si="7"/>
        <v>1.0299999999999976E-2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11"/>
      <c r="H49" s="10"/>
      <c r="I49" s="10">
        <f t="shared" si="8"/>
        <v>15516</v>
      </c>
      <c r="J49" s="10">
        <f t="shared" si="6"/>
        <v>232248420462.59796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11"/>
      <c r="H50" s="10"/>
      <c r="I50" s="10">
        <f t="shared" si="8"/>
        <v>15516</v>
      </c>
      <c r="J50" s="10">
        <f t="shared" si="6"/>
        <v>230040036115.88547</v>
      </c>
      <c r="K50" s="11">
        <f t="shared" si="7"/>
        <v>9.400000000000075E-3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11"/>
      <c r="H51" s="10"/>
      <c r="I51" s="10">
        <f t="shared" si="8"/>
        <v>15516</v>
      </c>
      <c r="J51" s="10">
        <f t="shared" si="6"/>
        <v>227897796825.72366</v>
      </c>
      <c r="K51" s="11">
        <f t="shared" si="7"/>
        <v>9.5000000000000639E-3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11"/>
      <c r="H52" s="10"/>
      <c r="I52" s="10">
        <f t="shared" si="8"/>
        <v>15516</v>
      </c>
      <c r="J52" s="10">
        <f t="shared" si="6"/>
        <v>225753141976.94269</v>
      </c>
      <c r="K52" s="11">
        <f t="shared" si="7"/>
        <v>9.7000000000000419E-3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11"/>
      <c r="H53" s="10"/>
      <c r="I53" s="10">
        <f t="shared" si="8"/>
        <v>15516</v>
      </c>
      <c r="J53" s="10">
        <f t="shared" si="6"/>
        <v>223584373553.47397</v>
      </c>
      <c r="K53" s="11">
        <f t="shared" si="7"/>
        <v>9.9999999999997868E-3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11"/>
      <c r="H54" s="10"/>
      <c r="I54" s="10">
        <f t="shared" si="8"/>
        <v>15516</v>
      </c>
      <c r="J54" s="10">
        <f t="shared" si="6"/>
        <v>221370666884.62772</v>
      </c>
      <c r="K54" s="11">
        <f t="shared" si="7"/>
        <v>1.0099999999999998E-2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11"/>
      <c r="H55" s="10"/>
      <c r="I55" s="10">
        <f t="shared" si="8"/>
        <v>15516</v>
      </c>
      <c r="J55" s="10">
        <f t="shared" si="6"/>
        <v>219157179372.96082</v>
      </c>
      <c r="K55" s="11">
        <f t="shared" si="7"/>
        <v>1.0199999999999987E-2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11"/>
      <c r="H56" s="10"/>
      <c r="I56" s="10">
        <f t="shared" si="8"/>
        <v>15516</v>
      </c>
      <c r="J56" s="10">
        <f t="shared" si="6"/>
        <v>216944347033.22195</v>
      </c>
      <c r="K56" s="11">
        <f t="shared" si="7"/>
        <v>1.0300000000000198E-2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11"/>
      <c r="H57" s="10"/>
      <c r="I57" s="10">
        <f t="shared" si="8"/>
        <v>15516</v>
      </c>
      <c r="J57" s="10">
        <f t="shared" si="6"/>
        <v>214732601240.44534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11"/>
      <c r="H58" s="10"/>
      <c r="I58" s="10">
        <f t="shared" si="8"/>
        <v>15516</v>
      </c>
      <c r="J58" s="10">
        <f t="shared" si="6"/>
        <v>212459286870.92642</v>
      </c>
      <c r="K58" s="11">
        <f t="shared" si="7"/>
        <v>1.1300000000000088E-2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11"/>
      <c r="H59" s="10"/>
      <c r="I59" s="10">
        <f t="shared" si="8"/>
        <v>15516</v>
      </c>
      <c r="J59" s="10">
        <f t="shared" si="6"/>
        <v>210085322724.14359</v>
      </c>
      <c r="K59" s="11">
        <f t="shared" si="7"/>
        <v>1.2199999999999767E-2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11"/>
      <c r="H60" s="10"/>
      <c r="I60" s="10">
        <f t="shared" si="8"/>
        <v>15516</v>
      </c>
      <c r="J60" s="10">
        <f t="shared" si="6"/>
        <v>207553174001.32742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11"/>
      <c r="H61" s="10"/>
      <c r="I61" s="10">
        <f t="shared" si="8"/>
        <v>15516</v>
      </c>
      <c r="J61" s="10">
        <f t="shared" si="6"/>
        <v>204849165023.02347</v>
      </c>
      <c r="K61" s="11">
        <f t="shared" si="7"/>
        <v>1.4299999999999979E-2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11"/>
      <c r="H62" s="10"/>
      <c r="I62" s="10">
        <f t="shared" si="8"/>
        <v>15516</v>
      </c>
      <c r="J62" s="10">
        <f t="shared" si="6"/>
        <v>201961120992.82608</v>
      </c>
      <c r="K62" s="11">
        <f t="shared" si="7"/>
        <v>1.5300000000000091E-2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11"/>
      <c r="H63" s="10"/>
      <c r="I63" s="10">
        <f t="shared" si="8"/>
        <v>15516</v>
      </c>
      <c r="J63" s="10">
        <f t="shared" si="6"/>
        <v>198917680481.45972</v>
      </c>
      <c r="K63" s="11">
        <f t="shared" si="7"/>
        <v>1.6100000000000003E-2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11"/>
      <c r="H64" s="10"/>
      <c r="I64" s="10">
        <f t="shared" si="8"/>
        <v>15516</v>
      </c>
      <c r="J64" s="10">
        <f t="shared" si="6"/>
        <v>195765850291.76236</v>
      </c>
      <c r="K64" s="11">
        <f t="shared" si="7"/>
        <v>1.6699999999999937E-2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11"/>
      <c r="H65" s="10"/>
      <c r="I65" s="10">
        <f t="shared" si="8"/>
        <v>15516</v>
      </c>
      <c r="J65" s="10">
        <f t="shared" si="6"/>
        <v>192550260934.16187</v>
      </c>
      <c r="K65" s="11">
        <f t="shared" si="7"/>
        <v>1.7099999999999893E-2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4">
        <f>SUM(F2)</f>
        <v>27844193</v>
      </c>
      <c r="G66" s="11"/>
      <c r="H66" s="10"/>
      <c r="I66" s="10">
        <f t="shared" si="8"/>
        <v>15516</v>
      </c>
      <c r="J66" s="10">
        <f t="shared" ref="J66:J67" si="9">IF(I66="","",I66*C66)</f>
        <v>189313008489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11"/>
      <c r="H67" s="10"/>
      <c r="I67" s="10">
        <f t="shared" ref="I67" si="11">IF(H67&lt;&gt;"",H67,I66/(1+IF(G66="",0,G66)))</f>
        <v>15516</v>
      </c>
      <c r="J67" s="10">
        <f t="shared" si="9"/>
        <v>186057010800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5">
        <v>5165</v>
      </c>
      <c r="G2" s="11"/>
      <c r="H2" s="10"/>
      <c r="I2" s="10">
        <f>IF(H2&lt;&gt;"",H2,9325)</f>
        <v>9325</v>
      </c>
      <c r="J2" s="10">
        <f t="shared" ref="J2:J33" si="3">IF(I2="","",I2*C2)</f>
        <v>48162265.131058134</v>
      </c>
      <c r="K2" s="11">
        <f t="shared" ref="K2:K33" si="4">IFERROR(J2/J3-1,"")</f>
        <v>-1.0000000000000009E-3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11"/>
      <c r="H3" s="10"/>
      <c r="I3" s="10">
        <f t="shared" ref="I3:I34" si="5">IF(H3&lt;&gt;"",H3,I2/(1+IF(G2="",0,G2)))</f>
        <v>9325</v>
      </c>
      <c r="J3" s="10">
        <f t="shared" si="3"/>
        <v>48210475.606664799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11"/>
      <c r="H4" s="10"/>
      <c r="I4" s="10">
        <f t="shared" si="5"/>
        <v>9325</v>
      </c>
      <c r="J4" s="10">
        <f t="shared" si="3"/>
        <v>48258734.341005802</v>
      </c>
      <c r="K4" s="11">
        <f t="shared" si="4"/>
        <v>-7.0000000000003393E-4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11"/>
      <c r="H5" s="10"/>
      <c r="I5" s="10">
        <f t="shared" si="5"/>
        <v>9325</v>
      </c>
      <c r="J5" s="10">
        <f t="shared" si="3"/>
        <v>48292539.118388675</v>
      </c>
      <c r="K5" s="11">
        <f t="shared" si="4"/>
        <v>-3.9999999999995595E-4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11"/>
      <c r="H6" s="10"/>
      <c r="I6" s="10">
        <f t="shared" si="5"/>
        <v>9325</v>
      </c>
      <c r="J6" s="10">
        <f t="shared" si="3"/>
        <v>48311863.863934249</v>
      </c>
      <c r="K6" s="11">
        <f t="shared" si="4"/>
        <v>9.9999999999988987E-5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11"/>
      <c r="H7" s="10"/>
      <c r="I7" s="10">
        <f t="shared" si="5"/>
        <v>9325</v>
      </c>
      <c r="J7" s="10">
        <f t="shared" si="3"/>
        <v>48307033.160618186</v>
      </c>
      <c r="K7" s="11">
        <f t="shared" si="4"/>
        <v>8.9999999999990088E-4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11"/>
      <c r="H8" s="10"/>
      <c r="I8" s="10">
        <f t="shared" si="5"/>
        <v>9325</v>
      </c>
      <c r="J8" s="10">
        <f t="shared" si="3"/>
        <v>48263595.924286336</v>
      </c>
      <c r="K8" s="11">
        <f t="shared" si="4"/>
        <v>1.8000000000000238E-3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11"/>
      <c r="H9" s="10"/>
      <c r="I9" s="10">
        <f t="shared" si="5"/>
        <v>9325</v>
      </c>
      <c r="J9" s="10">
        <f t="shared" si="3"/>
        <v>48176877.54470586</v>
      </c>
      <c r="K9" s="11">
        <f t="shared" si="4"/>
        <v>2.6999999999999247E-3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11"/>
      <c r="H10" s="10"/>
      <c r="I10" s="10">
        <f t="shared" si="5"/>
        <v>9325</v>
      </c>
      <c r="J10" s="10">
        <f t="shared" si="3"/>
        <v>48047150.239060402</v>
      </c>
      <c r="K10" s="11">
        <f t="shared" si="4"/>
        <v>3.4000000000000696E-3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11"/>
      <c r="H11" s="10"/>
      <c r="I11" s="10">
        <f t="shared" si="5"/>
        <v>9325</v>
      </c>
      <c r="J11" s="10">
        <f t="shared" si="3"/>
        <v>47884343.471258119</v>
      </c>
      <c r="K11" s="11">
        <f t="shared" si="4"/>
        <v>4.0000000000000036E-3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11"/>
      <c r="H12" s="10"/>
      <c r="I12" s="10">
        <f t="shared" si="5"/>
        <v>9325</v>
      </c>
      <c r="J12" s="10">
        <f t="shared" si="3"/>
        <v>47693569.194480196</v>
      </c>
      <c r="K12" s="11">
        <f t="shared" si="4"/>
        <v>4.1999999999997595E-3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11"/>
      <c r="H13" s="10"/>
      <c r="I13" s="10">
        <f t="shared" si="5"/>
        <v>9325</v>
      </c>
      <c r="J13" s="10">
        <f t="shared" si="3"/>
        <v>47494093.99968154</v>
      </c>
      <c r="K13" s="11">
        <f t="shared" si="4"/>
        <v>4.3000000000001926E-3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11"/>
      <c r="H14" s="10"/>
      <c r="I14" s="10">
        <f t="shared" si="5"/>
        <v>9325</v>
      </c>
      <c r="J14" s="10">
        <f t="shared" si="3"/>
        <v>47290743.801335789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11"/>
      <c r="H15" s="10"/>
      <c r="I15" s="10">
        <f t="shared" si="5"/>
        <v>9325</v>
      </c>
      <c r="J15" s="10">
        <f t="shared" si="3"/>
        <v>47088264.264996305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11"/>
      <c r="H16" s="10"/>
      <c r="I16" s="10">
        <f t="shared" si="5"/>
        <v>9325</v>
      </c>
      <c r="J16" s="10">
        <f t="shared" si="3"/>
        <v>46886651.662846074</v>
      </c>
      <c r="K16" s="11">
        <f t="shared" si="4"/>
        <v>4.5999999999999375E-3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11"/>
      <c r="H17" s="10"/>
      <c r="I17" s="10">
        <f t="shared" si="5"/>
        <v>9325</v>
      </c>
      <c r="J17" s="10">
        <f t="shared" si="3"/>
        <v>46671960.643884204</v>
      </c>
      <c r="K17" s="11">
        <f t="shared" si="4"/>
        <v>5.3000000000000824E-3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11"/>
      <c r="H18" s="10"/>
      <c r="I18" s="10">
        <f t="shared" si="5"/>
        <v>9325</v>
      </c>
      <c r="J18" s="10">
        <f t="shared" si="3"/>
        <v>46425903.356096886</v>
      </c>
      <c r="K18" s="11">
        <f t="shared" si="4"/>
        <v>6.0999999999999943E-3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11"/>
      <c r="H19" s="10"/>
      <c r="I19" s="10">
        <f t="shared" si="5"/>
        <v>9325</v>
      </c>
      <c r="J19" s="10">
        <f t="shared" si="3"/>
        <v>46144422.379581437</v>
      </c>
      <c r="K19" s="11">
        <f t="shared" si="4"/>
        <v>7.1000000000001062E-3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11"/>
      <c r="H20" s="10"/>
      <c r="I20" s="10">
        <f t="shared" si="5"/>
        <v>9325</v>
      </c>
      <c r="J20" s="10">
        <f t="shared" si="3"/>
        <v>45819106.721856251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11"/>
      <c r="H21" s="10"/>
      <c r="I21" s="10">
        <f t="shared" si="5"/>
        <v>9325</v>
      </c>
      <c r="J21" s="10">
        <f t="shared" si="3"/>
        <v>45459972.935664505</v>
      </c>
      <c r="K21" s="11">
        <f t="shared" si="4"/>
        <v>8.69999999999993E-3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11"/>
      <c r="H22" s="10"/>
      <c r="I22" s="10">
        <f t="shared" si="5"/>
        <v>9325</v>
      </c>
      <c r="J22" s="10">
        <f t="shared" si="3"/>
        <v>45067882.359139986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11"/>
      <c r="H23" s="10"/>
      <c r="I23" s="10">
        <f t="shared" si="5"/>
        <v>9325</v>
      </c>
      <c r="J23" s="10">
        <f t="shared" si="3"/>
        <v>44652613.057703346</v>
      </c>
      <c r="K23" s="11">
        <f t="shared" si="4"/>
        <v>9.7000000000000419E-3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11"/>
      <c r="H24" s="10"/>
      <c r="I24" s="10">
        <f t="shared" si="5"/>
        <v>9325</v>
      </c>
      <c r="J24" s="10">
        <f t="shared" si="3"/>
        <v>44223643.71368064</v>
      </c>
      <c r="K24" s="11">
        <f t="shared" si="4"/>
        <v>1.0000000000000009E-2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11"/>
      <c r="H25" s="10"/>
      <c r="I25" s="10">
        <f t="shared" si="5"/>
        <v>9325</v>
      </c>
      <c r="J25" s="10">
        <f t="shared" si="3"/>
        <v>43785785.855129346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11"/>
      <c r="H26" s="10"/>
      <c r="I26" s="10">
        <f t="shared" si="5"/>
        <v>9325</v>
      </c>
      <c r="J26" s="10">
        <f t="shared" si="3"/>
        <v>43335100.806739263</v>
      </c>
      <c r="K26" s="11">
        <f t="shared" si="4"/>
        <v>1.110000000000011E-2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11"/>
      <c r="H27" s="10"/>
      <c r="I27" s="10">
        <f t="shared" si="5"/>
        <v>9325</v>
      </c>
      <c r="J27" s="10">
        <f t="shared" si="3"/>
        <v>42859361.889762886</v>
      </c>
      <c r="K27" s="11">
        <f t="shared" si="4"/>
        <v>1.21E-2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11"/>
      <c r="H28" s="10"/>
      <c r="I28" s="10">
        <f t="shared" si="5"/>
        <v>9325</v>
      </c>
      <c r="J28" s="10">
        <f t="shared" si="3"/>
        <v>42346963.629841797</v>
      </c>
      <c r="K28" s="11">
        <f t="shared" si="4"/>
        <v>1.3400000000000079E-2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11"/>
      <c r="H29" s="10"/>
      <c r="I29" s="10">
        <f t="shared" si="5"/>
        <v>9325</v>
      </c>
      <c r="J29" s="10">
        <f t="shared" si="3"/>
        <v>41787017.594081111</v>
      </c>
      <c r="K29" s="11">
        <f t="shared" si="4"/>
        <v>1.4900000000000135E-2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11"/>
      <c r="H30" s="10"/>
      <c r="I30" s="10">
        <f t="shared" si="5"/>
        <v>9325</v>
      </c>
      <c r="J30" s="10">
        <f t="shared" si="3"/>
        <v>41173531.967761464</v>
      </c>
      <c r="K30" s="11">
        <f t="shared" si="4"/>
        <v>1.639999999999997E-2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11"/>
      <c r="H31" s="10"/>
      <c r="I31" s="10">
        <f t="shared" si="5"/>
        <v>9325</v>
      </c>
      <c r="J31" s="10">
        <f t="shared" si="3"/>
        <v>40509181.392917618</v>
      </c>
      <c r="K31" s="11">
        <f t="shared" si="4"/>
        <v>1.760000000000006E-2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11"/>
      <c r="H32" s="10"/>
      <c r="I32" s="10">
        <f t="shared" si="5"/>
        <v>9325</v>
      </c>
      <c r="J32" s="10">
        <f t="shared" si="3"/>
        <v>39808550.897128157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11"/>
      <c r="H33" s="10"/>
      <c r="I33" s="10">
        <f t="shared" si="5"/>
        <v>9325</v>
      </c>
      <c r="J33" s="10">
        <f t="shared" si="3"/>
        <v>39085469.707538694</v>
      </c>
      <c r="K33" s="11">
        <f t="shared" si="4"/>
        <v>1.8799999999999928E-2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11"/>
      <c r="H34" s="10"/>
      <c r="I34" s="10">
        <f t="shared" si="5"/>
        <v>9325</v>
      </c>
      <c r="J34" s="10">
        <f t="shared" ref="J34:J65" si="6">IF(I34="","",I34*C34)</f>
        <v>38364222.327776499</v>
      </c>
      <c r="K34" s="11">
        <f t="shared" ref="K34:K65" si="7">IFERROR(J34/J35-1,"")</f>
        <v>1.8699999999999939E-2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11"/>
      <c r="H35" s="10"/>
      <c r="I35" s="10">
        <f t="shared" ref="I35:I66" si="8">IF(H35&lt;&gt;"",H35,I34/(1+IF(G34="",0,G34)))</f>
        <v>9325</v>
      </c>
      <c r="J35" s="10">
        <f t="shared" si="6"/>
        <v>37659980.688894182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11"/>
      <c r="H36" s="10"/>
      <c r="I36" s="10">
        <f t="shared" si="8"/>
        <v>9325</v>
      </c>
      <c r="J36" s="10">
        <f t="shared" si="6"/>
        <v>36979556.842983291</v>
      </c>
      <c r="K36" s="11">
        <f t="shared" si="7"/>
        <v>1.7900000000000027E-2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11"/>
      <c r="H37" s="10"/>
      <c r="I37" s="10">
        <f t="shared" si="8"/>
        <v>9325</v>
      </c>
      <c r="J37" s="10">
        <f t="shared" si="6"/>
        <v>36329263.034662828</v>
      </c>
      <c r="K37" s="11">
        <f t="shared" si="7"/>
        <v>1.7400000000000082E-2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11"/>
      <c r="H38" s="10"/>
      <c r="I38" s="10">
        <f t="shared" si="8"/>
        <v>9325</v>
      </c>
      <c r="J38" s="10">
        <f t="shared" si="6"/>
        <v>35707944.795225896</v>
      </c>
      <c r="K38" s="11">
        <f t="shared" si="7"/>
        <v>1.6899999999999915E-2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11"/>
      <c r="H39" s="10"/>
      <c r="I39" s="10">
        <f t="shared" si="8"/>
        <v>9325</v>
      </c>
      <c r="J39" s="10">
        <f t="shared" si="6"/>
        <v>35114509.583268657</v>
      </c>
      <c r="K39" s="11">
        <f t="shared" si="7"/>
        <v>1.6699999999999937E-2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11"/>
      <c r="H40" s="10"/>
      <c r="I40" s="10">
        <f t="shared" si="8"/>
        <v>9325</v>
      </c>
      <c r="J40" s="10">
        <f t="shared" si="6"/>
        <v>34537729.500608496</v>
      </c>
      <c r="K40" s="11">
        <f t="shared" si="7"/>
        <v>1.6699999999999937E-2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11"/>
      <c r="H41" s="10"/>
      <c r="I41" s="10">
        <f t="shared" si="8"/>
        <v>9325</v>
      </c>
      <c r="J41" s="10">
        <f t="shared" si="6"/>
        <v>33970423.429338545</v>
      </c>
      <c r="K41" s="11">
        <f t="shared" si="7"/>
        <v>1.7200000000000104E-2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11"/>
      <c r="H42" s="10"/>
      <c r="I42" s="10">
        <f t="shared" si="8"/>
        <v>9325</v>
      </c>
      <c r="J42" s="10">
        <f t="shared" si="6"/>
        <v>33396012.022550669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11"/>
      <c r="H43" s="10"/>
      <c r="I43" s="10">
        <f t="shared" si="8"/>
        <v>9325</v>
      </c>
      <c r="J43" s="10">
        <f t="shared" si="6"/>
        <v>32805512.792289458</v>
      </c>
      <c r="K43" s="11">
        <f t="shared" si="7"/>
        <v>1.9099999999999895E-2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11"/>
      <c r="H44" s="10"/>
      <c r="I44" s="10">
        <f t="shared" si="8"/>
        <v>9325</v>
      </c>
      <c r="J44" s="10">
        <f t="shared" si="6"/>
        <v>32190670.976635721</v>
      </c>
      <c r="K44" s="11">
        <f t="shared" si="7"/>
        <v>2.0399999999999974E-2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11"/>
      <c r="H45" s="10"/>
      <c r="I45" s="10">
        <f t="shared" si="8"/>
        <v>9325</v>
      </c>
      <c r="J45" s="10">
        <f t="shared" si="6"/>
        <v>31547109.93398248</v>
      </c>
      <c r="K45" s="11">
        <f t="shared" si="7"/>
        <v>2.1500000000000075E-2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11"/>
      <c r="H46" s="10"/>
      <c r="I46" s="10">
        <f t="shared" si="8"/>
        <v>9325</v>
      </c>
      <c r="J46" s="10">
        <f t="shared" si="6"/>
        <v>30883122.793913338</v>
      </c>
      <c r="K46" s="11">
        <f t="shared" si="7"/>
        <v>2.2399999999999975E-2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11"/>
      <c r="H47" s="10"/>
      <c r="I47" s="10">
        <f t="shared" si="8"/>
        <v>9325</v>
      </c>
      <c r="J47" s="10">
        <f t="shared" si="6"/>
        <v>30206497.255392544</v>
      </c>
      <c r="K47" s="11">
        <f t="shared" si="7"/>
        <v>2.2999999999999909E-2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11"/>
      <c r="H48" s="10"/>
      <c r="I48" s="10">
        <f t="shared" si="8"/>
        <v>9325</v>
      </c>
      <c r="J48" s="10">
        <f t="shared" si="6"/>
        <v>29527367.796082646</v>
      </c>
      <c r="K48" s="11">
        <f t="shared" si="7"/>
        <v>2.3099999999999898E-2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11"/>
      <c r="H49" s="10"/>
      <c r="I49" s="10">
        <f t="shared" si="8"/>
        <v>9325</v>
      </c>
      <c r="J49" s="10">
        <f t="shared" si="6"/>
        <v>28860685.950623251</v>
      </c>
      <c r="K49" s="11">
        <f t="shared" si="7"/>
        <v>2.289999999999992E-2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11"/>
      <c r="H50" s="10"/>
      <c r="I50" s="10">
        <f t="shared" si="8"/>
        <v>9325</v>
      </c>
      <c r="J50" s="10">
        <f t="shared" si="6"/>
        <v>28214572.246185601</v>
      </c>
      <c r="K50" s="11">
        <f t="shared" si="7"/>
        <v>2.2499999999999742E-2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11"/>
      <c r="H51" s="10"/>
      <c r="I51" s="10">
        <f t="shared" si="8"/>
        <v>9325</v>
      </c>
      <c r="J51" s="10">
        <f t="shared" si="6"/>
        <v>27593713.688201081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11"/>
      <c r="H52" s="10"/>
      <c r="I52" s="10">
        <f t="shared" si="8"/>
        <v>9325</v>
      </c>
      <c r="J52" s="10">
        <f t="shared" si="6"/>
        <v>27005004.58817878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11"/>
      <c r="H53" s="10"/>
      <c r="I53" s="10">
        <f t="shared" si="8"/>
        <v>9325</v>
      </c>
      <c r="J53" s="10">
        <f t="shared" si="6"/>
        <v>26449563.749440532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11"/>
      <c r="H54" s="10"/>
      <c r="I54" s="10">
        <f t="shared" si="8"/>
        <v>9325</v>
      </c>
      <c r="J54" s="10">
        <f t="shared" si="6"/>
        <v>25928402.852113061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11"/>
      <c r="H55" s="10"/>
      <c r="I55" s="10">
        <f t="shared" si="8"/>
        <v>9325</v>
      </c>
      <c r="J55" s="10">
        <f t="shared" si="6"/>
        <v>25439955.7026227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11"/>
      <c r="H56" s="10"/>
      <c r="I56" s="10">
        <f t="shared" si="8"/>
        <v>9325</v>
      </c>
      <c r="J56" s="10">
        <f t="shared" si="6"/>
        <v>24980317.85410713</v>
      </c>
      <c r="K56" s="11">
        <f t="shared" si="7"/>
        <v>1.7700000000000271E-2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11"/>
      <c r="H57" s="10"/>
      <c r="I57" s="10">
        <f t="shared" si="8"/>
        <v>9325</v>
      </c>
      <c r="J57" s="10">
        <f t="shared" si="6"/>
        <v>24545856.199378133</v>
      </c>
      <c r="K57" s="11">
        <f t="shared" si="7"/>
        <v>1.7099999999999893E-2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11"/>
      <c r="H58" s="10"/>
      <c r="I58" s="10">
        <f t="shared" si="8"/>
        <v>9325</v>
      </c>
      <c r="J58" s="10">
        <f t="shared" si="6"/>
        <v>24133178.841193724</v>
      </c>
      <c r="K58" s="11">
        <f t="shared" si="7"/>
        <v>1.6699999999999937E-2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11"/>
      <c r="H59" s="10"/>
      <c r="I59" s="10">
        <f t="shared" si="8"/>
        <v>9325</v>
      </c>
      <c r="J59" s="10">
        <f t="shared" si="6"/>
        <v>23736774.70364289</v>
      </c>
      <c r="K59" s="11">
        <f t="shared" si="7"/>
        <v>1.6599999999999948E-2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11"/>
      <c r="H60" s="10"/>
      <c r="I60" s="10">
        <f t="shared" si="8"/>
        <v>9325</v>
      </c>
      <c r="J60" s="10">
        <f t="shared" si="6"/>
        <v>23349178.343146656</v>
      </c>
      <c r="K60" s="11">
        <f t="shared" si="7"/>
        <v>1.6799999999999926E-2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11"/>
      <c r="H61" s="10"/>
      <c r="I61" s="10">
        <f t="shared" si="8"/>
        <v>9325</v>
      </c>
      <c r="J61" s="10">
        <f t="shared" si="6"/>
        <v>22963393.335116696</v>
      </c>
      <c r="K61" s="11">
        <f t="shared" si="7"/>
        <v>1.7300000000000093E-2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11"/>
      <c r="H62" s="10"/>
      <c r="I62" s="10">
        <f t="shared" si="8"/>
        <v>9325</v>
      </c>
      <c r="J62" s="10">
        <f t="shared" si="6"/>
        <v>22572882.468413148</v>
      </c>
      <c r="K62" s="11">
        <f t="shared" si="7"/>
        <v>1.7900000000000027E-2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11"/>
      <c r="H63" s="10"/>
      <c r="I63" s="10">
        <f t="shared" si="8"/>
        <v>9325</v>
      </c>
      <c r="J63" s="10">
        <f t="shared" si="6"/>
        <v>22175933.26300535</v>
      </c>
      <c r="K63" s="11">
        <f t="shared" si="7"/>
        <v>1.8499999999999739E-2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11"/>
      <c r="H64" s="10"/>
      <c r="I64" s="10">
        <f t="shared" si="8"/>
        <v>9325</v>
      </c>
      <c r="J64" s="10">
        <f t="shared" si="6"/>
        <v>21773130.351502556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11"/>
      <c r="H65" s="10"/>
      <c r="I65" s="10">
        <f t="shared" si="8"/>
        <v>9325</v>
      </c>
      <c r="J65" s="10">
        <f t="shared" si="6"/>
        <v>21367154.417568754</v>
      </c>
      <c r="K65" s="11">
        <f t="shared" si="7"/>
        <v>1.9300000000000317E-2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4">
        <f>SUM(F2)</f>
        <v>5165</v>
      </c>
      <c r="G66" s="11"/>
      <c r="H66" s="10"/>
      <c r="I66" s="10">
        <f t="shared" si="8"/>
        <v>9325</v>
      </c>
      <c r="J66" s="10">
        <f t="shared" ref="J66:J67" si="9">IF(I66="","",I66*C66)</f>
        <v>20962576.6875</v>
      </c>
      <c r="K66" s="11">
        <f t="shared" ref="K66" si="10">IFERROR(J66/J67-1,"")</f>
        <v>1.9500000000000073E-2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11"/>
      <c r="H67" s="10"/>
      <c r="I67" s="10">
        <f t="shared" ref="I67" si="11">IF(H67&lt;&gt;"",H67,I66/(1+IF(G66="",0,G66)))</f>
        <v>9325</v>
      </c>
      <c r="J67" s="10">
        <f t="shared" si="9"/>
        <v>20561625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5">
        <v>30764253</v>
      </c>
      <c r="G2" s="11"/>
      <c r="H2" s="10"/>
      <c r="I2" s="10">
        <f>IF(H2&lt;&gt;"",H2,1659)</f>
        <v>1659</v>
      </c>
      <c r="J2" s="10">
        <f t="shared" ref="J2:J33" si="3">IF(I2="","",I2*C2)</f>
        <v>51037583591.67543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11"/>
      <c r="H3" s="10"/>
      <c r="I3" s="10">
        <f t="shared" ref="I3:I34" si="5">IF(H3&lt;&gt;"",H3,I2/(1+IF(G2="",0,G2)))</f>
        <v>1659</v>
      </c>
      <c r="J3" s="10">
        <f t="shared" si="3"/>
        <v>50532260981.856857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11"/>
      <c r="H4" s="10"/>
      <c r="I4" s="10">
        <f t="shared" si="5"/>
        <v>1659</v>
      </c>
      <c r="J4" s="10">
        <f t="shared" si="3"/>
        <v>49672919474.940384</v>
      </c>
      <c r="K4" s="11">
        <f t="shared" si="4"/>
        <v>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11"/>
      <c r="H5" s="10"/>
      <c r="I5" s="10">
        <f t="shared" si="5"/>
        <v>1659</v>
      </c>
      <c r="J5" s="10">
        <f t="shared" si="3"/>
        <v>49001597587.984985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11"/>
      <c r="H6" s="10"/>
      <c r="I6" s="10">
        <f t="shared" si="5"/>
        <v>1659</v>
      </c>
      <c r="J6" s="10">
        <f t="shared" si="3"/>
        <v>48439697101.606354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11"/>
      <c r="H7" s="10"/>
      <c r="I7" s="10">
        <f t="shared" si="5"/>
        <v>1659</v>
      </c>
      <c r="J7" s="10">
        <f t="shared" si="3"/>
        <v>47700341803.64978</v>
      </c>
      <c r="K7" s="11">
        <f t="shared" si="4"/>
        <v>1.9099999999999895E-2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11"/>
      <c r="H8" s="10"/>
      <c r="I8" s="10">
        <f t="shared" si="5"/>
        <v>1659</v>
      </c>
      <c r="J8" s="10">
        <f t="shared" si="3"/>
        <v>46806340696.34951</v>
      </c>
      <c r="K8" s="11">
        <f t="shared" si="4"/>
        <v>2.3400000000000087E-2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11"/>
      <c r="H9" s="10"/>
      <c r="I9" s="10">
        <f t="shared" si="5"/>
        <v>1659</v>
      </c>
      <c r="J9" s="10">
        <f t="shared" si="3"/>
        <v>45736115591.508209</v>
      </c>
      <c r="K9" s="11">
        <f t="shared" si="4"/>
        <v>3.8499999999999979E-2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11"/>
      <c r="H10" s="10"/>
      <c r="I10" s="10">
        <f t="shared" si="5"/>
        <v>1659</v>
      </c>
      <c r="J10" s="10">
        <f t="shared" si="3"/>
        <v>44040554252.776321</v>
      </c>
      <c r="K10" s="11">
        <f t="shared" si="4"/>
        <v>4.2100000000000026E-2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11"/>
      <c r="H11" s="10"/>
      <c r="I11" s="10">
        <f t="shared" si="5"/>
        <v>1659</v>
      </c>
      <c r="J11" s="10">
        <f t="shared" si="3"/>
        <v>42261351360.499298</v>
      </c>
      <c r="K11" s="11">
        <f t="shared" si="4"/>
        <v>4.5299999999999896E-2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11"/>
      <c r="H12" s="10"/>
      <c r="I12" s="10">
        <f t="shared" si="5"/>
        <v>1659</v>
      </c>
      <c r="J12" s="10">
        <f t="shared" si="3"/>
        <v>40429877891.992065</v>
      </c>
      <c r="K12" s="11">
        <f t="shared" si="4"/>
        <v>4.830000000000001E-2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11"/>
      <c r="H13" s="10"/>
      <c r="I13" s="10">
        <f t="shared" si="5"/>
        <v>1659</v>
      </c>
      <c r="J13" s="10">
        <f t="shared" si="3"/>
        <v>38567087562.713028</v>
      </c>
      <c r="K13" s="11">
        <f t="shared" si="4"/>
        <v>5.0900000000000167E-2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11"/>
      <c r="H14" s="10"/>
      <c r="I14" s="10">
        <f t="shared" si="5"/>
        <v>1659</v>
      </c>
      <c r="J14" s="10">
        <f t="shared" si="3"/>
        <v>36699103209.356766</v>
      </c>
      <c r="K14" s="11">
        <f t="shared" si="4"/>
        <v>5.2999999999999936E-2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11"/>
      <c r="H15" s="10"/>
      <c r="I15" s="10">
        <f t="shared" si="5"/>
        <v>1659</v>
      </c>
      <c r="J15" s="10">
        <f t="shared" si="3"/>
        <v>34851949866.435677</v>
      </c>
      <c r="K15" s="11">
        <f t="shared" si="4"/>
        <v>5.4499999999999993E-2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11"/>
      <c r="H16" s="10"/>
      <c r="I16" s="10">
        <f t="shared" si="5"/>
        <v>1659</v>
      </c>
      <c r="J16" s="10">
        <f t="shared" si="3"/>
        <v>33050687402.973618</v>
      </c>
      <c r="K16" s="11">
        <f t="shared" si="4"/>
        <v>5.5199999999999916E-2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11"/>
      <c r="H17" s="10"/>
      <c r="I17" s="10">
        <f t="shared" si="5"/>
        <v>1659</v>
      </c>
      <c r="J17" s="10">
        <f t="shared" si="3"/>
        <v>31321728016.464764</v>
      </c>
      <c r="K17" s="11">
        <f t="shared" si="4"/>
        <v>5.479999999999996E-2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11"/>
      <c r="H18" s="10"/>
      <c r="I18" s="10">
        <f t="shared" si="5"/>
        <v>1659</v>
      </c>
      <c r="J18" s="10">
        <f t="shared" si="3"/>
        <v>29694471005.370464</v>
      </c>
      <c r="K18" s="11">
        <f t="shared" si="4"/>
        <v>5.3299999999999903E-2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11"/>
      <c r="H19" s="10"/>
      <c r="I19" s="10">
        <f t="shared" si="5"/>
        <v>1659</v>
      </c>
      <c r="J19" s="10">
        <f t="shared" si="3"/>
        <v>28191845633.124908</v>
      </c>
      <c r="K19" s="11">
        <f t="shared" si="4"/>
        <v>5.0999999999999934E-2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11"/>
      <c r="H20" s="10"/>
      <c r="I20" s="10">
        <f t="shared" si="5"/>
        <v>1659</v>
      </c>
      <c r="J20" s="10">
        <f t="shared" si="3"/>
        <v>26823830288.41571</v>
      </c>
      <c r="K20" s="11">
        <f t="shared" si="4"/>
        <v>4.8100000000000032E-2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11"/>
      <c r="H21" s="10"/>
      <c r="I21" s="10">
        <f t="shared" si="5"/>
        <v>1659</v>
      </c>
      <c r="J21" s="10">
        <f t="shared" si="3"/>
        <v>25592815846.212872</v>
      </c>
      <c r="K21" s="11">
        <f t="shared" si="4"/>
        <v>4.4799999999999951E-2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11"/>
      <c r="H22" s="10"/>
      <c r="I22" s="10">
        <f t="shared" si="5"/>
        <v>1659</v>
      </c>
      <c r="J22" s="10">
        <f t="shared" si="3"/>
        <v>24495420986.038353</v>
      </c>
      <c r="K22" s="11">
        <f t="shared" si="4"/>
        <v>4.1199999999999903E-2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11"/>
      <c r="H23" s="10"/>
      <c r="I23" s="10">
        <f t="shared" si="5"/>
        <v>1659</v>
      </c>
      <c r="J23" s="10">
        <f t="shared" si="3"/>
        <v>23526143859.045673</v>
      </c>
      <c r="K23" s="11">
        <f t="shared" si="4"/>
        <v>3.7600000000000078E-2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11"/>
      <c r="H24" s="10"/>
      <c r="I24" s="10">
        <f t="shared" si="5"/>
        <v>1659</v>
      </c>
      <c r="J24" s="10">
        <f t="shared" si="3"/>
        <v>22673615901.161983</v>
      </c>
      <c r="K24" s="11">
        <f t="shared" si="4"/>
        <v>3.4399999999999986E-2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11"/>
      <c r="H25" s="10"/>
      <c r="I25" s="10">
        <f t="shared" si="5"/>
        <v>1659</v>
      </c>
      <c r="J25" s="10">
        <f t="shared" si="3"/>
        <v>21919582271.038265</v>
      </c>
      <c r="K25" s="11">
        <f t="shared" si="4"/>
        <v>3.2099999999999795E-2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11"/>
      <c r="H26" s="10"/>
      <c r="I26" s="10">
        <f t="shared" si="5"/>
        <v>1659</v>
      </c>
      <c r="J26" s="10">
        <f t="shared" si="3"/>
        <v>21237847370.446922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11"/>
      <c r="H27" s="10"/>
      <c r="I27" s="10">
        <f t="shared" si="5"/>
        <v>1659</v>
      </c>
      <c r="J27" s="10">
        <f t="shared" si="3"/>
        <v>20597272204.875301</v>
      </c>
      <c r="K27" s="11">
        <f t="shared" si="4"/>
        <v>3.1400000000000095E-2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11"/>
      <c r="H28" s="10"/>
      <c r="I28" s="10">
        <f t="shared" si="5"/>
        <v>1659</v>
      </c>
      <c r="J28" s="10">
        <f t="shared" si="3"/>
        <v>19970207683.609947</v>
      </c>
      <c r="K28" s="11">
        <f t="shared" si="4"/>
        <v>3.2899999999999929E-2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11"/>
      <c r="H29" s="10"/>
      <c r="I29" s="10">
        <f t="shared" si="5"/>
        <v>1659</v>
      </c>
      <c r="J29" s="10">
        <f t="shared" si="3"/>
        <v>19334115290.550827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11"/>
      <c r="H30" s="10"/>
      <c r="I30" s="10">
        <f t="shared" si="5"/>
        <v>1659</v>
      </c>
      <c r="J30" s="10">
        <f t="shared" si="3"/>
        <v>18678499942.566734</v>
      </c>
      <c r="K30" s="11">
        <f t="shared" si="4"/>
        <v>3.7300000000000111E-2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11"/>
      <c r="H31" s="10"/>
      <c r="I31" s="10">
        <f t="shared" si="5"/>
        <v>1659</v>
      </c>
      <c r="J31" s="10">
        <f t="shared" si="3"/>
        <v>18006844637.58482</v>
      </c>
      <c r="K31" s="11">
        <f t="shared" si="4"/>
        <v>3.9099999999999913E-2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11"/>
      <c r="H32" s="10"/>
      <c r="I32" s="10">
        <f t="shared" si="5"/>
        <v>1659</v>
      </c>
      <c r="J32" s="10">
        <f t="shared" si="3"/>
        <v>17329270173.789646</v>
      </c>
      <c r="K32" s="11">
        <f t="shared" si="4"/>
        <v>4.0300000000000002E-2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11"/>
      <c r="H33" s="10"/>
      <c r="I33" s="10">
        <f t="shared" si="5"/>
        <v>1659</v>
      </c>
      <c r="J33" s="10">
        <f t="shared" si="3"/>
        <v>16657954603.277561</v>
      </c>
      <c r="K33" s="11">
        <f t="shared" si="4"/>
        <v>4.0799999999999947E-2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11"/>
      <c r="H34" s="10"/>
      <c r="I34" s="10">
        <f t="shared" si="5"/>
        <v>1659</v>
      </c>
      <c r="J34" s="10">
        <f t="shared" ref="J34:J65" si="6">IF(I34="","",I34*C34)</f>
        <v>16004952539.659456</v>
      </c>
      <c r="K34" s="11">
        <f t="shared" ref="K34:K65" si="7">IFERROR(J34/J35-1,"")</f>
        <v>4.0799999999999947E-2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11"/>
      <c r="H35" s="10"/>
      <c r="I35" s="10">
        <f t="shared" ref="I35:I66" si="8">IF(H35&lt;&gt;"",H35,I34/(1+IF(G34="",0,G34)))</f>
        <v>1659</v>
      </c>
      <c r="J35" s="10">
        <f t="shared" si="6"/>
        <v>15377548558.473728</v>
      </c>
      <c r="K35" s="11">
        <f t="shared" si="7"/>
        <v>4.049999999999998E-2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11"/>
      <c r="H36" s="10"/>
      <c r="I36" s="10">
        <f t="shared" si="8"/>
        <v>1659</v>
      </c>
      <c r="J36" s="10">
        <f t="shared" si="6"/>
        <v>14778999095.121315</v>
      </c>
      <c r="K36" s="11">
        <f t="shared" si="7"/>
        <v>3.9799999999999836E-2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11"/>
      <c r="H37" s="10"/>
      <c r="I37" s="10">
        <f t="shared" si="8"/>
        <v>1659</v>
      </c>
      <c r="J37" s="10">
        <f t="shared" si="6"/>
        <v>14213309381.728521</v>
      </c>
      <c r="K37" s="11">
        <f t="shared" si="7"/>
        <v>3.8799999999999946E-2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11"/>
      <c r="H38" s="10"/>
      <c r="I38" s="10">
        <f t="shared" si="8"/>
        <v>1659</v>
      </c>
      <c r="J38" s="10">
        <f t="shared" si="6"/>
        <v>13682431056.727495</v>
      </c>
      <c r="K38" s="11">
        <f t="shared" si="7"/>
        <v>3.7700000000000067E-2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11"/>
      <c r="H39" s="10"/>
      <c r="I39" s="10">
        <f t="shared" si="8"/>
        <v>1659</v>
      </c>
      <c r="J39" s="10">
        <f t="shared" si="6"/>
        <v>13185343602.898232</v>
      </c>
      <c r="K39" s="11">
        <f t="shared" si="7"/>
        <v>3.6499999999999977E-2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11"/>
      <c r="H40" s="10"/>
      <c r="I40" s="10">
        <f t="shared" si="8"/>
        <v>1659</v>
      </c>
      <c r="J40" s="10">
        <f t="shared" si="6"/>
        <v>12721026148.478756</v>
      </c>
      <c r="K40" s="11">
        <f t="shared" si="7"/>
        <v>3.5400000000000098E-2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11"/>
      <c r="H41" s="10"/>
      <c r="I41" s="10">
        <f t="shared" si="8"/>
        <v>1659</v>
      </c>
      <c r="J41" s="10">
        <f t="shared" si="6"/>
        <v>12286098269.730303</v>
      </c>
      <c r="K41" s="11">
        <f t="shared" si="7"/>
        <v>3.4299999999999997E-2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11"/>
      <c r="H42" s="10"/>
      <c r="I42" s="10">
        <f t="shared" si="8"/>
        <v>1659</v>
      </c>
      <c r="J42" s="10">
        <f t="shared" si="6"/>
        <v>11878660224.045542</v>
      </c>
      <c r="K42" s="11">
        <f t="shared" si="7"/>
        <v>3.3500000000000085E-2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11"/>
      <c r="H43" s="10"/>
      <c r="I43" s="10">
        <f t="shared" si="8"/>
        <v>1659</v>
      </c>
      <c r="J43" s="10">
        <f t="shared" si="6"/>
        <v>11493623825.878607</v>
      </c>
      <c r="K43" s="11">
        <f t="shared" si="7"/>
        <v>3.2999999999999918E-2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11"/>
      <c r="H44" s="10"/>
      <c r="I44" s="10">
        <f t="shared" si="8"/>
        <v>1659</v>
      </c>
      <c r="J44" s="10">
        <f t="shared" si="6"/>
        <v>11126450944.703396</v>
      </c>
      <c r="K44" s="11">
        <f t="shared" si="7"/>
        <v>3.2699999999999729E-2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11"/>
      <c r="H45" s="10"/>
      <c r="I45" s="10">
        <f t="shared" si="8"/>
        <v>1659</v>
      </c>
      <c r="J45" s="10">
        <f t="shared" si="6"/>
        <v>10774136675.417253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11"/>
      <c r="H46" s="10"/>
      <c r="I46" s="10">
        <f t="shared" si="8"/>
        <v>1659</v>
      </c>
      <c r="J46" s="10">
        <f t="shared" si="6"/>
        <v>10432978285.481993</v>
      </c>
      <c r="K46" s="11">
        <f t="shared" si="7"/>
        <v>3.2899999999999707E-2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11"/>
      <c r="H47" s="10"/>
      <c r="I47" s="10">
        <f t="shared" si="8"/>
        <v>1659</v>
      </c>
      <c r="J47" s="10">
        <f t="shared" si="6"/>
        <v>10100666362.16671</v>
      </c>
      <c r="K47" s="11">
        <f t="shared" si="7"/>
        <v>3.3400000000000318E-2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11"/>
      <c r="H48" s="10"/>
      <c r="I48" s="10">
        <f t="shared" si="8"/>
        <v>1659</v>
      </c>
      <c r="J48" s="10">
        <f t="shared" si="6"/>
        <v>9774207820.9470749</v>
      </c>
      <c r="K48" s="11">
        <f t="shared" si="7"/>
        <v>3.400000000000003E-2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11"/>
      <c r="H49" s="10"/>
      <c r="I49" s="10">
        <f t="shared" si="8"/>
        <v>1659</v>
      </c>
      <c r="J49" s="10">
        <f t="shared" si="6"/>
        <v>9452812205.9449463</v>
      </c>
      <c r="K49" s="11">
        <f t="shared" si="7"/>
        <v>3.4499999999999975E-2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11"/>
      <c r="H50" s="10"/>
      <c r="I50" s="10">
        <f t="shared" si="8"/>
        <v>1659</v>
      </c>
      <c r="J50" s="10">
        <f t="shared" si="6"/>
        <v>9137566172.977232</v>
      </c>
      <c r="K50" s="11">
        <f t="shared" si="7"/>
        <v>3.4799999999999942E-2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11"/>
      <c r="H51" s="10"/>
      <c r="I51" s="10">
        <f t="shared" si="8"/>
        <v>1659</v>
      </c>
      <c r="J51" s="10">
        <f t="shared" si="6"/>
        <v>8830272683.5883579</v>
      </c>
      <c r="K51" s="11">
        <f t="shared" si="7"/>
        <v>3.479999999999972E-2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11"/>
      <c r="H52" s="10"/>
      <c r="I52" s="10">
        <f t="shared" si="8"/>
        <v>1659</v>
      </c>
      <c r="J52" s="10">
        <f t="shared" si="6"/>
        <v>8533313378.0328178</v>
      </c>
      <c r="K52" s="11">
        <f t="shared" si="7"/>
        <v>3.4499999999999975E-2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11"/>
      <c r="H53" s="10"/>
      <c r="I53" s="10">
        <f t="shared" si="8"/>
        <v>1659</v>
      </c>
      <c r="J53" s="10">
        <f t="shared" si="6"/>
        <v>8248732119.8963928</v>
      </c>
      <c r="K53" s="11">
        <f t="shared" si="7"/>
        <v>3.3900000000000041E-2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11"/>
      <c r="H54" s="10"/>
      <c r="I54" s="10">
        <f t="shared" si="8"/>
        <v>1659</v>
      </c>
      <c r="J54" s="10">
        <f t="shared" si="6"/>
        <v>7978268807.3279743</v>
      </c>
      <c r="K54" s="11">
        <f t="shared" si="7"/>
        <v>3.3099999999999907E-2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11"/>
      <c r="H55" s="10"/>
      <c r="I55" s="10">
        <f t="shared" si="8"/>
        <v>1659</v>
      </c>
      <c r="J55" s="10">
        <f t="shared" si="6"/>
        <v>7722649121.4093266</v>
      </c>
      <c r="K55" s="11">
        <f t="shared" si="7"/>
        <v>3.2399999999999762E-2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11"/>
      <c r="H56" s="10"/>
      <c r="I56" s="10">
        <f t="shared" si="8"/>
        <v>1659</v>
      </c>
      <c r="J56" s="10">
        <f t="shared" si="6"/>
        <v>7480287796.7932272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11"/>
      <c r="H57" s="10"/>
      <c r="I57" s="10">
        <f t="shared" si="8"/>
        <v>1659</v>
      </c>
      <c r="J57" s="10">
        <f t="shared" si="6"/>
        <v>7249745877.8767462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11"/>
      <c r="H58" s="10"/>
      <c r="I58" s="10">
        <f t="shared" si="8"/>
        <v>1659</v>
      </c>
      <c r="J58" s="10">
        <f t="shared" si="6"/>
        <v>7027671459.7486868</v>
      </c>
      <c r="K58" s="11">
        <f t="shared" si="7"/>
        <v>3.1700000000000061E-2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11"/>
      <c r="H59" s="10"/>
      <c r="I59" s="10">
        <f t="shared" si="8"/>
        <v>1659</v>
      </c>
      <c r="J59" s="10">
        <f t="shared" si="6"/>
        <v>6811739323.203146</v>
      </c>
      <c r="K59" s="11">
        <f t="shared" si="7"/>
        <v>3.2200000000000006E-2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11"/>
      <c r="H60" s="10"/>
      <c r="I60" s="10">
        <f t="shared" si="8"/>
        <v>1659</v>
      </c>
      <c r="J60" s="10">
        <f t="shared" si="6"/>
        <v>6599243676.8098679</v>
      </c>
      <c r="K60" s="11">
        <f t="shared" si="7"/>
        <v>3.3099999999999907E-2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11"/>
      <c r="H61" s="10"/>
      <c r="I61" s="10">
        <f t="shared" si="8"/>
        <v>1659</v>
      </c>
      <c r="J61" s="10">
        <f t="shared" si="6"/>
        <v>6387807256.6158829</v>
      </c>
      <c r="K61" s="11">
        <f t="shared" si="7"/>
        <v>3.4200000000000008E-2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11"/>
      <c r="H62" s="10"/>
      <c r="I62" s="10">
        <f t="shared" si="8"/>
        <v>1659</v>
      </c>
      <c r="J62" s="10">
        <f t="shared" si="6"/>
        <v>6176568610.1487942</v>
      </c>
      <c r="K62" s="11">
        <f t="shared" si="7"/>
        <v>3.4999999999999698E-2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11"/>
      <c r="H63" s="10"/>
      <c r="I63" s="10">
        <f t="shared" si="8"/>
        <v>1659</v>
      </c>
      <c r="J63" s="10">
        <f t="shared" si="6"/>
        <v>5967699140.2403822</v>
      </c>
      <c r="K63" s="11">
        <f t="shared" si="7"/>
        <v>3.5400000000000098E-2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11"/>
      <c r="H64" s="10"/>
      <c r="I64" s="10">
        <f t="shared" si="8"/>
        <v>1659</v>
      </c>
      <c r="J64" s="10">
        <f t="shared" si="6"/>
        <v>5763665385.5904789</v>
      </c>
      <c r="K64" s="11">
        <f t="shared" si="7"/>
        <v>3.5099999999999909E-2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11"/>
      <c r="H65" s="10"/>
      <c r="I65" s="10">
        <f t="shared" si="8"/>
        <v>1659</v>
      </c>
      <c r="J65" s="10">
        <f t="shared" si="6"/>
        <v>5568220834.3063269</v>
      </c>
      <c r="K65" s="11">
        <f t="shared" si="7"/>
        <v>3.3800000000000052E-2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4">
        <f>SUM(F2)</f>
        <v>30764253</v>
      </c>
      <c r="G66" s="11"/>
      <c r="H66" s="10"/>
      <c r="I66" s="10">
        <f t="shared" si="8"/>
        <v>1659</v>
      </c>
      <c r="J66" s="10">
        <f t="shared" ref="J66:J67" si="9">IF(I66="","",I66*C66)</f>
        <v>5386168344.2700005</v>
      </c>
      <c r="K66" s="11">
        <f t="shared" ref="K66" si="10">IFERROR(J66/J67-1,"")</f>
        <v>3.1300000000000106E-2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11"/>
      <c r="H67" s="10"/>
      <c r="I67" s="10">
        <f t="shared" ref="I67" si="11">IF(H67&lt;&gt;"",H67,I66/(1+IF(G66="",0,G66)))</f>
        <v>1659</v>
      </c>
      <c r="J67" s="10">
        <f t="shared" si="9"/>
        <v>5222697900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P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5" max="15" width="37.90625" customWidth="1"/>
  </cols>
  <sheetData>
    <row r="1" spans="1:16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O1" t="s">
        <v>84</v>
      </c>
      <c r="P1" t="s">
        <v>85</v>
      </c>
    </row>
    <row r="2" spans="1:16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5">
        <v>85678806</v>
      </c>
      <c r="G2" s="11"/>
      <c r="H2" s="10"/>
      <c r="I2" s="10">
        <f>IF(H2&lt;&gt;"",H2,11230)</f>
        <v>11230</v>
      </c>
      <c r="J2" s="10">
        <f t="shared" ref="J2:J16" si="3">IF(I2="","",I2*C2)</f>
        <v>962167335324.76208</v>
      </c>
      <c r="K2" s="11">
        <f t="shared" ref="K2:K16" si="4">IFERROR(J2/J3-1,"")</f>
        <v>-4.1999999999999815E-3</v>
      </c>
    </row>
    <row r="3" spans="1:16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11"/>
      <c r="H3" s="10"/>
      <c r="I3" s="10">
        <f t="shared" ref="I3:I16" si="5">IF(H3&lt;&gt;"",H3,I2/(1+IF(G2="",0,G2)))</f>
        <v>11230</v>
      </c>
      <c r="J3" s="10">
        <f t="shared" si="3"/>
        <v>966225482350.63477</v>
      </c>
      <c r="K3" s="11">
        <f t="shared" si="4"/>
        <v>-8.0000000000013394E-4</v>
      </c>
    </row>
    <row r="4" spans="1:16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11"/>
      <c r="H4" s="10"/>
      <c r="I4" s="10">
        <f t="shared" si="5"/>
        <v>11230</v>
      </c>
      <c r="J4" s="10">
        <f t="shared" si="3"/>
        <v>966999081615.92761</v>
      </c>
      <c r="K4" s="11">
        <f t="shared" si="4"/>
        <v>1.6000000000000458E-3</v>
      </c>
    </row>
    <row r="5" spans="1:16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11"/>
      <c r="H5" s="10"/>
      <c r="I5" s="10">
        <f t="shared" si="5"/>
        <v>11230</v>
      </c>
      <c r="J5" s="10">
        <f t="shared" si="3"/>
        <v>965454354648.48999</v>
      </c>
      <c r="K5" s="11">
        <f t="shared" si="4"/>
        <v>3.0000000000001137E-3</v>
      </c>
    </row>
    <row r="6" spans="1:16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11"/>
      <c r="H6" s="10"/>
      <c r="I6" s="10">
        <f t="shared" si="5"/>
        <v>11230</v>
      </c>
      <c r="J6" s="10">
        <f t="shared" si="3"/>
        <v>962566654684.43665</v>
      </c>
      <c r="K6" s="11">
        <f t="shared" si="4"/>
        <v>3.4000000000000696E-3</v>
      </c>
    </row>
    <row r="7" spans="1:16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11"/>
      <c r="H7" s="10"/>
      <c r="I7" s="10">
        <f t="shared" si="5"/>
        <v>11230</v>
      </c>
      <c r="J7" s="10">
        <f t="shared" si="3"/>
        <v>959305017624.51331</v>
      </c>
      <c r="K7" s="11">
        <f t="shared" si="4"/>
        <v>3.2000000000000917E-3</v>
      </c>
    </row>
    <row r="8" spans="1:16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11"/>
      <c r="H8" s="10"/>
      <c r="I8" s="10">
        <f t="shared" si="5"/>
        <v>11230</v>
      </c>
      <c r="J8" s="10">
        <f t="shared" si="3"/>
        <v>956245033517.25806</v>
      </c>
      <c r="K8" s="11">
        <f t="shared" si="4"/>
        <v>2.7999999999999137E-3</v>
      </c>
    </row>
    <row r="9" spans="1:16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11"/>
      <c r="H9" s="10"/>
      <c r="I9" s="10">
        <f t="shared" si="5"/>
        <v>11230</v>
      </c>
      <c r="J9" s="10">
        <f t="shared" si="3"/>
        <v>953575023451.59363</v>
      </c>
      <c r="K9" s="11">
        <f t="shared" si="4"/>
        <v>2.7999999999999137E-3</v>
      </c>
    </row>
    <row r="10" spans="1:16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11"/>
      <c r="H10" s="10"/>
      <c r="I10" s="10">
        <f t="shared" si="5"/>
        <v>11230</v>
      </c>
      <c r="J10" s="10">
        <f t="shared" si="3"/>
        <v>950912468539.68262</v>
      </c>
      <c r="K10" s="11">
        <f t="shared" si="4"/>
        <v>3.3000000000000806E-3</v>
      </c>
    </row>
    <row r="11" spans="1:16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11"/>
      <c r="H11" s="10"/>
      <c r="I11" s="10">
        <f t="shared" si="5"/>
        <v>11230</v>
      </c>
      <c r="J11" s="10">
        <f t="shared" si="3"/>
        <v>947784778769.74243</v>
      </c>
      <c r="K11" s="11">
        <f t="shared" si="4"/>
        <v>4.3999999999999595E-3</v>
      </c>
    </row>
    <row r="12" spans="1:16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11"/>
      <c r="H12" s="10"/>
      <c r="I12" s="10">
        <f t="shared" si="5"/>
        <v>11230</v>
      </c>
      <c r="J12" s="10">
        <f t="shared" si="3"/>
        <v>943632794474.05664</v>
      </c>
      <c r="K12" s="11">
        <f t="shared" si="4"/>
        <v>4.3000000000001926E-3</v>
      </c>
    </row>
    <row r="13" spans="1:16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11"/>
      <c r="H13" s="10"/>
      <c r="I13" s="10">
        <f t="shared" si="5"/>
        <v>11230</v>
      </c>
      <c r="J13" s="10">
        <f t="shared" si="3"/>
        <v>939592546524.0033</v>
      </c>
      <c r="K13" s="11">
        <f t="shared" si="4"/>
        <v>5.5000000000000604E-3</v>
      </c>
    </row>
    <row r="14" spans="1:16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11"/>
      <c r="H14" s="10"/>
      <c r="I14" s="10">
        <f t="shared" si="5"/>
        <v>11230</v>
      </c>
      <c r="J14" s="10">
        <f t="shared" si="3"/>
        <v>934453054723.02661</v>
      </c>
      <c r="K14" s="11">
        <f t="shared" si="4"/>
        <v>6.4999999999999503E-3</v>
      </c>
    </row>
    <row r="15" spans="1:16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11"/>
      <c r="H15" s="10"/>
      <c r="I15" s="10">
        <f t="shared" si="5"/>
        <v>11230</v>
      </c>
      <c r="J15" s="10">
        <f t="shared" si="3"/>
        <v>928418335542.00366</v>
      </c>
      <c r="K15" s="11">
        <f t="shared" si="4"/>
        <v>7.8000000000000291E-3</v>
      </c>
    </row>
    <row r="16" spans="1:16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11"/>
      <c r="H16" s="10"/>
      <c r="I16" s="10">
        <f t="shared" si="5"/>
        <v>11230</v>
      </c>
      <c r="J16" s="10">
        <f t="shared" si="3"/>
        <v>921232720323.48047</v>
      </c>
      <c r="K16" s="11" t="str">
        <f t="shared" si="4"/>
        <v/>
      </c>
    </row>
    <row r="17" spans="1:16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N17" s="27"/>
    </row>
    <row r="18" spans="1:16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11"/>
      <c r="H18" s="10"/>
      <c r="I18" s="10">
        <f t="shared" ref="I18:I49" si="6">IF(H18&lt;&gt;"",H18,I17/(1+IF(G17="",0,G17)))</f>
        <v>0</v>
      </c>
      <c r="J18" s="10">
        <f t="shared" ref="J18:J49" si="7">IF(I18="","",I18*C18)</f>
        <v>0</v>
      </c>
      <c r="K18" s="11" t="str">
        <f t="shared" ref="K18:K49" si="8">IFERROR(J18/J19-1,"")</f>
        <v/>
      </c>
    </row>
    <row r="19" spans="1:16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11"/>
      <c r="H19" s="10"/>
      <c r="I19" s="10">
        <f t="shared" si="6"/>
        <v>0</v>
      </c>
      <c r="J19" s="10">
        <f t="shared" si="7"/>
        <v>0</v>
      </c>
      <c r="K19" s="11" t="str">
        <f t="shared" si="8"/>
        <v/>
      </c>
    </row>
    <row r="20" spans="1:16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11"/>
      <c r="H20" s="10"/>
      <c r="I20" s="10">
        <f t="shared" si="6"/>
        <v>0</v>
      </c>
      <c r="J20" s="10">
        <f t="shared" si="7"/>
        <v>0</v>
      </c>
      <c r="K20" s="11" t="str">
        <f t="shared" si="8"/>
        <v/>
      </c>
      <c r="O20" t="s">
        <v>144</v>
      </c>
      <c r="P20" t="s">
        <v>115</v>
      </c>
    </row>
    <row r="21" spans="1:16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11"/>
      <c r="H21" s="10"/>
      <c r="I21" s="10">
        <f t="shared" si="6"/>
        <v>0</v>
      </c>
      <c r="J21" s="10">
        <f t="shared" si="7"/>
        <v>0</v>
      </c>
      <c r="K21" s="11" t="str">
        <f t="shared" si="8"/>
        <v/>
      </c>
    </row>
    <row r="22" spans="1:16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11"/>
      <c r="H22" s="10"/>
      <c r="I22" s="10">
        <f t="shared" si="6"/>
        <v>0</v>
      </c>
      <c r="J22" s="10">
        <f t="shared" si="7"/>
        <v>0</v>
      </c>
      <c r="K22" s="11" t="str">
        <f t="shared" si="8"/>
        <v/>
      </c>
    </row>
    <row r="23" spans="1:16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11"/>
      <c r="H23" s="10"/>
      <c r="I23" s="10">
        <f t="shared" si="6"/>
        <v>0</v>
      </c>
      <c r="J23" s="10">
        <f t="shared" si="7"/>
        <v>0</v>
      </c>
      <c r="K23" s="11" t="str">
        <f t="shared" si="8"/>
        <v/>
      </c>
    </row>
    <row r="24" spans="1:16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11"/>
      <c r="H24" s="10"/>
      <c r="I24" s="10">
        <f t="shared" si="6"/>
        <v>0</v>
      </c>
      <c r="J24" s="10">
        <f t="shared" si="7"/>
        <v>0</v>
      </c>
      <c r="K24" s="11" t="str">
        <f t="shared" si="8"/>
        <v/>
      </c>
    </row>
    <row r="25" spans="1:16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11"/>
      <c r="H25" s="10"/>
      <c r="I25" s="10">
        <f t="shared" si="6"/>
        <v>0</v>
      </c>
      <c r="J25" s="10">
        <f t="shared" si="7"/>
        <v>0</v>
      </c>
      <c r="K25" s="11" t="str">
        <f t="shared" si="8"/>
        <v/>
      </c>
    </row>
    <row r="26" spans="1:16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11"/>
      <c r="H26" s="10"/>
      <c r="I26" s="10">
        <f t="shared" si="6"/>
        <v>0</v>
      </c>
      <c r="J26" s="10">
        <f t="shared" si="7"/>
        <v>0</v>
      </c>
      <c r="K26" s="11" t="str">
        <f t="shared" si="8"/>
        <v/>
      </c>
    </row>
    <row r="27" spans="1:16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11"/>
      <c r="H27" s="10"/>
      <c r="I27" s="10">
        <f t="shared" si="6"/>
        <v>0</v>
      </c>
      <c r="J27" s="10">
        <f t="shared" si="7"/>
        <v>0</v>
      </c>
      <c r="K27" s="11" t="str">
        <f t="shared" si="8"/>
        <v/>
      </c>
      <c r="O27" t="s">
        <v>88</v>
      </c>
      <c r="P27" t="s">
        <v>89</v>
      </c>
    </row>
    <row r="28" spans="1:16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11"/>
      <c r="H28" s="10"/>
      <c r="I28" s="10">
        <f t="shared" si="6"/>
        <v>0</v>
      </c>
      <c r="J28" s="10">
        <f t="shared" si="7"/>
        <v>0</v>
      </c>
      <c r="K28" s="11" t="str">
        <f t="shared" si="8"/>
        <v/>
      </c>
    </row>
    <row r="29" spans="1:16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11"/>
      <c r="H29" s="10"/>
      <c r="I29" s="10">
        <f t="shared" si="6"/>
        <v>0</v>
      </c>
      <c r="J29" s="10">
        <f t="shared" si="7"/>
        <v>0</v>
      </c>
      <c r="K29" s="11" t="str">
        <f t="shared" si="8"/>
        <v/>
      </c>
    </row>
    <row r="30" spans="1:16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11"/>
      <c r="H30" s="10"/>
      <c r="I30" s="10">
        <f t="shared" si="6"/>
        <v>0</v>
      </c>
      <c r="J30" s="10">
        <f t="shared" si="7"/>
        <v>0</v>
      </c>
      <c r="K30" s="11" t="str">
        <f t="shared" si="8"/>
        <v/>
      </c>
    </row>
    <row r="31" spans="1:16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11"/>
      <c r="H31" s="10"/>
      <c r="I31" s="10">
        <f t="shared" si="6"/>
        <v>0</v>
      </c>
      <c r="J31" s="10">
        <f t="shared" si="7"/>
        <v>0</v>
      </c>
      <c r="K31" s="11" t="str">
        <f t="shared" si="8"/>
        <v/>
      </c>
    </row>
    <row r="32" spans="1:16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11"/>
      <c r="H32" s="10"/>
      <c r="I32" s="10">
        <f t="shared" si="6"/>
        <v>0</v>
      </c>
      <c r="J32" s="10">
        <f t="shared" si="7"/>
        <v>0</v>
      </c>
      <c r="K32" s="11" t="str">
        <f t="shared" si="8"/>
        <v/>
      </c>
    </row>
    <row r="33" spans="1:16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11"/>
      <c r="H33" s="10"/>
      <c r="I33" s="10">
        <f t="shared" si="6"/>
        <v>0</v>
      </c>
      <c r="J33" s="10">
        <f t="shared" si="7"/>
        <v>0</v>
      </c>
      <c r="K33" s="11" t="str">
        <f t="shared" si="8"/>
        <v/>
      </c>
    </row>
    <row r="34" spans="1:16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11"/>
      <c r="H34" s="10"/>
      <c r="I34" s="10">
        <f t="shared" si="6"/>
        <v>0</v>
      </c>
      <c r="J34" s="10">
        <f t="shared" si="7"/>
        <v>0</v>
      </c>
      <c r="K34" s="11" t="str">
        <f t="shared" si="8"/>
        <v/>
      </c>
    </row>
    <row r="35" spans="1:16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11"/>
      <c r="H35" s="10"/>
      <c r="I35" s="10">
        <f t="shared" si="6"/>
        <v>0</v>
      </c>
      <c r="J35" s="10">
        <f t="shared" si="7"/>
        <v>0</v>
      </c>
      <c r="K35" s="11" t="str">
        <f t="shared" si="8"/>
        <v/>
      </c>
    </row>
    <row r="36" spans="1:16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11"/>
      <c r="H36" s="10"/>
      <c r="I36" s="10">
        <f t="shared" si="6"/>
        <v>0</v>
      </c>
      <c r="J36" s="10">
        <f t="shared" si="7"/>
        <v>0</v>
      </c>
      <c r="K36" s="11" t="str">
        <f t="shared" si="8"/>
        <v/>
      </c>
    </row>
    <row r="37" spans="1:16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11"/>
      <c r="H37" s="10"/>
      <c r="I37" s="10">
        <f t="shared" si="6"/>
        <v>0</v>
      </c>
      <c r="J37" s="10">
        <f t="shared" si="7"/>
        <v>0</v>
      </c>
      <c r="K37" s="11" t="str">
        <f t="shared" si="8"/>
        <v/>
      </c>
      <c r="O37" t="s">
        <v>92</v>
      </c>
      <c r="P37" t="s">
        <v>93</v>
      </c>
    </row>
    <row r="38" spans="1:16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11"/>
      <c r="H38" s="10"/>
      <c r="I38" s="10">
        <f t="shared" si="6"/>
        <v>0</v>
      </c>
      <c r="J38" s="10">
        <f t="shared" si="7"/>
        <v>0</v>
      </c>
      <c r="K38" s="11" t="str">
        <f t="shared" si="8"/>
        <v/>
      </c>
      <c r="O38" t="s">
        <v>98</v>
      </c>
      <c r="P38" t="s">
        <v>99</v>
      </c>
    </row>
    <row r="39" spans="1:16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11"/>
      <c r="H39" s="10"/>
      <c r="I39" s="10">
        <f t="shared" si="6"/>
        <v>0</v>
      </c>
      <c r="J39" s="10">
        <f t="shared" si="7"/>
        <v>0</v>
      </c>
      <c r="K39" s="11" t="str">
        <f t="shared" si="8"/>
        <v/>
      </c>
    </row>
    <row r="40" spans="1:16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11"/>
      <c r="H40" s="10"/>
      <c r="I40" s="10">
        <f t="shared" si="6"/>
        <v>0</v>
      </c>
      <c r="J40" s="10">
        <f t="shared" si="7"/>
        <v>0</v>
      </c>
      <c r="K40" s="11" t="str">
        <f t="shared" si="8"/>
        <v/>
      </c>
    </row>
    <row r="41" spans="1:16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11"/>
      <c r="H41" s="10"/>
      <c r="I41" s="10">
        <f t="shared" si="6"/>
        <v>0</v>
      </c>
      <c r="J41" s="10">
        <f t="shared" si="7"/>
        <v>0</v>
      </c>
      <c r="K41" s="11" t="str">
        <f t="shared" si="8"/>
        <v/>
      </c>
    </row>
    <row r="42" spans="1:16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11"/>
      <c r="H42" s="10"/>
      <c r="I42" s="10">
        <f t="shared" si="6"/>
        <v>0</v>
      </c>
      <c r="J42" s="10">
        <f t="shared" si="7"/>
        <v>0</v>
      </c>
      <c r="K42" s="11" t="str">
        <f t="shared" si="8"/>
        <v/>
      </c>
      <c r="O42" t="s">
        <v>96</v>
      </c>
      <c r="P42" t="s">
        <v>97</v>
      </c>
    </row>
    <row r="43" spans="1:16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11"/>
      <c r="H43" s="10"/>
      <c r="I43" s="10">
        <f t="shared" si="6"/>
        <v>0</v>
      </c>
      <c r="J43" s="10">
        <f t="shared" si="7"/>
        <v>0</v>
      </c>
      <c r="K43" s="11" t="str">
        <f t="shared" si="8"/>
        <v/>
      </c>
    </row>
    <row r="44" spans="1:16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11"/>
      <c r="H44" s="10"/>
      <c r="I44" s="10">
        <f t="shared" si="6"/>
        <v>0</v>
      </c>
      <c r="J44" s="10">
        <f t="shared" si="7"/>
        <v>0</v>
      </c>
      <c r="K44" s="11" t="str">
        <f t="shared" si="8"/>
        <v/>
      </c>
    </row>
    <row r="45" spans="1:16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11"/>
      <c r="H45" s="10"/>
      <c r="I45" s="10">
        <f t="shared" si="6"/>
        <v>0</v>
      </c>
      <c r="J45" s="10">
        <f t="shared" si="7"/>
        <v>0</v>
      </c>
      <c r="K45" s="11" t="str">
        <f t="shared" si="8"/>
        <v/>
      </c>
    </row>
    <row r="46" spans="1:16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11"/>
      <c r="H46" s="10"/>
      <c r="I46" s="10">
        <f t="shared" si="6"/>
        <v>0</v>
      </c>
      <c r="J46" s="10">
        <f t="shared" si="7"/>
        <v>0</v>
      </c>
      <c r="K46" s="11" t="str">
        <f t="shared" si="8"/>
        <v/>
      </c>
    </row>
    <row r="47" spans="1:16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11"/>
      <c r="H47" s="10"/>
      <c r="I47" s="10">
        <f t="shared" si="6"/>
        <v>0</v>
      </c>
      <c r="J47" s="10">
        <f t="shared" si="7"/>
        <v>0</v>
      </c>
      <c r="K47" s="11" t="str">
        <f t="shared" si="8"/>
        <v/>
      </c>
    </row>
    <row r="48" spans="1:16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11"/>
      <c r="H48" s="10"/>
      <c r="I48" s="10">
        <f t="shared" si="6"/>
        <v>0</v>
      </c>
      <c r="J48" s="10">
        <f t="shared" si="7"/>
        <v>0</v>
      </c>
      <c r="K48" s="11" t="str">
        <f t="shared" si="8"/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11"/>
      <c r="H49" s="10"/>
      <c r="I49" s="10">
        <f t="shared" si="6"/>
        <v>0</v>
      </c>
      <c r="J49" s="10">
        <f t="shared" si="7"/>
        <v>0</v>
      </c>
      <c r="K49" s="11" t="str">
        <f t="shared" si="8"/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11"/>
      <c r="H50" s="10"/>
      <c r="I50" s="10">
        <f t="shared" ref="I50:I67" si="9">IF(H50&lt;&gt;"",H50,I49/(1+IF(G49="",0,G49)))</f>
        <v>0</v>
      </c>
      <c r="J50" s="10">
        <f t="shared" ref="J50:J67" si="10">IF(I50="","",I50*C50)</f>
        <v>0</v>
      </c>
      <c r="K50" s="11" t="str">
        <f t="shared" ref="K50:K66" si="11">IFERROR(J50/J51-1,"")</f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11"/>
      <c r="H51" s="10"/>
      <c r="I51" s="10">
        <f t="shared" si="9"/>
        <v>0</v>
      </c>
      <c r="J51" s="10">
        <f t="shared" si="10"/>
        <v>0</v>
      </c>
      <c r="K51" s="11" t="str">
        <f t="shared" si="11"/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11"/>
      <c r="H52" s="10"/>
      <c r="I52" s="10">
        <f t="shared" si="9"/>
        <v>0</v>
      </c>
      <c r="J52" s="10">
        <f t="shared" si="10"/>
        <v>0</v>
      </c>
      <c r="K52" s="11" t="str">
        <f t="shared" si="11"/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11"/>
      <c r="H53" s="10"/>
      <c r="I53" s="10">
        <f t="shared" si="9"/>
        <v>0</v>
      </c>
      <c r="J53" s="10">
        <f t="shared" si="10"/>
        <v>0</v>
      </c>
      <c r="K53" s="11" t="str">
        <f t="shared" si="11"/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11"/>
      <c r="H54" s="10"/>
      <c r="I54" s="10">
        <f t="shared" si="9"/>
        <v>0</v>
      </c>
      <c r="J54" s="10">
        <f t="shared" si="10"/>
        <v>0</v>
      </c>
      <c r="K54" s="11" t="str">
        <f t="shared" si="11"/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11"/>
      <c r="H55" s="10"/>
      <c r="I55" s="10">
        <f t="shared" si="9"/>
        <v>0</v>
      </c>
      <c r="J55" s="10">
        <f t="shared" si="10"/>
        <v>0</v>
      </c>
      <c r="K55" s="11" t="str">
        <f t="shared" si="11"/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11"/>
      <c r="H56" s="10"/>
      <c r="I56" s="10">
        <f t="shared" si="9"/>
        <v>0</v>
      </c>
      <c r="J56" s="10">
        <f t="shared" si="10"/>
        <v>0</v>
      </c>
      <c r="K56" s="11" t="str">
        <f t="shared" si="11"/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11"/>
      <c r="H57" s="10"/>
      <c r="I57" s="10">
        <f t="shared" si="9"/>
        <v>0</v>
      </c>
      <c r="J57" s="10">
        <f t="shared" si="10"/>
        <v>0</v>
      </c>
      <c r="K57" s="11" t="str">
        <f t="shared" si="11"/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11"/>
      <c r="H58" s="10"/>
      <c r="I58" s="10">
        <f t="shared" si="9"/>
        <v>0</v>
      </c>
      <c r="J58" s="10">
        <f t="shared" si="10"/>
        <v>0</v>
      </c>
      <c r="K58" s="11" t="str">
        <f t="shared" si="11"/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11"/>
      <c r="H59" s="10"/>
      <c r="I59" s="10">
        <f t="shared" si="9"/>
        <v>0</v>
      </c>
      <c r="J59" s="10">
        <f t="shared" si="10"/>
        <v>0</v>
      </c>
      <c r="K59" s="11" t="str">
        <f t="shared" si="11"/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11"/>
      <c r="H60" s="10"/>
      <c r="I60" s="10">
        <f t="shared" si="9"/>
        <v>0</v>
      </c>
      <c r="J60" s="10">
        <f t="shared" si="10"/>
        <v>0</v>
      </c>
      <c r="K60" s="11" t="str">
        <f t="shared" si="11"/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11"/>
      <c r="H61" s="10"/>
      <c r="I61" s="10">
        <f t="shared" si="9"/>
        <v>0</v>
      </c>
      <c r="J61" s="10">
        <f t="shared" si="10"/>
        <v>0</v>
      </c>
      <c r="K61" s="11" t="str">
        <f t="shared" si="11"/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11"/>
      <c r="H62" s="10"/>
      <c r="I62" s="10">
        <f t="shared" si="9"/>
        <v>0</v>
      </c>
      <c r="J62" s="10">
        <f t="shared" si="10"/>
        <v>0</v>
      </c>
      <c r="K62" s="11" t="str">
        <f t="shared" si="11"/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11"/>
      <c r="H63" s="10"/>
      <c r="I63" s="10">
        <f t="shared" si="9"/>
        <v>0</v>
      </c>
      <c r="J63" s="10">
        <f t="shared" si="10"/>
        <v>0</v>
      </c>
      <c r="K63" s="11" t="str">
        <f t="shared" si="11"/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11"/>
      <c r="H64" s="10"/>
      <c r="I64" s="10">
        <f t="shared" si="9"/>
        <v>0</v>
      </c>
      <c r="J64" s="10">
        <f t="shared" si="10"/>
        <v>0</v>
      </c>
      <c r="K64" s="11" t="str">
        <f t="shared" si="11"/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11"/>
      <c r="H65" s="10"/>
      <c r="I65" s="10">
        <f t="shared" si="9"/>
        <v>0</v>
      </c>
      <c r="J65" s="10">
        <f t="shared" si="10"/>
        <v>0</v>
      </c>
      <c r="K65" s="11" t="str">
        <f t="shared" si="11"/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4">
        <f>SUM(F2)</f>
        <v>85678806</v>
      </c>
      <c r="G66" s="11"/>
      <c r="H66" s="10"/>
      <c r="I66" s="10">
        <f t="shared" si="9"/>
        <v>0</v>
      </c>
      <c r="J66" s="10">
        <f t="shared" si="10"/>
        <v>0</v>
      </c>
      <c r="K66" s="11" t="str">
        <f t="shared" si="11"/>
        <v/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11"/>
      <c r="H67" s="10"/>
      <c r="I67" s="10">
        <f t="shared" si="9"/>
        <v>0</v>
      </c>
      <c r="J67" s="10">
        <f t="shared" si="10"/>
        <v>0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5">
        <v>12307247</v>
      </c>
      <c r="G2" s="11"/>
      <c r="H2" s="10"/>
      <c r="I2" s="10">
        <f>IF(H2&lt;&gt;"",H2,6032)</f>
        <v>6032</v>
      </c>
      <c r="J2" s="10">
        <f t="shared" ref="J2:J33" si="3">IF(I2="","",I2*C2)</f>
        <v>74235606994.994308</v>
      </c>
      <c r="K2" s="11">
        <f t="shared" ref="K2:K33" si="4">IFERROR(J2/J3-1,"")</f>
        <v>1.4999999999999902E-2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11"/>
      <c r="H3" s="10"/>
      <c r="I3" s="10">
        <f t="shared" ref="I3:I34" si="5">IF(H3&lt;&gt;"",H3,I2/(1+IF(G2="",0,G2)))</f>
        <v>6032</v>
      </c>
      <c r="J3" s="10">
        <f t="shared" si="3"/>
        <v>73138529059.107697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11"/>
      <c r="H4" s="10"/>
      <c r="I4" s="10">
        <f t="shared" si="5"/>
        <v>6032</v>
      </c>
      <c r="J4" s="10">
        <f t="shared" si="3"/>
        <v>72078968226.182816</v>
      </c>
      <c r="K4" s="11">
        <f t="shared" si="4"/>
        <v>1.4599999999999946E-2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11"/>
      <c r="H5" s="10"/>
      <c r="I5" s="10">
        <f t="shared" si="5"/>
        <v>6032</v>
      </c>
      <c r="J5" s="10">
        <f t="shared" si="3"/>
        <v>71041758551.333359</v>
      </c>
      <c r="K5" s="11">
        <f t="shared" si="4"/>
        <v>1.4500000000000179E-2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11"/>
      <c r="H6" s="10"/>
      <c r="I6" s="10">
        <f t="shared" si="5"/>
        <v>6032</v>
      </c>
      <c r="J6" s="10">
        <f t="shared" si="3"/>
        <v>70026376097.913605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11"/>
      <c r="H7" s="10"/>
      <c r="I7" s="10">
        <f t="shared" si="5"/>
        <v>6032</v>
      </c>
      <c r="J7" s="10">
        <f t="shared" si="3"/>
        <v>69011901150.994003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11"/>
      <c r="H8" s="10"/>
      <c r="I8" s="10">
        <f t="shared" si="5"/>
        <v>6032</v>
      </c>
      <c r="J8" s="10">
        <f t="shared" si="3"/>
        <v>67978626035.25808</v>
      </c>
      <c r="K8" s="11">
        <f t="shared" si="4"/>
        <v>1.5900000000000247E-2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11"/>
      <c r="H9" s="10"/>
      <c r="I9" s="10">
        <f t="shared" si="5"/>
        <v>6032</v>
      </c>
      <c r="J9" s="10">
        <f t="shared" si="3"/>
        <v>66914682582.201073</v>
      </c>
      <c r="K9" s="11">
        <f t="shared" si="4"/>
        <v>1.6999999999999682E-2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11"/>
      <c r="H10" s="10"/>
      <c r="I10" s="10">
        <f t="shared" si="5"/>
        <v>6032</v>
      </c>
      <c r="J10" s="10">
        <f t="shared" si="3"/>
        <v>65796148065.094482</v>
      </c>
      <c r="K10" s="11">
        <f t="shared" si="4"/>
        <v>1.8399999999999972E-2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11"/>
      <c r="H11" s="10"/>
      <c r="I11" s="10">
        <f t="shared" si="5"/>
        <v>6032</v>
      </c>
      <c r="J11" s="10">
        <f t="shared" si="3"/>
        <v>64607372412.70079</v>
      </c>
      <c r="K11" s="11">
        <f t="shared" si="4"/>
        <v>2.0100000000000007E-2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11"/>
      <c r="H12" s="10"/>
      <c r="I12" s="10">
        <f t="shared" si="5"/>
        <v>6032</v>
      </c>
      <c r="J12" s="10">
        <f t="shared" si="3"/>
        <v>63334351938.732269</v>
      </c>
      <c r="K12" s="11">
        <f t="shared" si="4"/>
        <v>2.1900000000000253E-2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11"/>
      <c r="H13" s="10"/>
      <c r="I13" s="10">
        <f t="shared" si="5"/>
        <v>6032</v>
      </c>
      <c r="J13" s="10">
        <f t="shared" si="3"/>
        <v>61977054446.35704</v>
      </c>
      <c r="K13" s="11">
        <f t="shared" si="4"/>
        <v>2.3600000000000065E-2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11"/>
      <c r="H14" s="10"/>
      <c r="I14" s="10">
        <f t="shared" si="5"/>
        <v>6032</v>
      </c>
      <c r="J14" s="10">
        <f t="shared" si="3"/>
        <v>60548118841.693085</v>
      </c>
      <c r="K14" s="11">
        <f t="shared" si="4"/>
        <v>2.50999999999999E-2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11"/>
      <c r="H15" s="10"/>
      <c r="I15" s="10">
        <f t="shared" si="5"/>
        <v>6032</v>
      </c>
      <c r="J15" s="10">
        <f t="shared" si="3"/>
        <v>59065572960.387367</v>
      </c>
      <c r="K15" s="11">
        <f t="shared" si="4"/>
        <v>2.6399999999999979E-2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11"/>
      <c r="H16" s="10"/>
      <c r="I16" s="10">
        <f t="shared" si="5"/>
        <v>6032</v>
      </c>
      <c r="J16" s="10">
        <f t="shared" si="3"/>
        <v>57546349337.867661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11"/>
      <c r="H17" s="10"/>
      <c r="I17" s="10">
        <f t="shared" si="5"/>
        <v>6032</v>
      </c>
      <c r="J17" s="10">
        <f t="shared" si="3"/>
        <v>56006179404.250763</v>
      </c>
      <c r="K17" s="11">
        <f t="shared" si="4"/>
        <v>2.849999999999997E-2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11"/>
      <c r="H18" s="10"/>
      <c r="I18" s="10">
        <f t="shared" si="5"/>
        <v>6032</v>
      </c>
      <c r="J18" s="10">
        <f t="shared" si="3"/>
        <v>54454233742.587036</v>
      </c>
      <c r="K18" s="11">
        <f t="shared" si="4"/>
        <v>2.9300000000000104E-2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11"/>
      <c r="H19" s="10"/>
      <c r="I19" s="10">
        <f t="shared" si="5"/>
        <v>6032</v>
      </c>
      <c r="J19" s="10">
        <f t="shared" si="3"/>
        <v>52904142371.113403</v>
      </c>
      <c r="K19" s="11">
        <f t="shared" si="4"/>
        <v>3.0000000000000027E-2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11"/>
      <c r="H20" s="10"/>
      <c r="I20" s="10">
        <f t="shared" si="5"/>
        <v>6032</v>
      </c>
      <c r="J20" s="10">
        <f t="shared" si="3"/>
        <v>51363245020.498444</v>
      </c>
      <c r="K20" s="11">
        <f t="shared" si="4"/>
        <v>3.069999999999995E-2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11"/>
      <c r="H21" s="10"/>
      <c r="I21" s="10">
        <f t="shared" si="5"/>
        <v>6032</v>
      </c>
      <c r="J21" s="10">
        <f t="shared" si="3"/>
        <v>49833360842.629715</v>
      </c>
      <c r="K21" s="11">
        <f t="shared" si="4"/>
        <v>3.1300000000000106E-2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11"/>
      <c r="H22" s="10"/>
      <c r="I22" s="10">
        <f t="shared" si="5"/>
        <v>6032</v>
      </c>
      <c r="J22" s="10">
        <f t="shared" si="3"/>
        <v>48320916166.61467</v>
      </c>
      <c r="K22" s="11">
        <f t="shared" si="4"/>
        <v>3.2100000000000017E-2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11"/>
      <c r="H23" s="10"/>
      <c r="I23" s="10">
        <f t="shared" si="5"/>
        <v>6032</v>
      </c>
      <c r="J23" s="10">
        <f t="shared" si="3"/>
        <v>46818056551.317383</v>
      </c>
      <c r="K23" s="11">
        <f t="shared" si="4"/>
        <v>3.2899999999999929E-2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11"/>
      <c r="H24" s="10"/>
      <c r="I24" s="10">
        <f t="shared" si="5"/>
        <v>6032</v>
      </c>
      <c r="J24" s="10">
        <f t="shared" si="3"/>
        <v>45326804677.429939</v>
      </c>
      <c r="K24" s="11">
        <f t="shared" si="4"/>
        <v>3.3700000000000063E-2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11"/>
      <c r="H25" s="10"/>
      <c r="I25" s="10">
        <f t="shared" si="5"/>
        <v>6032</v>
      </c>
      <c r="J25" s="10">
        <f t="shared" si="3"/>
        <v>43849090333.201065</v>
      </c>
      <c r="K25" s="11">
        <f t="shared" si="4"/>
        <v>3.4599999999999964E-2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11"/>
      <c r="H26" s="10"/>
      <c r="I26" s="10">
        <f t="shared" si="5"/>
        <v>6032</v>
      </c>
      <c r="J26" s="10">
        <f t="shared" si="3"/>
        <v>42382650621.690575</v>
      </c>
      <c r="K26" s="11">
        <f t="shared" si="4"/>
        <v>3.5400000000000098E-2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11"/>
      <c r="H27" s="10"/>
      <c r="I27" s="10">
        <f t="shared" si="5"/>
        <v>6032</v>
      </c>
      <c r="J27" s="10">
        <f t="shared" si="3"/>
        <v>40933601141.28894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11"/>
      <c r="H28" s="10"/>
      <c r="I28" s="10">
        <f t="shared" si="5"/>
        <v>6032</v>
      </c>
      <c r="J28" s="10">
        <f t="shared" si="3"/>
        <v>39503571840.65715</v>
      </c>
      <c r="K28" s="11">
        <f t="shared" si="4"/>
        <v>3.6799999999999944E-2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11"/>
      <c r="H29" s="10"/>
      <c r="I29" s="10">
        <f t="shared" si="5"/>
        <v>6032</v>
      </c>
      <c r="J29" s="10">
        <f t="shared" si="3"/>
        <v>38101438889.522713</v>
      </c>
      <c r="K29" s="11">
        <f t="shared" si="4"/>
        <v>3.7300000000000111E-2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11"/>
      <c r="H30" s="10"/>
      <c r="I30" s="10">
        <f t="shared" si="5"/>
        <v>6032</v>
      </c>
      <c r="J30" s="10">
        <f t="shared" si="3"/>
        <v>36731359191.673294</v>
      </c>
      <c r="K30" s="11">
        <f t="shared" si="4"/>
        <v>3.7700000000000067E-2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11"/>
      <c r="H31" s="10"/>
      <c r="I31" s="10">
        <f t="shared" si="5"/>
        <v>6032</v>
      </c>
      <c r="J31" s="10">
        <f t="shared" si="3"/>
        <v>35396896204.754066</v>
      </c>
      <c r="K31" s="11">
        <f t="shared" si="4"/>
        <v>3.8000000000000034E-2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11"/>
      <c r="H32" s="10"/>
      <c r="I32" s="10">
        <f t="shared" si="5"/>
        <v>6032</v>
      </c>
      <c r="J32" s="10">
        <f t="shared" si="3"/>
        <v>34101056073.944183</v>
      </c>
      <c r="K32" s="11">
        <f t="shared" si="4"/>
        <v>3.8200000000000012E-2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11"/>
      <c r="H33" s="10"/>
      <c r="I33" s="10">
        <f t="shared" si="5"/>
        <v>6032</v>
      </c>
      <c r="J33" s="10">
        <f t="shared" si="3"/>
        <v>32846326405.26313</v>
      </c>
      <c r="K33" s="11">
        <f t="shared" si="4"/>
        <v>3.8400000000000212E-2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11"/>
      <c r="H34" s="10"/>
      <c r="I34" s="10">
        <f t="shared" si="5"/>
        <v>6032</v>
      </c>
      <c r="J34" s="10">
        <f t="shared" ref="J34:J65" si="6">IF(I34="","",I34*C34)</f>
        <v>31631670267.009945</v>
      </c>
      <c r="K34" s="11">
        <f t="shared" ref="K34:K65" si="7">IFERROR(J34/J35-1,"")</f>
        <v>3.8499999999999979E-2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11"/>
      <c r="H35" s="10"/>
      <c r="I35" s="10">
        <f t="shared" ref="I35:I66" si="8">IF(H35&lt;&gt;"",H35,I34/(1+IF(G34="",0,G34)))</f>
        <v>6032</v>
      </c>
      <c r="J35" s="10">
        <f t="shared" si="6"/>
        <v>30458998812.720219</v>
      </c>
      <c r="K35" s="11">
        <f t="shared" si="7"/>
        <v>3.8599999999999968E-2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11"/>
      <c r="H36" s="10"/>
      <c r="I36" s="10">
        <f t="shared" si="8"/>
        <v>6032</v>
      </c>
      <c r="J36" s="10">
        <f t="shared" si="6"/>
        <v>29326977481.918179</v>
      </c>
      <c r="K36" s="11">
        <f t="shared" si="7"/>
        <v>3.8599999999999968E-2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11"/>
      <c r="H37" s="10"/>
      <c r="I37" s="10">
        <f t="shared" si="8"/>
        <v>6032</v>
      </c>
      <c r="J37" s="10">
        <f t="shared" si="6"/>
        <v>28237028193.643539</v>
      </c>
      <c r="K37" s="11">
        <f t="shared" si="7"/>
        <v>3.8499999999999979E-2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11"/>
      <c r="H38" s="10"/>
      <c r="I38" s="10">
        <f t="shared" si="8"/>
        <v>6032</v>
      </c>
      <c r="J38" s="10">
        <f t="shared" si="6"/>
        <v>27190205289.979336</v>
      </c>
      <c r="K38" s="11">
        <f t="shared" si="7"/>
        <v>3.839999999999999E-2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11"/>
      <c r="H39" s="10"/>
      <c r="I39" s="10">
        <f t="shared" si="8"/>
        <v>6032</v>
      </c>
      <c r="J39" s="10">
        <f t="shared" si="6"/>
        <v>26184712336.266697</v>
      </c>
      <c r="K39" s="11">
        <f t="shared" si="7"/>
        <v>3.8000000000000256E-2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11"/>
      <c r="H40" s="10"/>
      <c r="I40" s="10">
        <f t="shared" si="8"/>
        <v>6032</v>
      </c>
      <c r="J40" s="10">
        <f t="shared" si="6"/>
        <v>25226119784.457314</v>
      </c>
      <c r="K40" s="11">
        <f t="shared" si="7"/>
        <v>3.7499999999999867E-2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11"/>
      <c r="H41" s="10"/>
      <c r="I41" s="10">
        <f t="shared" si="8"/>
        <v>6032</v>
      </c>
      <c r="J41" s="10">
        <f t="shared" si="6"/>
        <v>24314332322.368496</v>
      </c>
      <c r="K41" s="11">
        <f t="shared" si="7"/>
        <v>3.6800000000000166E-2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11"/>
      <c r="H42" s="10"/>
      <c r="I42" s="10">
        <f t="shared" si="8"/>
        <v>6032</v>
      </c>
      <c r="J42" s="10">
        <f t="shared" si="6"/>
        <v>23451323613.395538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11"/>
      <c r="H43" s="10"/>
      <c r="I43" s="10">
        <f t="shared" si="8"/>
        <v>6032</v>
      </c>
      <c r="J43" s="10">
        <f t="shared" si="6"/>
        <v>22640783561.880226</v>
      </c>
      <c r="K43" s="11">
        <f t="shared" si="7"/>
        <v>3.479999999999972E-2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11"/>
      <c r="H44" s="10"/>
      <c r="I44" s="10">
        <f t="shared" si="8"/>
        <v>6032</v>
      </c>
      <c r="J44" s="10">
        <f t="shared" si="6"/>
        <v>21879381099.613674</v>
      </c>
      <c r="K44" s="11">
        <f t="shared" si="7"/>
        <v>3.3700000000000063E-2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11"/>
      <c r="H45" s="10"/>
      <c r="I45" s="10">
        <f t="shared" si="8"/>
        <v>6032</v>
      </c>
      <c r="J45" s="10">
        <f t="shared" si="6"/>
        <v>21166084066.570255</v>
      </c>
      <c r="K45" s="11">
        <f t="shared" si="7"/>
        <v>3.2599999999999962E-2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11"/>
      <c r="H46" s="10"/>
      <c r="I46" s="10">
        <f t="shared" si="8"/>
        <v>6032</v>
      </c>
      <c r="J46" s="10">
        <f t="shared" si="6"/>
        <v>20497854025.34404</v>
      </c>
      <c r="K46" s="11">
        <f t="shared" si="7"/>
        <v>3.159999999999985E-2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11"/>
      <c r="H47" s="10"/>
      <c r="I47" s="10">
        <f t="shared" si="8"/>
        <v>6032</v>
      </c>
      <c r="J47" s="10">
        <f t="shared" si="6"/>
        <v>19869963188.584763</v>
      </c>
      <c r="K47" s="11">
        <f t="shared" si="7"/>
        <v>3.069999999999995E-2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11"/>
      <c r="H48" s="10"/>
      <c r="I48" s="10">
        <f t="shared" si="8"/>
        <v>6032</v>
      </c>
      <c r="J48" s="10">
        <f t="shared" si="6"/>
        <v>19278124758.498848</v>
      </c>
      <c r="K48" s="11">
        <f t="shared" si="7"/>
        <v>2.990000000000026E-2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11"/>
      <c r="H49" s="10"/>
      <c r="I49" s="10">
        <f t="shared" si="8"/>
        <v>6032</v>
      </c>
      <c r="J49" s="10">
        <f t="shared" si="6"/>
        <v>18718443303.717686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11"/>
      <c r="H50" s="10"/>
      <c r="I50" s="10">
        <f t="shared" si="8"/>
        <v>6032</v>
      </c>
      <c r="J50" s="10">
        <f t="shared" si="6"/>
        <v>18183838453.193787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11"/>
      <c r="H51" s="10"/>
      <c r="I51" s="10">
        <f t="shared" si="8"/>
        <v>6032</v>
      </c>
      <c r="J51" s="10">
        <f t="shared" si="6"/>
        <v>17669651591.870361</v>
      </c>
      <c r="K51" s="11">
        <f t="shared" si="7"/>
        <v>2.8799999999999937E-2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11"/>
      <c r="H52" s="10"/>
      <c r="I52" s="10">
        <f t="shared" si="8"/>
        <v>6032</v>
      </c>
      <c r="J52" s="10">
        <f t="shared" si="6"/>
        <v>17175011267.370104</v>
      </c>
      <c r="K52" s="11">
        <f t="shared" si="7"/>
        <v>2.8599999999999959E-2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11"/>
      <c r="H53" s="10"/>
      <c r="I53" s="10">
        <f t="shared" si="8"/>
        <v>6032</v>
      </c>
      <c r="J53" s="10">
        <f t="shared" si="6"/>
        <v>16697463802.615307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11"/>
      <c r="H54" s="10"/>
      <c r="I54" s="10">
        <f t="shared" si="8"/>
        <v>6032</v>
      </c>
      <c r="J54" s="10">
        <f t="shared" si="6"/>
        <v>16236351422.224142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11"/>
      <c r="H55" s="10"/>
      <c r="I55" s="10">
        <f t="shared" si="8"/>
        <v>6032</v>
      </c>
      <c r="J55" s="10">
        <f t="shared" si="6"/>
        <v>15791043981.933615</v>
      </c>
      <c r="K55" s="11">
        <f t="shared" si="7"/>
        <v>2.8000000000000025E-2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11"/>
      <c r="H56" s="10"/>
      <c r="I56" s="10">
        <f t="shared" si="8"/>
        <v>6032</v>
      </c>
      <c r="J56" s="10">
        <f t="shared" si="6"/>
        <v>15360937725.616356</v>
      </c>
      <c r="K56" s="11">
        <f t="shared" si="7"/>
        <v>2.7700000000000058E-2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11"/>
      <c r="H57" s="10"/>
      <c r="I57" s="10">
        <f t="shared" si="8"/>
        <v>6032</v>
      </c>
      <c r="J57" s="10">
        <f t="shared" si="6"/>
        <v>14946908363.935347</v>
      </c>
      <c r="K57" s="11">
        <f t="shared" si="7"/>
        <v>2.7199999999999669E-2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11"/>
      <c r="H58" s="10"/>
      <c r="I58" s="10">
        <f t="shared" si="8"/>
        <v>6032</v>
      </c>
      <c r="J58" s="10">
        <f t="shared" si="6"/>
        <v>14551117955.544538</v>
      </c>
      <c r="K58" s="11">
        <f t="shared" si="7"/>
        <v>2.6599999999999957E-2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11"/>
      <c r="H59" s="10"/>
      <c r="I59" s="10">
        <f t="shared" si="8"/>
        <v>6032</v>
      </c>
      <c r="J59" s="10">
        <f t="shared" si="6"/>
        <v>14174087235.091114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11"/>
      <c r="H60" s="10"/>
      <c r="I60" s="10">
        <f t="shared" si="8"/>
        <v>6032</v>
      </c>
      <c r="J60" s="10">
        <f t="shared" si="6"/>
        <v>13818940465.137089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11"/>
      <c r="H61" s="10"/>
      <c r="I61" s="10">
        <f t="shared" si="8"/>
        <v>6032</v>
      </c>
      <c r="J61" s="10">
        <f t="shared" si="6"/>
        <v>13488472879.587204</v>
      </c>
      <c r="K61" s="11">
        <f t="shared" si="7"/>
        <v>2.3099999999999898E-2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11"/>
      <c r="H62" s="10"/>
      <c r="I62" s="10">
        <f t="shared" si="8"/>
        <v>6032</v>
      </c>
      <c r="J62" s="10">
        <f t="shared" si="6"/>
        <v>13183924229.877045</v>
      </c>
      <c r="K62" s="11">
        <f t="shared" si="7"/>
        <v>2.1600000000000286E-2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11"/>
      <c r="H63" s="10"/>
      <c r="I63" s="10">
        <f t="shared" si="8"/>
        <v>6032</v>
      </c>
      <c r="J63" s="10">
        <f t="shared" si="6"/>
        <v>12905172503.795069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11"/>
      <c r="H64" s="10"/>
      <c r="I64" s="10">
        <f t="shared" si="8"/>
        <v>6032</v>
      </c>
      <c r="J64" s="10">
        <f t="shared" si="6"/>
        <v>12652129905.68144</v>
      </c>
      <c r="K64" s="11">
        <f t="shared" si="7"/>
        <v>1.8299999999999983E-2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11"/>
      <c r="H65" s="10"/>
      <c r="I65" s="10">
        <f t="shared" si="8"/>
        <v>6032</v>
      </c>
      <c r="J65" s="10">
        <f t="shared" si="6"/>
        <v>12424756855.230719</v>
      </c>
      <c r="K65" s="11">
        <f t="shared" si="7"/>
        <v>1.639999999999997E-2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4">
        <f>SUM(F2)</f>
        <v>12307247</v>
      </c>
      <c r="G66" s="11"/>
      <c r="H66" s="10"/>
      <c r="I66" s="10">
        <f t="shared" si="8"/>
        <v>6032</v>
      </c>
      <c r="J66" s="10">
        <f t="shared" ref="J66:J67" si="9">IF(I66="","",I66*C66)</f>
        <v>12224278684.799999</v>
      </c>
      <c r="K66" s="11">
        <f t="shared" ref="K66" si="10">IFERROR(J66/J67-1,"")</f>
        <v>1.4299999999999979E-2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11"/>
      <c r="H67" s="10"/>
      <c r="I67" s="10">
        <f t="shared" ref="I67" si="11">IF(H67&lt;&gt;"",H67,I66/(1+IF(G66="",0,G66)))</f>
        <v>6032</v>
      </c>
      <c r="J67" s="10">
        <f t="shared" si="9"/>
        <v>12051936000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5">
        <v>7437017</v>
      </c>
      <c r="G2" s="11"/>
      <c r="H2" s="10"/>
      <c r="I2" s="10">
        <f>IF(H2&lt;&gt;"",H2,1060)</f>
        <v>1060</v>
      </c>
      <c r="J2" s="10">
        <f t="shared" ref="J2:J33" si="3">IF(I2="","",I2*C2)</f>
        <v>7883699476.400053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11"/>
      <c r="H3" s="10"/>
      <c r="I3" s="10">
        <f t="shared" ref="I3:I34" si="5">IF(H3&lt;&gt;"",H3,I2/(1+IF(G2="",0,G2)))</f>
        <v>1060</v>
      </c>
      <c r="J3" s="10">
        <f t="shared" si="3"/>
        <v>7797922330.7616758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11"/>
      <c r="H4" s="10"/>
      <c r="I4" s="10">
        <f t="shared" si="5"/>
        <v>1060</v>
      </c>
      <c r="J4" s="10">
        <f t="shared" si="3"/>
        <v>7710028011.4313574</v>
      </c>
      <c r="K4" s="11">
        <f t="shared" si="4"/>
        <v>1.1900000000000022E-2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11"/>
      <c r="H5" s="10"/>
      <c r="I5" s="10">
        <f t="shared" si="5"/>
        <v>1060</v>
      </c>
      <c r="J5" s="10">
        <f t="shared" si="3"/>
        <v>7619357655.3328953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11"/>
      <c r="H6" s="10"/>
      <c r="I6" s="10">
        <f t="shared" si="5"/>
        <v>1060</v>
      </c>
      <c r="J6" s="10">
        <f t="shared" si="3"/>
        <v>7525291511.4398966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11"/>
      <c r="H7" s="10"/>
      <c r="I7" s="10">
        <f t="shared" si="5"/>
        <v>1060</v>
      </c>
      <c r="J7" s="10">
        <f t="shared" si="3"/>
        <v>7426518811.250268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11"/>
      <c r="H8" s="10"/>
      <c r="I8" s="10">
        <f t="shared" si="5"/>
        <v>1060</v>
      </c>
      <c r="J8" s="10">
        <f t="shared" si="3"/>
        <v>7323260833.4979467</v>
      </c>
      <c r="K8" s="11">
        <f t="shared" si="4"/>
        <v>1.4899999999999913E-2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11"/>
      <c r="H9" s="10"/>
      <c r="I9" s="10">
        <f t="shared" si="5"/>
        <v>1060</v>
      </c>
      <c r="J9" s="10">
        <f t="shared" si="3"/>
        <v>7215746214.895997</v>
      </c>
      <c r="K9" s="11">
        <f t="shared" si="4"/>
        <v>1.5500000000000069E-2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11"/>
      <c r="H10" s="10"/>
      <c r="I10" s="10">
        <f t="shared" si="5"/>
        <v>1060</v>
      </c>
      <c r="J10" s="10">
        <f t="shared" si="3"/>
        <v>7105609271.1925125</v>
      </c>
      <c r="K10" s="11">
        <f t="shared" si="4"/>
        <v>1.5800000000000036E-2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11"/>
      <c r="H11" s="10"/>
      <c r="I11" s="10">
        <f t="shared" si="5"/>
        <v>1060</v>
      </c>
      <c r="J11" s="10">
        <f t="shared" si="3"/>
        <v>6995086898.2009373</v>
      </c>
      <c r="K11" s="11">
        <f t="shared" si="4"/>
        <v>1.5800000000000036E-2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11"/>
      <c r="H12" s="10"/>
      <c r="I12" s="10">
        <f t="shared" si="5"/>
        <v>1060</v>
      </c>
      <c r="J12" s="10">
        <f t="shared" si="3"/>
        <v>6886283617.0515223</v>
      </c>
      <c r="K12" s="11">
        <f t="shared" si="4"/>
        <v>1.5699999999999825E-2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11"/>
      <c r="H13" s="10"/>
      <c r="I13" s="10">
        <f t="shared" si="5"/>
        <v>1060</v>
      </c>
      <c r="J13" s="10">
        <f t="shared" si="3"/>
        <v>6779840127.0567322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11"/>
      <c r="H14" s="10"/>
      <c r="I14" s="10">
        <f t="shared" si="5"/>
        <v>1060</v>
      </c>
      <c r="J14" s="10">
        <f t="shared" si="3"/>
        <v>6675699219.23664</v>
      </c>
      <c r="K14" s="11">
        <f t="shared" si="4"/>
        <v>1.5800000000000036E-2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11"/>
      <c r="H15" s="10"/>
      <c r="I15" s="10">
        <f t="shared" si="5"/>
        <v>1060</v>
      </c>
      <c r="J15" s="10">
        <f t="shared" si="3"/>
        <v>6571863771.6446543</v>
      </c>
      <c r="K15" s="11">
        <f t="shared" si="4"/>
        <v>1.6299999999999981E-2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11"/>
      <c r="H16" s="10"/>
      <c r="I16" s="10">
        <f t="shared" si="5"/>
        <v>1060</v>
      </c>
      <c r="J16" s="10">
        <f t="shared" si="3"/>
        <v>6466460466.0480709</v>
      </c>
      <c r="K16" s="11">
        <f t="shared" si="4"/>
        <v>1.7200000000000104E-2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11"/>
      <c r="H17" s="10"/>
      <c r="I17" s="10">
        <f t="shared" si="5"/>
        <v>1060</v>
      </c>
      <c r="J17" s="10">
        <f t="shared" si="3"/>
        <v>6357118035.8317642</v>
      </c>
      <c r="K17" s="11">
        <f t="shared" si="4"/>
        <v>1.839999999999975E-2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11"/>
      <c r="H18" s="10"/>
      <c r="I18" s="10">
        <f t="shared" si="5"/>
        <v>1060</v>
      </c>
      <c r="J18" s="10">
        <f t="shared" si="3"/>
        <v>6242260443.6682692</v>
      </c>
      <c r="K18" s="11">
        <f t="shared" si="4"/>
        <v>1.980000000000004E-2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11"/>
      <c r="H19" s="10"/>
      <c r="I19" s="10">
        <f t="shared" si="5"/>
        <v>1060</v>
      </c>
      <c r="J19" s="10">
        <f t="shared" si="3"/>
        <v>6121063388.5744944</v>
      </c>
      <c r="K19" s="11">
        <f t="shared" si="4"/>
        <v>2.1200000000000108E-2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11"/>
      <c r="H20" s="10"/>
      <c r="I20" s="10">
        <f t="shared" si="5"/>
        <v>1060</v>
      </c>
      <c r="J20" s="10">
        <f t="shared" si="3"/>
        <v>5993990783.9546547</v>
      </c>
      <c r="K20" s="11">
        <f t="shared" si="4"/>
        <v>2.2599999999999953E-2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11"/>
      <c r="H21" s="10"/>
      <c r="I21" s="10">
        <f t="shared" si="5"/>
        <v>1060</v>
      </c>
      <c r="J21" s="10">
        <f t="shared" si="3"/>
        <v>5861520422.4082289</v>
      </c>
      <c r="K21" s="11">
        <f t="shared" si="4"/>
        <v>2.3700000000000054E-2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11"/>
      <c r="H22" s="10"/>
      <c r="I22" s="10">
        <f t="shared" si="5"/>
        <v>1060</v>
      </c>
      <c r="J22" s="10">
        <f t="shared" si="3"/>
        <v>5725818523.4035635</v>
      </c>
      <c r="K22" s="11">
        <f t="shared" si="4"/>
        <v>2.4499999999999966E-2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11"/>
      <c r="H23" s="10"/>
      <c r="I23" s="10">
        <f t="shared" si="5"/>
        <v>1060</v>
      </c>
      <c r="J23" s="10">
        <f t="shared" si="3"/>
        <v>5588890701.2235861</v>
      </c>
      <c r="K23" s="11">
        <f t="shared" si="4"/>
        <v>2.50999999999999E-2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11"/>
      <c r="H24" s="10"/>
      <c r="I24" s="10">
        <f t="shared" si="5"/>
        <v>1060</v>
      </c>
      <c r="J24" s="10">
        <f t="shared" si="3"/>
        <v>5452044387.1071959</v>
      </c>
      <c r="K24" s="11">
        <f t="shared" si="4"/>
        <v>2.5400000000000089E-2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11"/>
      <c r="H25" s="10"/>
      <c r="I25" s="10">
        <f t="shared" si="5"/>
        <v>1060</v>
      </c>
      <c r="J25" s="10">
        <f t="shared" si="3"/>
        <v>5316992770.7306376</v>
      </c>
      <c r="K25" s="11">
        <f t="shared" si="4"/>
        <v>2.5800000000000267E-2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11"/>
      <c r="H26" s="10"/>
      <c r="I26" s="10">
        <f t="shared" si="5"/>
        <v>1060</v>
      </c>
      <c r="J26" s="10">
        <f t="shared" si="3"/>
        <v>5183264545.4578247</v>
      </c>
      <c r="K26" s="11">
        <f t="shared" si="4"/>
        <v>2.6399999999999757E-2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11"/>
      <c r="H27" s="10"/>
      <c r="I27" s="10">
        <f t="shared" si="5"/>
        <v>1060</v>
      </c>
      <c r="J27" s="10">
        <f t="shared" si="3"/>
        <v>5049945971.8022461</v>
      </c>
      <c r="K27" s="11">
        <f t="shared" si="4"/>
        <v>2.7300000000000102E-2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11"/>
      <c r="H28" s="10"/>
      <c r="I28" s="10">
        <f t="shared" si="5"/>
        <v>1060</v>
      </c>
      <c r="J28" s="10">
        <f t="shared" si="3"/>
        <v>4915746103.1852875</v>
      </c>
      <c r="K28" s="11">
        <f t="shared" si="4"/>
        <v>2.8400000000000203E-2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11"/>
      <c r="H29" s="10"/>
      <c r="I29" s="10">
        <f t="shared" si="5"/>
        <v>1060</v>
      </c>
      <c r="J29" s="10">
        <f t="shared" si="3"/>
        <v>4779994266.0300341</v>
      </c>
      <c r="K29" s="11">
        <f t="shared" si="4"/>
        <v>2.970000000000006E-2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11"/>
      <c r="H30" s="10"/>
      <c r="I30" s="10">
        <f t="shared" si="5"/>
        <v>1060</v>
      </c>
      <c r="J30" s="10">
        <f t="shared" si="3"/>
        <v>4642123206.7884178</v>
      </c>
      <c r="K30" s="11">
        <f t="shared" si="4"/>
        <v>3.0899999999999928E-2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11"/>
      <c r="H31" s="10"/>
      <c r="I31" s="10">
        <f t="shared" si="5"/>
        <v>1060</v>
      </c>
      <c r="J31" s="10">
        <f t="shared" si="3"/>
        <v>4502981091.0742245</v>
      </c>
      <c r="K31" s="11">
        <f t="shared" si="4"/>
        <v>3.1900000000000039E-2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11"/>
      <c r="H32" s="10"/>
      <c r="I32" s="10">
        <f t="shared" si="5"/>
        <v>1060</v>
      </c>
      <c r="J32" s="10">
        <f t="shared" si="3"/>
        <v>4363776616.9921741</v>
      </c>
      <c r="K32" s="11">
        <f t="shared" si="4"/>
        <v>3.2600000000000184E-2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11"/>
      <c r="H33" s="10"/>
      <c r="I33" s="10">
        <f t="shared" si="5"/>
        <v>1060</v>
      </c>
      <c r="J33" s="10">
        <f t="shared" si="3"/>
        <v>4226008732.3185878</v>
      </c>
      <c r="K33" s="11">
        <f t="shared" si="4"/>
        <v>3.279999999999994E-2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11"/>
      <c r="H34" s="10"/>
      <c r="I34" s="10">
        <f t="shared" si="5"/>
        <v>1060</v>
      </c>
      <c r="J34" s="10">
        <f t="shared" ref="J34:J65" si="6">IF(I34="","",I34*C34)</f>
        <v>4091797765.6066885</v>
      </c>
      <c r="K34" s="11">
        <f t="shared" ref="K34:K65" si="7">IFERROR(J34/J35-1,"")</f>
        <v>3.2699999999999951E-2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11"/>
      <c r="H35" s="10"/>
      <c r="I35" s="10">
        <f t="shared" ref="I35:I66" si="8">IF(H35&lt;&gt;"",H35,I34/(1+IF(G34="",0,G34)))</f>
        <v>1060</v>
      </c>
      <c r="J35" s="10">
        <f t="shared" si="6"/>
        <v>3962232754.5334454</v>
      </c>
      <c r="K35" s="11">
        <f t="shared" si="7"/>
        <v>3.2299999999999995E-2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11"/>
      <c r="H36" s="10"/>
      <c r="I36" s="10">
        <f t="shared" si="8"/>
        <v>1060</v>
      </c>
      <c r="J36" s="10">
        <f t="shared" si="6"/>
        <v>3838257051.7615471</v>
      </c>
      <c r="K36" s="11">
        <f t="shared" si="7"/>
        <v>3.1900000000000039E-2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11"/>
      <c r="H37" s="10"/>
      <c r="I37" s="10">
        <f t="shared" si="8"/>
        <v>1060</v>
      </c>
      <c r="J37" s="10">
        <f t="shared" si="6"/>
        <v>3719601755.7530255</v>
      </c>
      <c r="K37" s="11">
        <f t="shared" si="7"/>
        <v>3.1600000000000072E-2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11"/>
      <c r="H38" s="10"/>
      <c r="I38" s="10">
        <f t="shared" si="8"/>
        <v>1060</v>
      </c>
      <c r="J38" s="10">
        <f t="shared" si="6"/>
        <v>3605662810.9277096</v>
      </c>
      <c r="K38" s="11">
        <f t="shared" si="7"/>
        <v>3.1600000000000072E-2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11"/>
      <c r="H39" s="10"/>
      <c r="I39" s="10">
        <f t="shared" si="8"/>
        <v>1060</v>
      </c>
      <c r="J39" s="10">
        <f t="shared" si="6"/>
        <v>3495214047.0412073</v>
      </c>
      <c r="K39" s="11">
        <f t="shared" si="7"/>
        <v>3.2000000000000028E-2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11"/>
      <c r="H40" s="10"/>
      <c r="I40" s="10">
        <f t="shared" si="8"/>
        <v>1060</v>
      </c>
      <c r="J40" s="10">
        <f t="shared" si="6"/>
        <v>3386835316.9003944</v>
      </c>
      <c r="K40" s="11">
        <f t="shared" si="7"/>
        <v>3.2899999999999929E-2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11"/>
      <c r="H41" s="10"/>
      <c r="I41" s="10">
        <f t="shared" si="8"/>
        <v>1060</v>
      </c>
      <c r="J41" s="10">
        <f t="shared" si="6"/>
        <v>3278957611.4826164</v>
      </c>
      <c r="K41" s="11">
        <f t="shared" si="7"/>
        <v>3.4100000000000019E-2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11"/>
      <c r="H42" s="10"/>
      <c r="I42" s="10">
        <f t="shared" si="8"/>
        <v>1060</v>
      </c>
      <c r="J42" s="10">
        <f t="shared" si="6"/>
        <v>3170832232.359169</v>
      </c>
      <c r="K42" s="11">
        <f t="shared" si="7"/>
        <v>3.5600000000000076E-2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11"/>
      <c r="H43" s="10"/>
      <c r="I43" s="10">
        <f t="shared" si="8"/>
        <v>1060</v>
      </c>
      <c r="J43" s="10">
        <f t="shared" si="6"/>
        <v>3061831047.0830135</v>
      </c>
      <c r="K43" s="11">
        <f t="shared" si="7"/>
        <v>3.7300000000000111E-2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11"/>
      <c r="H44" s="10"/>
      <c r="I44" s="10">
        <f t="shared" si="8"/>
        <v>1060</v>
      </c>
      <c r="J44" s="10">
        <f t="shared" si="6"/>
        <v>2951731463.4946623</v>
      </c>
      <c r="K44" s="11">
        <f t="shared" si="7"/>
        <v>3.8799999999999724E-2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11"/>
      <c r="H45" s="10"/>
      <c r="I45" s="10">
        <f t="shared" si="8"/>
        <v>1060</v>
      </c>
      <c r="J45" s="10">
        <f t="shared" si="6"/>
        <v>2841481963.3179274</v>
      </c>
      <c r="K45" s="11">
        <f t="shared" si="7"/>
        <v>4.0100000000000025E-2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11"/>
      <c r="H46" s="10"/>
      <c r="I46" s="10">
        <f t="shared" si="8"/>
        <v>1060</v>
      </c>
      <c r="J46" s="10">
        <f t="shared" si="6"/>
        <v>2731931509.7759132</v>
      </c>
      <c r="K46" s="11">
        <f t="shared" si="7"/>
        <v>4.0999999999999925E-2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11"/>
      <c r="H47" s="10"/>
      <c r="I47" s="10">
        <f t="shared" si="8"/>
        <v>1060</v>
      </c>
      <c r="J47" s="10">
        <f t="shared" si="6"/>
        <v>2624333823.0316172</v>
      </c>
      <c r="K47" s="11">
        <f t="shared" si="7"/>
        <v>4.1199999999999903E-2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11"/>
      <c r="H48" s="10"/>
      <c r="I48" s="10">
        <f t="shared" si="8"/>
        <v>1060</v>
      </c>
      <c r="J48" s="10">
        <f t="shared" si="6"/>
        <v>2520489649.4733167</v>
      </c>
      <c r="K48" s="11">
        <f t="shared" si="7"/>
        <v>4.0699999999999958E-2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11"/>
      <c r="H49" s="10"/>
      <c r="I49" s="10">
        <f t="shared" si="8"/>
        <v>1060</v>
      </c>
      <c r="J49" s="10">
        <f t="shared" si="6"/>
        <v>2421917603.0299959</v>
      </c>
      <c r="K49" s="11">
        <f t="shared" si="7"/>
        <v>3.9400000000000102E-2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11"/>
      <c r="H50" s="10"/>
      <c r="I50" s="10">
        <f t="shared" si="8"/>
        <v>1060</v>
      </c>
      <c r="J50" s="10">
        <f t="shared" si="6"/>
        <v>2330111220.92553</v>
      </c>
      <c r="K50" s="11">
        <f t="shared" si="7"/>
        <v>3.7299999999999889E-2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11"/>
      <c r="H51" s="10"/>
      <c r="I51" s="10">
        <f t="shared" si="8"/>
        <v>1060</v>
      </c>
      <c r="J51" s="10">
        <f t="shared" si="6"/>
        <v>2246323359.6120024</v>
      </c>
      <c r="K51" s="11">
        <f t="shared" si="7"/>
        <v>3.4699999999999953E-2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11"/>
      <c r="H52" s="10"/>
      <c r="I52" s="10">
        <f t="shared" si="8"/>
        <v>1060</v>
      </c>
      <c r="J52" s="10">
        <f t="shared" si="6"/>
        <v>2170990006.3902602</v>
      </c>
      <c r="K52" s="11">
        <f t="shared" si="7"/>
        <v>3.180000000000005E-2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11"/>
      <c r="H53" s="10"/>
      <c r="I53" s="10">
        <f t="shared" si="8"/>
        <v>1060</v>
      </c>
      <c r="J53" s="10">
        <f t="shared" si="6"/>
        <v>2104080254.3034115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11"/>
      <c r="H54" s="10"/>
      <c r="I54" s="10">
        <f t="shared" si="8"/>
        <v>1060</v>
      </c>
      <c r="J54" s="10">
        <f t="shared" si="6"/>
        <v>2044781588.2443264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11"/>
      <c r="H55" s="10"/>
      <c r="I55" s="10">
        <f t="shared" si="8"/>
        <v>1060</v>
      </c>
      <c r="J55" s="10">
        <f t="shared" si="6"/>
        <v>1991411753.2570379</v>
      </c>
      <c r="K55" s="11">
        <f t="shared" si="7"/>
        <v>2.5700000000000056E-2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11"/>
      <c r="H56" s="10"/>
      <c r="I56" s="10">
        <f t="shared" si="8"/>
        <v>1060</v>
      </c>
      <c r="J56" s="10">
        <f t="shared" si="6"/>
        <v>1941514822.3233283</v>
      </c>
      <c r="K56" s="11">
        <f t="shared" si="7"/>
        <v>2.5900000000000034E-2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11"/>
      <c r="H57" s="10"/>
      <c r="I57" s="10">
        <f t="shared" si="8"/>
        <v>1060</v>
      </c>
      <c r="J57" s="10">
        <f t="shared" si="6"/>
        <v>1892499095.7435696</v>
      </c>
      <c r="K57" s="11">
        <f t="shared" si="7"/>
        <v>2.7199999999999891E-2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11"/>
      <c r="H58" s="10"/>
      <c r="I58" s="10">
        <f t="shared" si="8"/>
        <v>1060</v>
      </c>
      <c r="J58" s="10">
        <f t="shared" si="6"/>
        <v>1842386191.3391452</v>
      </c>
      <c r="K58" s="11">
        <f t="shared" si="7"/>
        <v>2.9300000000000104E-2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11"/>
      <c r="H59" s="10"/>
      <c r="I59" s="10">
        <f t="shared" si="8"/>
        <v>1060</v>
      </c>
      <c r="J59" s="10">
        <f t="shared" si="6"/>
        <v>1789940922.3153067</v>
      </c>
      <c r="K59" s="11">
        <f t="shared" si="7"/>
        <v>3.1600000000000072E-2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11"/>
      <c r="H60" s="10"/>
      <c r="I60" s="10">
        <f t="shared" si="8"/>
        <v>1060</v>
      </c>
      <c r="J60" s="10">
        <f t="shared" si="6"/>
        <v>1735111402.0117357</v>
      </c>
      <c r="K60" s="11">
        <f t="shared" si="7"/>
        <v>3.3700000000000063E-2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11"/>
      <c r="H61" s="10"/>
      <c r="I61" s="10">
        <f t="shared" si="8"/>
        <v>1060</v>
      </c>
      <c r="J61" s="10">
        <f t="shared" si="6"/>
        <v>1678544453.9148066</v>
      </c>
      <c r="K61" s="11">
        <f t="shared" si="7"/>
        <v>3.5099999999999909E-2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11"/>
      <c r="H62" s="10"/>
      <c r="I62" s="10">
        <f t="shared" si="8"/>
        <v>1060</v>
      </c>
      <c r="J62" s="10">
        <f t="shared" si="6"/>
        <v>1621625402.2942777</v>
      </c>
      <c r="K62" s="11">
        <f t="shared" si="7"/>
        <v>3.5700000000000065E-2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11"/>
      <c r="H63" s="10"/>
      <c r="I63" s="10">
        <f t="shared" si="8"/>
        <v>1060</v>
      </c>
      <c r="J63" s="10">
        <f t="shared" si="6"/>
        <v>1565728881.234216</v>
      </c>
      <c r="K63" s="11">
        <f t="shared" si="7"/>
        <v>3.5500000000000087E-2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11"/>
      <c r="H64" s="10"/>
      <c r="I64" s="10">
        <f t="shared" si="8"/>
        <v>1060</v>
      </c>
      <c r="J64" s="10">
        <f t="shared" si="6"/>
        <v>1512051068.309238</v>
      </c>
      <c r="K64" s="11">
        <f t="shared" si="7"/>
        <v>3.4699999999999953E-2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11"/>
      <c r="H65" s="10"/>
      <c r="I65" s="10">
        <f t="shared" si="8"/>
        <v>1060</v>
      </c>
      <c r="J65" s="10">
        <f t="shared" si="6"/>
        <v>1461342484.1106002</v>
      </c>
      <c r="K65" s="11">
        <f t="shared" si="7"/>
        <v>3.3500000000000085E-2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4">
        <f>SUM(F2)</f>
        <v>7437017</v>
      </c>
      <c r="G66" s="11"/>
      <c r="H66" s="10"/>
      <c r="I66" s="10">
        <f t="shared" si="8"/>
        <v>1060</v>
      </c>
      <c r="J66" s="10">
        <f t="shared" ref="J66:J67" si="9">IF(I66="","",I66*C66)</f>
        <v>1413974343.6000001</v>
      </c>
      <c r="K66" s="11">
        <f t="shared" ref="K66" si="10">IFERROR(J66/J67-1,"")</f>
        <v>3.2299999999999995E-2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11"/>
      <c r="H67" s="10"/>
      <c r="I67" s="10">
        <f t="shared" ref="I67" si="11">IF(H67&lt;&gt;"",H67,I66/(1+IF(G66="",0,G66)))</f>
        <v>1060</v>
      </c>
      <c r="J67" s="10">
        <f t="shared" si="9"/>
        <v>1369732000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5">
        <v>93832500</v>
      </c>
      <c r="G2" s="11"/>
      <c r="H2" s="10"/>
      <c r="I2" s="10">
        <f>IF(H2&lt;&gt;"",H2,10198)</f>
        <v>10198</v>
      </c>
      <c r="J2" s="10">
        <f t="shared" ref="J2:J33" si="3">IF(I2="","",I2*C2)</f>
        <v>956905839120.11597</v>
      </c>
      <c r="K2" s="11">
        <f t="shared" ref="K2:K33" si="4">IFERROR(J2/J3-1,"")</f>
        <v>8.899999999999908E-3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11"/>
      <c r="H3" s="10"/>
      <c r="I3" s="10">
        <f t="shared" ref="I3:I34" si="5">IF(H3&lt;&gt;"",H3,I2/(1+IF(G2="",0,G2)))</f>
        <v>10198</v>
      </c>
      <c r="J3" s="10">
        <f t="shared" si="3"/>
        <v>948464505025.39001</v>
      </c>
      <c r="K3" s="11">
        <f t="shared" si="4"/>
        <v>9.9000000000000199E-3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11"/>
      <c r="H4" s="10"/>
      <c r="I4" s="10">
        <f t="shared" si="5"/>
        <v>10198</v>
      </c>
      <c r="J4" s="10">
        <f t="shared" si="3"/>
        <v>939166754159.21375</v>
      </c>
      <c r="K4" s="11">
        <f t="shared" si="4"/>
        <v>1.110000000000011E-2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11"/>
      <c r="H5" s="10"/>
      <c r="I5" s="10">
        <f t="shared" si="5"/>
        <v>10198</v>
      </c>
      <c r="J5" s="10">
        <f t="shared" si="3"/>
        <v>928856447590.95398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11"/>
      <c r="H6" s="10"/>
      <c r="I6" s="10">
        <f t="shared" si="5"/>
        <v>10198</v>
      </c>
      <c r="J6" s="10">
        <f t="shared" si="3"/>
        <v>917570332501.18933</v>
      </c>
      <c r="K6" s="11">
        <f t="shared" si="4"/>
        <v>1.3600000000000056E-2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11"/>
      <c r="H7" s="10"/>
      <c r="I7" s="10">
        <f t="shared" si="5"/>
        <v>10198</v>
      </c>
      <c r="J7" s="10">
        <f t="shared" si="3"/>
        <v>905258812649.16077</v>
      </c>
      <c r="K7" s="11">
        <f t="shared" si="4"/>
        <v>1.4699999999999935E-2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11"/>
      <c r="H8" s="10"/>
      <c r="I8" s="10">
        <f t="shared" si="5"/>
        <v>10198</v>
      </c>
      <c r="J8" s="10">
        <f t="shared" si="3"/>
        <v>892144291563.18213</v>
      </c>
      <c r="K8" s="11">
        <f t="shared" si="4"/>
        <v>1.5800000000000036E-2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11"/>
      <c r="H9" s="10"/>
      <c r="I9" s="10">
        <f t="shared" si="5"/>
        <v>10198</v>
      </c>
      <c r="J9" s="10">
        <f t="shared" si="3"/>
        <v>878267662495.74927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11"/>
      <c r="H10" s="10"/>
      <c r="I10" s="10">
        <f t="shared" si="5"/>
        <v>10198</v>
      </c>
      <c r="J10" s="10">
        <f t="shared" si="3"/>
        <v>863841509290.59644</v>
      </c>
      <c r="K10" s="11">
        <f t="shared" si="4"/>
        <v>1.7400000000000082E-2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11"/>
      <c r="H11" s="10"/>
      <c r="I11" s="10">
        <f t="shared" si="5"/>
        <v>10198</v>
      </c>
      <c r="J11" s="10">
        <f t="shared" si="3"/>
        <v>849067730775.1095</v>
      </c>
      <c r="K11" s="11">
        <f t="shared" si="4"/>
        <v>1.8000000000000238E-2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11"/>
      <c r="H12" s="10"/>
      <c r="I12" s="10">
        <f t="shared" si="5"/>
        <v>10198</v>
      </c>
      <c r="J12" s="10">
        <f t="shared" si="3"/>
        <v>834054745358.65356</v>
      </c>
      <c r="K12" s="11">
        <f t="shared" si="4"/>
        <v>1.8299999999999761E-2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11"/>
      <c r="H13" s="10"/>
      <c r="I13" s="10">
        <f t="shared" si="5"/>
        <v>10198</v>
      </c>
      <c r="J13" s="10">
        <f t="shared" si="3"/>
        <v>819065840477.90796</v>
      </c>
      <c r="K13" s="11">
        <f t="shared" si="4"/>
        <v>1.859999999999995E-2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11"/>
      <c r="H14" s="10"/>
      <c r="I14" s="10">
        <f t="shared" si="5"/>
        <v>10198</v>
      </c>
      <c r="J14" s="10">
        <f t="shared" si="3"/>
        <v>804109405534.95776</v>
      </c>
      <c r="K14" s="11">
        <f t="shared" si="4"/>
        <v>1.8799999999999928E-2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11"/>
      <c r="H15" s="10"/>
      <c r="I15" s="10">
        <f t="shared" si="5"/>
        <v>10198</v>
      </c>
      <c r="J15" s="10">
        <f t="shared" si="3"/>
        <v>789271108691.55664</v>
      </c>
      <c r="K15" s="11">
        <f t="shared" si="4"/>
        <v>1.9099999999999895E-2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11"/>
      <c r="H16" s="10"/>
      <c r="I16" s="10">
        <f t="shared" si="5"/>
        <v>10198</v>
      </c>
      <c r="J16" s="10">
        <f t="shared" si="3"/>
        <v>774478568041.95532</v>
      </c>
      <c r="K16" s="11">
        <f t="shared" si="4"/>
        <v>1.9500000000000073E-2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11"/>
      <c r="H17" s="10"/>
      <c r="I17" s="10">
        <f t="shared" si="5"/>
        <v>10198</v>
      </c>
      <c r="J17" s="10">
        <f t="shared" si="3"/>
        <v>759665098618.88696</v>
      </c>
      <c r="K17" s="11">
        <f t="shared" si="4"/>
        <v>2.0099999999999785E-2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11"/>
      <c r="H18" s="10"/>
      <c r="I18" s="10">
        <f t="shared" si="5"/>
        <v>10198</v>
      </c>
      <c r="J18" s="10">
        <f t="shared" si="3"/>
        <v>744696695048.41394</v>
      </c>
      <c r="K18" s="11">
        <f t="shared" si="4"/>
        <v>2.0999999999999908E-2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11"/>
      <c r="H19" s="10"/>
      <c r="I19" s="10">
        <f t="shared" si="5"/>
        <v>10198</v>
      </c>
      <c r="J19" s="10">
        <f t="shared" si="3"/>
        <v>729379720909.31836</v>
      </c>
      <c r="K19" s="11">
        <f t="shared" si="4"/>
        <v>2.2100000000000009E-2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11"/>
      <c r="H20" s="10"/>
      <c r="I20" s="10">
        <f t="shared" si="5"/>
        <v>10198</v>
      </c>
      <c r="J20" s="10">
        <f t="shared" si="3"/>
        <v>713608962830.75854</v>
      </c>
      <c r="K20" s="11">
        <f t="shared" si="4"/>
        <v>2.3400000000000087E-2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11"/>
      <c r="H21" s="10"/>
      <c r="I21" s="10">
        <f t="shared" si="5"/>
        <v>10198</v>
      </c>
      <c r="J21" s="10">
        <f t="shared" si="3"/>
        <v>697292322484.61841</v>
      </c>
      <c r="K21" s="11">
        <f t="shared" si="4"/>
        <v>2.4700000000000166E-2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11"/>
      <c r="H22" s="10"/>
      <c r="I22" s="10">
        <f t="shared" si="5"/>
        <v>10198</v>
      </c>
      <c r="J22" s="10">
        <f t="shared" si="3"/>
        <v>680484358821.7218</v>
      </c>
      <c r="K22" s="11">
        <f t="shared" si="4"/>
        <v>2.6100000000000012E-2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11"/>
      <c r="H23" s="10"/>
      <c r="I23" s="10">
        <f t="shared" si="5"/>
        <v>10198</v>
      </c>
      <c r="J23" s="10">
        <f t="shared" si="3"/>
        <v>663175478824.40479</v>
      </c>
      <c r="K23" s="11">
        <f t="shared" si="4"/>
        <v>2.7199999999999891E-2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11"/>
      <c r="H24" s="10"/>
      <c r="I24" s="10">
        <f t="shared" si="5"/>
        <v>10198</v>
      </c>
      <c r="J24" s="10">
        <f t="shared" si="3"/>
        <v>645614757422.51257</v>
      </c>
      <c r="K24" s="11">
        <f t="shared" si="4"/>
        <v>2.8100000000000014E-2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11"/>
      <c r="H25" s="10"/>
      <c r="I25" s="10">
        <f t="shared" si="5"/>
        <v>10198</v>
      </c>
      <c r="J25" s="10">
        <f t="shared" si="3"/>
        <v>627968833209.33032</v>
      </c>
      <c r="K25" s="11">
        <f t="shared" si="4"/>
        <v>2.8799999999999937E-2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11"/>
      <c r="H26" s="10"/>
      <c r="I26" s="10">
        <f t="shared" si="5"/>
        <v>10198</v>
      </c>
      <c r="J26" s="10">
        <f t="shared" si="3"/>
        <v>610389612372.98828</v>
      </c>
      <c r="K26" s="11">
        <f t="shared" si="4"/>
        <v>2.9099999999999682E-2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11"/>
      <c r="H27" s="10"/>
      <c r="I27" s="10">
        <f t="shared" si="5"/>
        <v>10198</v>
      </c>
      <c r="J27" s="10">
        <f t="shared" si="3"/>
        <v>593129542680.97217</v>
      </c>
      <c r="K27" s="11">
        <f t="shared" si="4"/>
        <v>2.9099999999999904E-2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11"/>
      <c r="H28" s="10"/>
      <c r="I28" s="10">
        <f t="shared" si="5"/>
        <v>10198</v>
      </c>
      <c r="J28" s="10">
        <f t="shared" si="3"/>
        <v>576357538315.97729</v>
      </c>
      <c r="K28" s="11">
        <f t="shared" si="4"/>
        <v>2.8899999999999926E-2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11"/>
      <c r="H29" s="10"/>
      <c r="I29" s="10">
        <f t="shared" si="5"/>
        <v>10198</v>
      </c>
      <c r="J29" s="10">
        <f t="shared" si="3"/>
        <v>560168663928.44531</v>
      </c>
      <c r="K29" s="11">
        <f t="shared" si="4"/>
        <v>2.8399999999999981E-2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11"/>
      <c r="H30" s="10"/>
      <c r="I30" s="10">
        <f t="shared" si="5"/>
        <v>10198</v>
      </c>
      <c r="J30" s="10">
        <f t="shared" si="3"/>
        <v>544699206464.84375</v>
      </c>
      <c r="K30" s="11">
        <f t="shared" si="4"/>
        <v>2.7800000000000047E-2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11"/>
      <c r="H31" s="10"/>
      <c r="I31" s="10">
        <f t="shared" si="5"/>
        <v>10198</v>
      </c>
      <c r="J31" s="10">
        <f t="shared" si="3"/>
        <v>529966147562.60333</v>
      </c>
      <c r="K31" s="11">
        <f t="shared" si="4"/>
        <v>2.6999999999999913E-2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11"/>
      <c r="H32" s="10"/>
      <c r="I32" s="10">
        <f t="shared" si="5"/>
        <v>10198</v>
      </c>
      <c r="J32" s="10">
        <f t="shared" si="3"/>
        <v>516033249817.53003</v>
      </c>
      <c r="K32" s="11">
        <f t="shared" si="4"/>
        <v>2.6000000000000023E-2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11"/>
      <c r="H33" s="10"/>
      <c r="I33" s="10">
        <f t="shared" si="5"/>
        <v>10198</v>
      </c>
      <c r="J33" s="10">
        <f t="shared" si="3"/>
        <v>502956383837.74854</v>
      </c>
      <c r="K33" s="11">
        <f t="shared" si="4"/>
        <v>2.48999999999997E-2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11"/>
      <c r="H34" s="10"/>
      <c r="I34" s="10">
        <f t="shared" si="5"/>
        <v>10198</v>
      </c>
      <c r="J34" s="10">
        <f t="shared" ref="J34:J65" si="6">IF(I34="","",I34*C34)</f>
        <v>490737031747.24231</v>
      </c>
      <c r="K34" s="11">
        <f t="shared" ref="K34:K65" si="7">IFERROR(J34/J35-1,"")</f>
        <v>2.3900000000000032E-2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11"/>
      <c r="H35" s="10"/>
      <c r="I35" s="10">
        <f t="shared" ref="I35:I66" si="8">IF(H35&lt;&gt;"",H35,I34/(1+IF(G34="",0,G34)))</f>
        <v>10198</v>
      </c>
      <c r="J35" s="10">
        <f t="shared" si="6"/>
        <v>479282187466.78607</v>
      </c>
      <c r="K35" s="11">
        <f t="shared" si="7"/>
        <v>2.289999999999992E-2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11"/>
      <c r="H36" s="10"/>
      <c r="I36" s="10">
        <f t="shared" si="8"/>
        <v>10198</v>
      </c>
      <c r="J36" s="10">
        <f t="shared" si="6"/>
        <v>468552338905.84235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11"/>
      <c r="H37" s="10"/>
      <c r="I37" s="10">
        <f t="shared" si="8"/>
        <v>10198</v>
      </c>
      <c r="J37" s="10">
        <f t="shared" si="6"/>
        <v>458421229728.83508</v>
      </c>
      <c r="K37" s="11">
        <f t="shared" si="7"/>
        <v>2.1300000000000097E-2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11"/>
      <c r="H38" s="10"/>
      <c r="I38" s="10">
        <f t="shared" si="8"/>
        <v>10198</v>
      </c>
      <c r="J38" s="10">
        <f t="shared" si="6"/>
        <v>448860501056.33514</v>
      </c>
      <c r="K38" s="11">
        <f t="shared" si="7"/>
        <v>2.0599999999999952E-2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11"/>
      <c r="H39" s="10"/>
      <c r="I39" s="10">
        <f t="shared" si="8"/>
        <v>10198</v>
      </c>
      <c r="J39" s="10">
        <f t="shared" si="6"/>
        <v>439800608520.80658</v>
      </c>
      <c r="K39" s="11">
        <f t="shared" si="7"/>
        <v>2.0100000000000007E-2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11"/>
      <c r="H40" s="10"/>
      <c r="I40" s="10">
        <f t="shared" si="8"/>
        <v>10198</v>
      </c>
      <c r="J40" s="10">
        <f t="shared" si="6"/>
        <v>431134799059.70648</v>
      </c>
      <c r="K40" s="11">
        <f t="shared" si="7"/>
        <v>1.9600000000000062E-2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11"/>
      <c r="H41" s="10"/>
      <c r="I41" s="10">
        <f t="shared" si="8"/>
        <v>10198</v>
      </c>
      <c r="J41" s="10">
        <f t="shared" si="6"/>
        <v>422846997900.84979</v>
      </c>
      <c r="K41" s="11">
        <f t="shared" si="7"/>
        <v>1.9100000000000117E-2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11"/>
      <c r="H42" s="10"/>
      <c r="I42" s="10">
        <f t="shared" si="8"/>
        <v>10198</v>
      </c>
      <c r="J42" s="10">
        <f t="shared" si="6"/>
        <v>414921987931.36078</v>
      </c>
      <c r="K42" s="11">
        <f t="shared" si="7"/>
        <v>1.8499999999999961E-2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11"/>
      <c r="H43" s="10"/>
      <c r="I43" s="10">
        <f t="shared" si="8"/>
        <v>10198</v>
      </c>
      <c r="J43" s="10">
        <f t="shared" si="6"/>
        <v>407385358793.67773</v>
      </c>
      <c r="K43" s="11">
        <f t="shared" si="7"/>
        <v>1.7900000000000249E-2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11"/>
      <c r="H44" s="10"/>
      <c r="I44" s="10">
        <f t="shared" si="8"/>
        <v>10198</v>
      </c>
      <c r="J44" s="10">
        <f t="shared" si="6"/>
        <v>400221395808.7019</v>
      </c>
      <c r="K44" s="11">
        <f t="shared" si="7"/>
        <v>1.7199999999999882E-2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11"/>
      <c r="H45" s="10"/>
      <c r="I45" s="10">
        <f t="shared" si="8"/>
        <v>10198</v>
      </c>
      <c r="J45" s="10">
        <f t="shared" si="6"/>
        <v>393453987228.3739</v>
      </c>
      <c r="K45" s="11">
        <f t="shared" si="7"/>
        <v>1.639999999999997E-2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11"/>
      <c r="H46" s="10"/>
      <c r="I46" s="10">
        <f t="shared" si="8"/>
        <v>10198</v>
      </c>
      <c r="J46" s="10">
        <f t="shared" si="6"/>
        <v>387105457721.73743</v>
      </c>
      <c r="K46" s="11">
        <f t="shared" si="7"/>
        <v>1.5600000000000058E-2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11"/>
      <c r="H47" s="10"/>
      <c r="I47" s="10">
        <f t="shared" si="8"/>
        <v>10198</v>
      </c>
      <c r="J47" s="10">
        <f t="shared" si="6"/>
        <v>381159371525.93286</v>
      </c>
      <c r="K47" s="11">
        <f t="shared" si="7"/>
        <v>1.4899999999999913E-2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11"/>
      <c r="H48" s="10"/>
      <c r="I48" s="10">
        <f t="shared" si="8"/>
        <v>10198</v>
      </c>
      <c r="J48" s="10">
        <f t="shared" si="6"/>
        <v>375563475737.44495</v>
      </c>
      <c r="K48" s="11">
        <f t="shared" si="7"/>
        <v>1.4200000000000212E-2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11"/>
      <c r="H49" s="10"/>
      <c r="I49" s="10">
        <f t="shared" si="8"/>
        <v>10198</v>
      </c>
      <c r="J49" s="10">
        <f t="shared" si="6"/>
        <v>370305142710.9494</v>
      </c>
      <c r="K49" s="11">
        <f t="shared" si="7"/>
        <v>1.3500000000000068E-2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11"/>
      <c r="H50" s="10"/>
      <c r="I50" s="10">
        <f t="shared" si="8"/>
        <v>10198</v>
      </c>
      <c r="J50" s="10">
        <f t="shared" si="6"/>
        <v>365372612442.9693</v>
      </c>
      <c r="K50" s="11">
        <f t="shared" si="7"/>
        <v>1.2899999999999912E-2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11"/>
      <c r="H51" s="10"/>
      <c r="I51" s="10">
        <f t="shared" si="8"/>
        <v>10198</v>
      </c>
      <c r="J51" s="10">
        <f t="shared" si="6"/>
        <v>360719333046.66736</v>
      </c>
      <c r="K51" s="11">
        <f t="shared" si="7"/>
        <v>1.2399999999999967E-2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11"/>
      <c r="H52" s="10"/>
      <c r="I52" s="10">
        <f t="shared" si="8"/>
        <v>10198</v>
      </c>
      <c r="J52" s="10">
        <f t="shared" si="6"/>
        <v>356301198189.12225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11"/>
      <c r="H53" s="10"/>
      <c r="I53" s="10">
        <f t="shared" si="8"/>
        <v>10198</v>
      </c>
      <c r="J53" s="10">
        <f t="shared" si="6"/>
        <v>352076282795.57538</v>
      </c>
      <c r="K53" s="11">
        <f t="shared" si="7"/>
        <v>1.1600000000000055E-2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11"/>
      <c r="H54" s="10"/>
      <c r="I54" s="10">
        <f t="shared" si="8"/>
        <v>10198</v>
      </c>
      <c r="J54" s="10">
        <f t="shared" si="6"/>
        <v>348039030047.02979</v>
      </c>
      <c r="K54" s="11">
        <f t="shared" si="7"/>
        <v>1.1400000000000077E-2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11"/>
      <c r="H55" s="10"/>
      <c r="I55" s="10">
        <f t="shared" si="8"/>
        <v>10198</v>
      </c>
      <c r="J55" s="10">
        <f t="shared" si="6"/>
        <v>344116106433.68573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11"/>
      <c r="H56" s="10"/>
      <c r="I56" s="10">
        <f t="shared" si="8"/>
        <v>10198</v>
      </c>
      <c r="J56" s="10">
        <f t="shared" si="6"/>
        <v>340338350740.46649</v>
      </c>
      <c r="K56" s="11">
        <f t="shared" si="7"/>
        <v>1.089999999999991E-2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11"/>
      <c r="H57" s="10"/>
      <c r="I57" s="10">
        <f t="shared" si="8"/>
        <v>10198</v>
      </c>
      <c r="J57" s="10">
        <f t="shared" si="6"/>
        <v>336668662321.16583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11"/>
      <c r="H58" s="10"/>
      <c r="I58" s="10">
        <f t="shared" si="8"/>
        <v>10198</v>
      </c>
      <c r="J58" s="10">
        <f t="shared" si="6"/>
        <v>333104444762.21021</v>
      </c>
      <c r="K58" s="11">
        <f t="shared" si="7"/>
        <v>1.0499999999999954E-2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11"/>
      <c r="H59" s="10"/>
      <c r="I59" s="10">
        <f t="shared" si="8"/>
        <v>10198</v>
      </c>
      <c r="J59" s="10">
        <f t="shared" si="6"/>
        <v>329643191254.04279</v>
      </c>
      <c r="K59" s="11">
        <f t="shared" si="7"/>
        <v>1.0299999999999976E-2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11"/>
      <c r="H60" s="10"/>
      <c r="I60" s="10">
        <f t="shared" si="8"/>
        <v>10198</v>
      </c>
      <c r="J60" s="10">
        <f t="shared" si="6"/>
        <v>326282481692.60895</v>
      </c>
      <c r="K60" s="11">
        <f t="shared" si="7"/>
        <v>1.0099999999999998E-2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11"/>
      <c r="H61" s="10"/>
      <c r="I61" s="10">
        <f t="shared" si="8"/>
        <v>10198</v>
      </c>
      <c r="J61" s="10">
        <f t="shared" si="6"/>
        <v>323019979895.66272</v>
      </c>
      <c r="K61" s="11">
        <f t="shared" si="7"/>
        <v>9.9000000000000199E-3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11"/>
      <c r="H62" s="10"/>
      <c r="I62" s="10">
        <f t="shared" si="8"/>
        <v>10198</v>
      </c>
      <c r="J62" s="10">
        <f t="shared" si="6"/>
        <v>319853430929.46106</v>
      </c>
      <c r="K62" s="11">
        <f t="shared" si="7"/>
        <v>9.7000000000000419E-3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11"/>
      <c r="H63" s="10"/>
      <c r="I63" s="10">
        <f t="shared" si="8"/>
        <v>10198</v>
      </c>
      <c r="J63" s="10">
        <f t="shared" si="6"/>
        <v>316780658541.60742</v>
      </c>
      <c r="K63" s="11">
        <f t="shared" si="7"/>
        <v>9.400000000000075E-3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11"/>
      <c r="H64" s="10"/>
      <c r="I64" s="10">
        <f t="shared" si="8"/>
        <v>10198</v>
      </c>
      <c r="J64" s="10">
        <f t="shared" si="6"/>
        <v>313830650427.58807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11"/>
      <c r="H65" s="10"/>
      <c r="I65" s="10">
        <f t="shared" si="8"/>
        <v>10198</v>
      </c>
      <c r="J65" s="10">
        <f t="shared" si="6"/>
        <v>310969728921.51013</v>
      </c>
      <c r="K65" s="11">
        <f t="shared" si="7"/>
        <v>8.899999999999908E-3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4">
        <f>SUM(F2)</f>
        <v>93832500</v>
      </c>
      <c r="G66" s="11"/>
      <c r="H66" s="10"/>
      <c r="I66" s="10">
        <f t="shared" si="8"/>
        <v>10198</v>
      </c>
      <c r="J66" s="10">
        <f t="shared" ref="J66:J67" si="9">IF(I66="","",I66*C66)</f>
        <v>308226512956.20001</v>
      </c>
      <c r="K66" s="11">
        <f t="shared" ref="K66" si="10">IFERROR(J66/J67-1,"")</f>
        <v>8.599999999999941E-3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11"/>
      <c r="H67" s="10"/>
      <c r="I67" s="10">
        <f t="shared" ref="I67" si="11">IF(H67&lt;&gt;"",H67,I66/(1+IF(G66="",0,G66)))</f>
        <v>10198</v>
      </c>
      <c r="J67" s="10">
        <f t="shared" si="9"/>
        <v>305598367000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5">
        <v>33524353</v>
      </c>
      <c r="G2" s="11"/>
      <c r="H2" s="10"/>
      <c r="I2" s="10">
        <f>IF(H2&lt;&gt;"",H2,1655)</f>
        <v>1655</v>
      </c>
      <c r="J2" s="10">
        <f t="shared" ref="J2:J33" si="3">IF(I2="","",I2*C2)</f>
        <v>55485411241.935425</v>
      </c>
      <c r="K2" s="11">
        <f t="shared" ref="K2:K33" si="4">IFERROR(J2/J3-1,"")</f>
        <v>4.3999999999999595E-3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11"/>
      <c r="H3" s="10"/>
      <c r="I3" s="10">
        <f t="shared" ref="I3:I34" si="5">IF(H3&lt;&gt;"",H3,I2/(1+IF(G2="",0,G2)))</f>
        <v>1655</v>
      </c>
      <c r="J3" s="10">
        <f t="shared" si="3"/>
        <v>55242344924.268646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11"/>
      <c r="H4" s="10"/>
      <c r="I4" s="10">
        <f t="shared" si="5"/>
        <v>1655</v>
      </c>
      <c r="J4" s="10">
        <f t="shared" si="3"/>
        <v>54934710545.215439</v>
      </c>
      <c r="K4" s="11">
        <f t="shared" si="4"/>
        <v>7.2000000000003173E-3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11"/>
      <c r="H5" s="10"/>
      <c r="I5" s="10">
        <f t="shared" si="5"/>
        <v>1655</v>
      </c>
      <c r="J5" s="10">
        <f t="shared" si="3"/>
        <v>54542008086.989105</v>
      </c>
      <c r="K5" s="11">
        <f t="shared" si="4"/>
        <v>8.999999999999897E-3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11"/>
      <c r="H6" s="10"/>
      <c r="I6" s="10">
        <f t="shared" si="5"/>
        <v>1655</v>
      </c>
      <c r="J6" s="10">
        <f t="shared" si="3"/>
        <v>54055508510.395554</v>
      </c>
      <c r="K6" s="11">
        <f t="shared" si="4"/>
        <v>1.089999999999991E-2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11"/>
      <c r="H7" s="10"/>
      <c r="I7" s="10">
        <f t="shared" si="5"/>
        <v>1655</v>
      </c>
      <c r="J7" s="10">
        <f t="shared" si="3"/>
        <v>53472656553.95742</v>
      </c>
      <c r="K7" s="11">
        <f t="shared" si="4"/>
        <v>1.2699999999999934E-2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11"/>
      <c r="H8" s="10"/>
      <c r="I8" s="10">
        <f t="shared" si="5"/>
        <v>1655</v>
      </c>
      <c r="J8" s="10">
        <f t="shared" si="3"/>
        <v>52802070261.634666</v>
      </c>
      <c r="K8" s="11">
        <f t="shared" si="4"/>
        <v>1.4399999999999968E-2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11"/>
      <c r="H9" s="10"/>
      <c r="I9" s="10">
        <f t="shared" si="5"/>
        <v>1655</v>
      </c>
      <c r="J9" s="10">
        <f t="shared" si="3"/>
        <v>52052514059.182442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11"/>
      <c r="H10" s="10"/>
      <c r="I10" s="10">
        <f t="shared" si="5"/>
        <v>1655</v>
      </c>
      <c r="J10" s="10">
        <f t="shared" si="3"/>
        <v>51232789428.32917</v>
      </c>
      <c r="K10" s="11">
        <f t="shared" si="4"/>
        <v>1.7400000000000082E-2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11"/>
      <c r="H11" s="10"/>
      <c r="I11" s="10">
        <f t="shared" si="5"/>
        <v>1655</v>
      </c>
      <c r="J11" s="10">
        <f t="shared" si="3"/>
        <v>50356584851.906006</v>
      </c>
      <c r="K11" s="11">
        <f t="shared" si="4"/>
        <v>1.8899999999999917E-2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11"/>
      <c r="H12" s="10"/>
      <c r="I12" s="10">
        <f t="shared" si="5"/>
        <v>1655</v>
      </c>
      <c r="J12" s="10">
        <f t="shared" si="3"/>
        <v>49422499609.290421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11"/>
      <c r="H13" s="10"/>
      <c r="I13" s="10">
        <f t="shared" si="5"/>
        <v>1655</v>
      </c>
      <c r="J13" s="10">
        <f t="shared" si="3"/>
        <v>48439184170.626694</v>
      </c>
      <c r="K13" s="11">
        <f t="shared" si="4"/>
        <v>2.1700000000000053E-2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11"/>
      <c r="H14" s="10"/>
      <c r="I14" s="10">
        <f t="shared" si="5"/>
        <v>1655</v>
      </c>
      <c r="J14" s="10">
        <f t="shared" si="3"/>
        <v>47410378947.466667</v>
      </c>
      <c r="K14" s="11">
        <f t="shared" si="4"/>
        <v>2.2999999999999909E-2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11"/>
      <c r="H15" s="10"/>
      <c r="I15" s="10">
        <f t="shared" si="5"/>
        <v>1655</v>
      </c>
      <c r="J15" s="10">
        <f t="shared" si="3"/>
        <v>46344456449.136528</v>
      </c>
      <c r="K15" s="11">
        <f t="shared" si="4"/>
        <v>2.4499999999999966E-2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11"/>
      <c r="H16" s="10"/>
      <c r="I16" s="10">
        <f t="shared" si="5"/>
        <v>1655</v>
      </c>
      <c r="J16" s="10">
        <f t="shared" si="3"/>
        <v>45236170277.34166</v>
      </c>
      <c r="K16" s="11">
        <f t="shared" si="4"/>
        <v>2.6000000000000023E-2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11"/>
      <c r="H17" s="10"/>
      <c r="I17" s="10">
        <f t="shared" si="5"/>
        <v>1655</v>
      </c>
      <c r="J17" s="10">
        <f t="shared" si="3"/>
        <v>44089834578.30571</v>
      </c>
      <c r="K17" s="11">
        <f t="shared" si="4"/>
        <v>2.7800000000000047E-2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11"/>
      <c r="H18" s="10"/>
      <c r="I18" s="10">
        <f t="shared" si="5"/>
        <v>1655</v>
      </c>
      <c r="J18" s="10">
        <f t="shared" si="3"/>
        <v>42897289918.569473</v>
      </c>
      <c r="K18" s="11">
        <f t="shared" si="4"/>
        <v>2.9699999999999838E-2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11"/>
      <c r="H19" s="10"/>
      <c r="I19" s="10">
        <f t="shared" si="5"/>
        <v>1655</v>
      </c>
      <c r="J19" s="10">
        <f t="shared" si="3"/>
        <v>41659988267.038437</v>
      </c>
      <c r="K19" s="11">
        <f t="shared" si="4"/>
        <v>3.1700000000000061E-2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11"/>
      <c r="H20" s="10"/>
      <c r="I20" s="10">
        <f t="shared" si="5"/>
        <v>1655</v>
      </c>
      <c r="J20" s="10">
        <f t="shared" si="3"/>
        <v>40379944040.940613</v>
      </c>
      <c r="K20" s="11">
        <f t="shared" si="4"/>
        <v>3.3700000000000063E-2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11"/>
      <c r="H21" s="10"/>
      <c r="I21" s="10">
        <f t="shared" si="5"/>
        <v>1655</v>
      </c>
      <c r="J21" s="10">
        <f t="shared" si="3"/>
        <v>39063503957.570488</v>
      </c>
      <c r="K21" s="11">
        <f t="shared" si="4"/>
        <v>3.5600000000000076E-2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11"/>
      <c r="H22" s="10"/>
      <c r="I22" s="10">
        <f t="shared" si="5"/>
        <v>1655</v>
      </c>
      <c r="J22" s="10">
        <f t="shared" si="3"/>
        <v>37720648858.217926</v>
      </c>
      <c r="K22" s="11">
        <f t="shared" si="4"/>
        <v>3.7300000000000111E-2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11"/>
      <c r="H23" s="10"/>
      <c r="I23" s="10">
        <f t="shared" si="5"/>
        <v>1655</v>
      </c>
      <c r="J23" s="10">
        <f t="shared" si="3"/>
        <v>36364261889.730957</v>
      </c>
      <c r="K23" s="11">
        <f t="shared" si="4"/>
        <v>3.8499999999999979E-2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11"/>
      <c r="H24" s="10"/>
      <c r="I24" s="10">
        <f t="shared" si="5"/>
        <v>1655</v>
      </c>
      <c r="J24" s="10">
        <f t="shared" si="3"/>
        <v>35016140481.204582</v>
      </c>
      <c r="K24" s="11">
        <f t="shared" si="4"/>
        <v>3.9099999999999913E-2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11"/>
      <c r="H25" s="10"/>
      <c r="I25" s="10">
        <f t="shared" si="5"/>
        <v>1655</v>
      </c>
      <c r="J25" s="10">
        <f t="shared" si="3"/>
        <v>33698528035.034729</v>
      </c>
      <c r="K25" s="11">
        <f t="shared" si="4"/>
        <v>3.8799999999999946E-2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11"/>
      <c r="H26" s="10"/>
      <c r="I26" s="10">
        <f t="shared" si="5"/>
        <v>1655</v>
      </c>
      <c r="J26" s="10">
        <f t="shared" si="3"/>
        <v>32439861412.239826</v>
      </c>
      <c r="K26" s="11">
        <f t="shared" si="4"/>
        <v>3.7800000000000056E-2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11"/>
      <c r="H27" s="10"/>
      <c r="I27" s="10">
        <f t="shared" si="5"/>
        <v>1655</v>
      </c>
      <c r="J27" s="10">
        <f t="shared" si="3"/>
        <v>31258297757.024307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11"/>
      <c r="H28" s="10"/>
      <c r="I28" s="10">
        <f t="shared" si="5"/>
        <v>1655</v>
      </c>
      <c r="J28" s="10">
        <f t="shared" si="3"/>
        <v>30166278476.186359</v>
      </c>
      <c r="K28" s="11">
        <f t="shared" si="4"/>
        <v>3.4399999999999764E-2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11"/>
      <c r="H29" s="10"/>
      <c r="I29" s="10">
        <f t="shared" si="5"/>
        <v>1655</v>
      </c>
      <c r="J29" s="10">
        <f t="shared" si="3"/>
        <v>29163068905.825951</v>
      </c>
      <c r="K29" s="11">
        <f t="shared" si="4"/>
        <v>3.2599999999999962E-2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11"/>
      <c r="H30" s="10"/>
      <c r="I30" s="10">
        <f t="shared" si="5"/>
        <v>1655</v>
      </c>
      <c r="J30" s="10">
        <f t="shared" si="3"/>
        <v>28242367718.212234</v>
      </c>
      <c r="K30" s="11">
        <f t="shared" si="4"/>
        <v>3.1199999999999894E-2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11"/>
      <c r="H31" s="10"/>
      <c r="I31" s="10">
        <f t="shared" si="5"/>
        <v>1655</v>
      </c>
      <c r="J31" s="10">
        <f t="shared" si="3"/>
        <v>27387866289.965317</v>
      </c>
      <c r="K31" s="11">
        <f t="shared" si="4"/>
        <v>3.069999999999995E-2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11"/>
      <c r="H32" s="10"/>
      <c r="I32" s="10">
        <f t="shared" si="5"/>
        <v>1655</v>
      </c>
      <c r="J32" s="10">
        <f t="shared" si="3"/>
        <v>26572102735.971008</v>
      </c>
      <c r="K32" s="11">
        <f t="shared" si="4"/>
        <v>3.1300000000000106E-2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11"/>
      <c r="H33" s="10"/>
      <c r="I33" s="10">
        <f t="shared" si="5"/>
        <v>1655</v>
      </c>
      <c r="J33" s="10">
        <f t="shared" si="3"/>
        <v>25765638258.480564</v>
      </c>
      <c r="K33" s="11">
        <f t="shared" si="4"/>
        <v>3.2999999999999918E-2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11"/>
      <c r="H34" s="10"/>
      <c r="I34" s="10">
        <f t="shared" si="5"/>
        <v>1655</v>
      </c>
      <c r="J34" s="10">
        <f t="shared" ref="J34:J65" si="6">IF(I34="","",I34*C34)</f>
        <v>24942534616.147694</v>
      </c>
      <c r="K34" s="11">
        <f t="shared" ref="K34:K65" si="7">IFERROR(J34/J35-1,"")</f>
        <v>3.5299999999999887E-2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11"/>
      <c r="H35" s="10"/>
      <c r="I35" s="10">
        <f t="shared" ref="I35:I66" si="8">IF(H35&lt;&gt;"",H35,I34/(1+IF(G34="",0,G34)))</f>
        <v>1655</v>
      </c>
      <c r="J35" s="10">
        <f t="shared" si="6"/>
        <v>24092084049.210564</v>
      </c>
      <c r="K35" s="11">
        <f t="shared" si="7"/>
        <v>3.7400000000000322E-2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11"/>
      <c r="H36" s="10"/>
      <c r="I36" s="10">
        <f t="shared" si="8"/>
        <v>1655</v>
      </c>
      <c r="J36" s="10">
        <f t="shared" si="6"/>
        <v>23223524242.539577</v>
      </c>
      <c r="K36" s="11">
        <f t="shared" si="7"/>
        <v>3.8899999999999935E-2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11"/>
      <c r="H37" s="10"/>
      <c r="I37" s="10">
        <f t="shared" si="8"/>
        <v>1655</v>
      </c>
      <c r="J37" s="10">
        <f t="shared" si="6"/>
        <v>22353955378.322823</v>
      </c>
      <c r="K37" s="11">
        <f t="shared" si="7"/>
        <v>3.9299999999999891E-2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11"/>
      <c r="H38" s="10"/>
      <c r="I38" s="10">
        <f t="shared" si="8"/>
        <v>1655</v>
      </c>
      <c r="J38" s="10">
        <f t="shared" si="6"/>
        <v>21508664849.728497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11"/>
      <c r="H39" s="10"/>
      <c r="I39" s="10">
        <f t="shared" si="8"/>
        <v>1655</v>
      </c>
      <c r="J39" s="10">
        <f t="shared" si="6"/>
        <v>20709286394.885902</v>
      </c>
      <c r="K39" s="11">
        <f t="shared" si="7"/>
        <v>3.71999999999999E-2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11"/>
      <c r="H40" s="10"/>
      <c r="I40" s="10">
        <f t="shared" si="8"/>
        <v>1655</v>
      </c>
      <c r="J40" s="10">
        <f t="shared" si="6"/>
        <v>19966531425.84449</v>
      </c>
      <c r="K40" s="11">
        <f t="shared" si="7"/>
        <v>3.5099999999999909E-2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11"/>
      <c r="H41" s="10"/>
      <c r="I41" s="10">
        <f t="shared" si="8"/>
        <v>1655</v>
      </c>
      <c r="J41" s="10">
        <f t="shared" si="6"/>
        <v>19289470993.956615</v>
      </c>
      <c r="K41" s="11">
        <f t="shared" si="7"/>
        <v>3.2700000000000173E-2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11"/>
      <c r="H42" s="10"/>
      <c r="I42" s="10">
        <f t="shared" si="8"/>
        <v>1655</v>
      </c>
      <c r="J42" s="10">
        <f t="shared" si="6"/>
        <v>18678678216.284122</v>
      </c>
      <c r="K42" s="11">
        <f t="shared" si="7"/>
        <v>3.0299999999999994E-2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11"/>
      <c r="H43" s="10"/>
      <c r="I43" s="10">
        <f t="shared" si="8"/>
        <v>1655</v>
      </c>
      <c r="J43" s="10">
        <f t="shared" si="6"/>
        <v>18129358649.212971</v>
      </c>
      <c r="K43" s="11">
        <f t="shared" si="7"/>
        <v>2.7900000000000036E-2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11"/>
      <c r="H44" s="10"/>
      <c r="I44" s="10">
        <f t="shared" si="8"/>
        <v>1655</v>
      </c>
      <c r="J44" s="10">
        <f t="shared" si="6"/>
        <v>17637278576.916985</v>
      </c>
      <c r="K44" s="11">
        <f t="shared" si="7"/>
        <v>2.5499999999999856E-2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11"/>
      <c r="H45" s="10"/>
      <c r="I45" s="10">
        <f t="shared" si="8"/>
        <v>1655</v>
      </c>
      <c r="J45" s="10">
        <f t="shared" si="6"/>
        <v>17198711435.316418</v>
      </c>
      <c r="K45" s="11">
        <f t="shared" si="7"/>
        <v>2.3300000000000098E-2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11"/>
      <c r="H46" s="10"/>
      <c r="I46" s="10">
        <f t="shared" si="8"/>
        <v>1655</v>
      </c>
      <c r="J46" s="10">
        <f t="shared" si="6"/>
        <v>16807105868.578535</v>
      </c>
      <c r="K46" s="11">
        <f t="shared" si="7"/>
        <v>2.1300000000000097E-2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11"/>
      <c r="H47" s="10"/>
      <c r="I47" s="10">
        <f t="shared" si="8"/>
        <v>1655</v>
      </c>
      <c r="J47" s="10">
        <f t="shared" si="6"/>
        <v>16456580699.675447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11"/>
      <c r="H48" s="10"/>
      <c r="I48" s="10">
        <f t="shared" si="8"/>
        <v>1655</v>
      </c>
      <c r="J48" s="10">
        <f t="shared" si="6"/>
        <v>16141815301.300093</v>
      </c>
      <c r="K48" s="11">
        <f t="shared" si="7"/>
        <v>1.7900000000000027E-2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11"/>
      <c r="H49" s="10"/>
      <c r="I49" s="10">
        <f t="shared" si="8"/>
        <v>1655</v>
      </c>
      <c r="J49" s="10">
        <f t="shared" si="6"/>
        <v>15857957855.683361</v>
      </c>
      <c r="K49" s="11">
        <f t="shared" si="7"/>
        <v>1.6499999999999959E-2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11"/>
      <c r="H50" s="10"/>
      <c r="I50" s="10">
        <f t="shared" si="8"/>
        <v>1655</v>
      </c>
      <c r="J50" s="10">
        <f t="shared" si="6"/>
        <v>15600548800.475515</v>
      </c>
      <c r="K50" s="11">
        <f t="shared" si="7"/>
        <v>1.5200000000000102E-2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11"/>
      <c r="H51" s="10"/>
      <c r="I51" s="10">
        <f t="shared" si="8"/>
        <v>1655</v>
      </c>
      <c r="J51" s="10">
        <f t="shared" si="6"/>
        <v>15366970843.652004</v>
      </c>
      <c r="K51" s="11">
        <f t="shared" si="7"/>
        <v>1.4100000000000001E-2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11"/>
      <c r="H52" s="10"/>
      <c r="I52" s="10">
        <f t="shared" si="8"/>
        <v>1655</v>
      </c>
      <c r="J52" s="10">
        <f t="shared" si="6"/>
        <v>15153309184.155413</v>
      </c>
      <c r="K52" s="11">
        <f t="shared" si="7"/>
        <v>1.3100000000000112E-2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11"/>
      <c r="H53" s="10"/>
      <c r="I53" s="10">
        <f t="shared" si="8"/>
        <v>1655</v>
      </c>
      <c r="J53" s="10">
        <f t="shared" si="6"/>
        <v>14957367667.708429</v>
      </c>
      <c r="K53" s="11">
        <f t="shared" si="7"/>
        <v>1.2299999999999978E-2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11"/>
      <c r="H54" s="10"/>
      <c r="I54" s="10">
        <f t="shared" si="8"/>
        <v>1655</v>
      </c>
      <c r="J54" s="10">
        <f t="shared" si="6"/>
        <v>14775627450.072536</v>
      </c>
      <c r="K54" s="11">
        <f t="shared" si="7"/>
        <v>1.1800000000000033E-2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11"/>
      <c r="H55" s="10"/>
      <c r="I55" s="10">
        <f t="shared" si="8"/>
        <v>1655</v>
      </c>
      <c r="J55" s="10">
        <f t="shared" si="6"/>
        <v>14603308410.824802</v>
      </c>
      <c r="K55" s="11">
        <f t="shared" si="7"/>
        <v>1.1600000000000055E-2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11"/>
      <c r="H56" s="10"/>
      <c r="I56" s="10">
        <f t="shared" si="8"/>
        <v>1655</v>
      </c>
      <c r="J56" s="10">
        <f t="shared" si="6"/>
        <v>14435852521.574537</v>
      </c>
      <c r="K56" s="11">
        <f t="shared" si="7"/>
        <v>1.1700000000000044E-2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11"/>
      <c r="H57" s="10"/>
      <c r="I57" s="10">
        <f t="shared" si="8"/>
        <v>1655</v>
      </c>
      <c r="J57" s="10">
        <f t="shared" si="6"/>
        <v>14268906317.65794</v>
      </c>
      <c r="K57" s="11">
        <f t="shared" si="7"/>
        <v>1.2000000000000233E-2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11"/>
      <c r="H58" s="10"/>
      <c r="I58" s="10">
        <f t="shared" si="8"/>
        <v>1655</v>
      </c>
      <c r="J58" s="10">
        <f t="shared" si="6"/>
        <v>14099709800.057251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11"/>
      <c r="H59" s="10"/>
      <c r="I59" s="10">
        <f t="shared" si="8"/>
        <v>1655</v>
      </c>
      <c r="J59" s="10">
        <f t="shared" si="6"/>
        <v>13928390595.729776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11"/>
      <c r="H60" s="10"/>
      <c r="I60" s="10">
        <f t="shared" si="8"/>
        <v>1655</v>
      </c>
      <c r="J60" s="10">
        <f t="shared" si="6"/>
        <v>13753718372.400293</v>
      </c>
      <c r="K60" s="11">
        <f t="shared" si="7"/>
        <v>1.2999999999999901E-2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11"/>
      <c r="H61" s="10"/>
      <c r="I61" s="10">
        <f t="shared" si="8"/>
        <v>1655</v>
      </c>
      <c r="J61" s="10">
        <f t="shared" si="6"/>
        <v>13577214582.823587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11"/>
      <c r="H62" s="10"/>
      <c r="I62" s="10">
        <f t="shared" si="8"/>
        <v>1655</v>
      </c>
      <c r="J62" s="10">
        <f t="shared" si="6"/>
        <v>13401652929.447819</v>
      </c>
      <c r="K62" s="11">
        <f t="shared" si="7"/>
        <v>1.3200000000000101E-2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11"/>
      <c r="H63" s="10"/>
      <c r="I63" s="10">
        <f t="shared" si="8"/>
        <v>1655</v>
      </c>
      <c r="J63" s="10">
        <f t="shared" si="6"/>
        <v>13227055792.980474</v>
      </c>
      <c r="K63" s="11">
        <f t="shared" si="7"/>
        <v>1.3200000000000101E-2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11"/>
      <c r="H64" s="10"/>
      <c r="I64" s="10">
        <f t="shared" si="8"/>
        <v>1655</v>
      </c>
      <c r="J64" s="10">
        <f t="shared" si="6"/>
        <v>13054733313.245632</v>
      </c>
      <c r="K64" s="11">
        <f t="shared" si="7"/>
        <v>1.3100000000000112E-2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11"/>
      <c r="H65" s="10"/>
      <c r="I65" s="10">
        <f t="shared" si="8"/>
        <v>1655</v>
      </c>
      <c r="J65" s="10">
        <f t="shared" si="6"/>
        <v>12885927660.887999</v>
      </c>
      <c r="K65" s="11">
        <f t="shared" si="7"/>
        <v>1.3000000000000123E-2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4">
        <f>SUM(F2)</f>
        <v>33524353</v>
      </c>
      <c r="G66" s="11"/>
      <c r="H66" s="10"/>
      <c r="I66" s="10">
        <f t="shared" si="8"/>
        <v>1655</v>
      </c>
      <c r="J66" s="10">
        <f t="shared" ref="J66:J67" si="9">IF(I66="","",I66*C66)</f>
        <v>12720560375.999998</v>
      </c>
      <c r="K66" s="11">
        <f t="shared" ref="K66" si="10">IFERROR(J66/J67-1,"")</f>
        <v>1.2799999999999923E-2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11"/>
      <c r="H67" s="10"/>
      <c r="I67" s="10">
        <f t="shared" ref="I67" si="11">IF(H67&lt;&gt;"",H67,I66/(1+IF(G66="",0,G66)))</f>
        <v>1655</v>
      </c>
      <c r="J67" s="10">
        <f t="shared" si="9"/>
        <v>12559795000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5">
        <v>1914198</v>
      </c>
      <c r="G2" s="11"/>
      <c r="H2" s="10"/>
      <c r="I2" s="10">
        <f>IF(H2&lt;&gt;"",H2,1786)</f>
        <v>1786</v>
      </c>
      <c r="J2" s="10">
        <f t="shared" ref="J2:J33" si="3">IF(I2="","",I2*C2)</f>
        <v>3418692150.7031608</v>
      </c>
      <c r="K2" s="11">
        <f t="shared" ref="K2:K33" si="4">IFERROR(J2/J3-1,"")</f>
        <v>6.9999999999998952E-3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11"/>
      <c r="H3" s="10"/>
      <c r="I3" s="10">
        <f t="shared" ref="I3:I34" si="5">IF(H3&lt;&gt;"",H3,I2/(1+IF(G2="",0,G2)))</f>
        <v>1786</v>
      </c>
      <c r="J3" s="10">
        <f t="shared" si="3"/>
        <v>3394927657.1034369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11"/>
      <c r="H4" s="10"/>
      <c r="I4" s="10">
        <f t="shared" si="5"/>
        <v>1786</v>
      </c>
      <c r="J4" s="10">
        <f t="shared" si="3"/>
        <v>3367315668.6207471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11"/>
      <c r="H5" s="10"/>
      <c r="I5" s="10">
        <f t="shared" si="5"/>
        <v>1786</v>
      </c>
      <c r="J5" s="10">
        <f t="shared" si="3"/>
        <v>3335296819.1568413</v>
      </c>
      <c r="K5" s="11">
        <f t="shared" si="4"/>
        <v>1.1100000000000332E-2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11"/>
      <c r="H6" s="10"/>
      <c r="I6" s="10">
        <f t="shared" si="5"/>
        <v>1786</v>
      </c>
      <c r="J6" s="10">
        <f t="shared" si="3"/>
        <v>3298681455.0062709</v>
      </c>
      <c r="K6" s="11">
        <f t="shared" si="4"/>
        <v>1.2699999999999712E-2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11"/>
      <c r="H7" s="10"/>
      <c r="I7" s="10">
        <f t="shared" si="5"/>
        <v>1786</v>
      </c>
      <c r="J7" s="10">
        <f t="shared" si="3"/>
        <v>3257313572.633822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11"/>
      <c r="H8" s="10"/>
      <c r="I8" s="10">
        <f t="shared" si="5"/>
        <v>1786</v>
      </c>
      <c r="J8" s="10">
        <f t="shared" si="3"/>
        <v>3211707328.5681539</v>
      </c>
      <c r="K8" s="11">
        <f t="shared" si="4"/>
        <v>1.5500000000000069E-2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11"/>
      <c r="H9" s="10"/>
      <c r="I9" s="10">
        <f t="shared" si="5"/>
        <v>1786</v>
      </c>
      <c r="J9" s="10">
        <f t="shared" si="3"/>
        <v>3162685700.2148237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11"/>
      <c r="H10" s="10"/>
      <c r="I10" s="10">
        <f t="shared" si="5"/>
        <v>1786</v>
      </c>
      <c r="J10" s="10">
        <f t="shared" si="3"/>
        <v>3110736402.296473</v>
      </c>
      <c r="K10" s="11">
        <f t="shared" si="4"/>
        <v>1.7700000000000049E-2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11"/>
      <c r="H11" s="10"/>
      <c r="I11" s="10">
        <f t="shared" si="5"/>
        <v>1786</v>
      </c>
      <c r="J11" s="10">
        <f t="shared" si="3"/>
        <v>3056633980.8356814</v>
      </c>
      <c r="K11" s="11">
        <f t="shared" si="4"/>
        <v>1.8399999999999972E-2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11"/>
      <c r="H12" s="10"/>
      <c r="I12" s="10">
        <f t="shared" si="5"/>
        <v>1786</v>
      </c>
      <c r="J12" s="10">
        <f t="shared" si="3"/>
        <v>3001408072.3052645</v>
      </c>
      <c r="K12" s="11">
        <f t="shared" si="4"/>
        <v>1.8799999999999928E-2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11"/>
      <c r="H13" s="10"/>
      <c r="I13" s="10">
        <f t="shared" si="5"/>
        <v>1786</v>
      </c>
      <c r="J13" s="10">
        <f t="shared" si="3"/>
        <v>2946022842.8595057</v>
      </c>
      <c r="K13" s="11">
        <f t="shared" si="4"/>
        <v>1.9099999999999895E-2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11"/>
      <c r="H14" s="10"/>
      <c r="I14" s="10">
        <f t="shared" si="5"/>
        <v>1786</v>
      </c>
      <c r="J14" s="10">
        <f t="shared" si="3"/>
        <v>2890808402.3741598</v>
      </c>
      <c r="K14" s="11">
        <f t="shared" si="4"/>
        <v>1.9500000000000073E-2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11"/>
      <c r="H15" s="10"/>
      <c r="I15" s="10">
        <f t="shared" si="5"/>
        <v>1786</v>
      </c>
      <c r="J15" s="10">
        <f t="shared" si="3"/>
        <v>2835515843.4273267</v>
      </c>
      <c r="K15" s="11">
        <f t="shared" si="4"/>
        <v>2.0100000000000007E-2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11"/>
      <c r="H16" s="10"/>
      <c r="I16" s="10">
        <f t="shared" si="5"/>
        <v>1786</v>
      </c>
      <c r="J16" s="10">
        <f t="shared" si="3"/>
        <v>2779644979.3425417</v>
      </c>
      <c r="K16" s="11">
        <f t="shared" si="4"/>
        <v>2.1200000000000108E-2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11"/>
      <c r="H17" s="10"/>
      <c r="I17" s="10">
        <f t="shared" si="5"/>
        <v>1786</v>
      </c>
      <c r="J17" s="10">
        <f t="shared" si="3"/>
        <v>2721939854.4286542</v>
      </c>
      <c r="K17" s="11">
        <f t="shared" si="4"/>
        <v>2.2600000000000176E-2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11"/>
      <c r="H18" s="10"/>
      <c r="I18" s="10">
        <f t="shared" si="5"/>
        <v>1786</v>
      </c>
      <c r="J18" s="10">
        <f t="shared" si="3"/>
        <v>2661783546.2826657</v>
      </c>
      <c r="K18" s="11">
        <f t="shared" si="4"/>
        <v>2.4499999999999966E-2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11"/>
      <c r="H19" s="10"/>
      <c r="I19" s="10">
        <f t="shared" si="5"/>
        <v>1786</v>
      </c>
      <c r="J19" s="10">
        <f t="shared" si="3"/>
        <v>2598129376.5570188</v>
      </c>
      <c r="K19" s="11">
        <f t="shared" si="4"/>
        <v>2.6399999999999979E-2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11"/>
      <c r="H20" s="10"/>
      <c r="I20" s="10">
        <f t="shared" si="5"/>
        <v>1786</v>
      </c>
      <c r="J20" s="10">
        <f t="shared" si="3"/>
        <v>2531302977.9394183</v>
      </c>
      <c r="K20" s="11">
        <f t="shared" si="4"/>
        <v>2.8399999999999981E-2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11"/>
      <c r="H21" s="10"/>
      <c r="I21" s="10">
        <f t="shared" si="5"/>
        <v>1786</v>
      </c>
      <c r="J21" s="10">
        <f t="shared" si="3"/>
        <v>2461399239.5365796</v>
      </c>
      <c r="K21" s="11">
        <f t="shared" si="4"/>
        <v>3.0100000000000016E-2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11"/>
      <c r="H22" s="10"/>
      <c r="I22" s="10">
        <f t="shared" si="5"/>
        <v>1786</v>
      </c>
      <c r="J22" s="10">
        <f t="shared" si="3"/>
        <v>2389476011.5877872</v>
      </c>
      <c r="K22" s="11">
        <f t="shared" si="4"/>
        <v>3.1600000000000072E-2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11"/>
      <c r="H23" s="10"/>
      <c r="I23" s="10">
        <f t="shared" si="5"/>
        <v>1786</v>
      </c>
      <c r="J23" s="10">
        <f t="shared" si="3"/>
        <v>2316281515.6919222</v>
      </c>
      <c r="K23" s="11">
        <f t="shared" si="4"/>
        <v>3.2699999999999951E-2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11"/>
      <c r="H24" s="10"/>
      <c r="I24" s="10">
        <f t="shared" si="5"/>
        <v>1786</v>
      </c>
      <c r="J24" s="10">
        <f t="shared" si="3"/>
        <v>2242937460.7261763</v>
      </c>
      <c r="K24" s="11">
        <f t="shared" si="4"/>
        <v>3.3500000000000085E-2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11"/>
      <c r="H25" s="10"/>
      <c r="I25" s="10">
        <f t="shared" si="5"/>
        <v>1786</v>
      </c>
      <c r="J25" s="10">
        <f t="shared" si="3"/>
        <v>2170234601.5734649</v>
      </c>
      <c r="K25" s="11">
        <f t="shared" si="4"/>
        <v>3.4100000000000019E-2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11"/>
      <c r="H26" s="10"/>
      <c r="I26" s="10">
        <f t="shared" si="5"/>
        <v>1786</v>
      </c>
      <c r="J26" s="10">
        <f t="shared" si="3"/>
        <v>2098669956.071429</v>
      </c>
      <c r="K26" s="11">
        <f t="shared" si="4"/>
        <v>3.4499999999999975E-2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11"/>
      <c r="H27" s="10"/>
      <c r="I27" s="10">
        <f t="shared" si="5"/>
        <v>1786</v>
      </c>
      <c r="J27" s="10">
        <f t="shared" si="3"/>
        <v>2028680479.5277226</v>
      </c>
      <c r="K27" s="11">
        <f t="shared" si="4"/>
        <v>3.4799999999999942E-2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11"/>
      <c r="H28" s="10"/>
      <c r="I28" s="10">
        <f t="shared" si="5"/>
        <v>1786</v>
      </c>
      <c r="J28" s="10">
        <f t="shared" si="3"/>
        <v>1960456590.1891408</v>
      </c>
      <c r="K28" s="11">
        <f t="shared" si="4"/>
        <v>3.499999999999992E-2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11"/>
      <c r="H29" s="10"/>
      <c r="I29" s="10">
        <f t="shared" si="5"/>
        <v>1786</v>
      </c>
      <c r="J29" s="10">
        <f t="shared" si="3"/>
        <v>1894160956.704484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11"/>
      <c r="H30" s="10"/>
      <c r="I30" s="10">
        <f t="shared" si="5"/>
        <v>1786</v>
      </c>
      <c r="J30" s="10">
        <f t="shared" si="3"/>
        <v>1829930399.6758616</v>
      </c>
      <c r="K30" s="11">
        <f t="shared" si="4"/>
        <v>3.5299999999999887E-2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11"/>
      <c r="H31" s="10"/>
      <c r="I31" s="10">
        <f t="shared" si="5"/>
        <v>1786</v>
      </c>
      <c r="J31" s="10">
        <f t="shared" si="3"/>
        <v>1767536365.9575598</v>
      </c>
      <c r="K31" s="11">
        <f t="shared" si="4"/>
        <v>3.5500000000000087E-2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11"/>
      <c r="H32" s="10"/>
      <c r="I32" s="10">
        <f t="shared" si="5"/>
        <v>1786</v>
      </c>
      <c r="J32" s="10">
        <f t="shared" si="3"/>
        <v>1706939996.0961466</v>
      </c>
      <c r="K32" s="11">
        <f t="shared" si="4"/>
        <v>3.599999999999981E-2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11"/>
      <c r="H33" s="10"/>
      <c r="I33" s="10">
        <f t="shared" si="5"/>
        <v>1786</v>
      </c>
      <c r="J33" s="10">
        <f t="shared" si="3"/>
        <v>1647625478.8572845</v>
      </c>
      <c r="K33" s="11">
        <f t="shared" si="4"/>
        <v>3.6899999999999933E-2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11"/>
      <c r="H34" s="10"/>
      <c r="I34" s="10">
        <f t="shared" si="5"/>
        <v>1786</v>
      </c>
      <c r="J34" s="10">
        <f t="shared" ref="J34:J65" si="6">IF(I34="","",I34*C34)</f>
        <v>1588991685.6565576</v>
      </c>
      <c r="K34" s="11">
        <f t="shared" ref="K34:K65" si="7">IFERROR(J34/J35-1,"")</f>
        <v>3.8100000000000023E-2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11"/>
      <c r="H35" s="10"/>
      <c r="I35" s="10">
        <f t="shared" ref="I35:I66" si="8">IF(H35&lt;&gt;"",H35,I34/(1+IF(G34="",0,G34)))</f>
        <v>1786</v>
      </c>
      <c r="J35" s="10">
        <f t="shared" si="6"/>
        <v>1530673042.7285979</v>
      </c>
      <c r="K35" s="11">
        <f t="shared" si="7"/>
        <v>3.9400000000000102E-2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11"/>
      <c r="H36" s="10"/>
      <c r="I36" s="10">
        <f t="shared" si="8"/>
        <v>1786</v>
      </c>
      <c r="J36" s="10">
        <f t="shared" si="6"/>
        <v>1472650608.744081</v>
      </c>
      <c r="K36" s="11">
        <f t="shared" si="7"/>
        <v>4.0699999999999958E-2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11"/>
      <c r="H37" s="10"/>
      <c r="I37" s="10">
        <f t="shared" si="8"/>
        <v>1786</v>
      </c>
      <c r="J37" s="10">
        <f t="shared" si="6"/>
        <v>1415057757.993736</v>
      </c>
      <c r="K37" s="11">
        <f t="shared" si="7"/>
        <v>4.1699999999999848E-2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11"/>
      <c r="H38" s="10"/>
      <c r="I38" s="10">
        <f t="shared" si="8"/>
        <v>1786</v>
      </c>
      <c r="J38" s="10">
        <f t="shared" si="6"/>
        <v>1358411978.490675</v>
      </c>
      <c r="K38" s="11">
        <f t="shared" si="7"/>
        <v>4.2200000000000015E-2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11"/>
      <c r="H39" s="10"/>
      <c r="I39" s="10">
        <f t="shared" si="8"/>
        <v>1786</v>
      </c>
      <c r="J39" s="10">
        <f t="shared" si="6"/>
        <v>1303408154.3760073</v>
      </c>
      <c r="K39" s="11">
        <f t="shared" si="7"/>
        <v>4.2100000000000026E-2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11"/>
      <c r="H40" s="10"/>
      <c r="I40" s="10">
        <f t="shared" si="8"/>
        <v>1786</v>
      </c>
      <c r="J40" s="10">
        <f t="shared" si="6"/>
        <v>1250751515.5704896</v>
      </c>
      <c r="K40" s="11">
        <f t="shared" si="7"/>
        <v>4.1400000000000103E-2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11"/>
      <c r="H41" s="10"/>
      <c r="I41" s="10">
        <f t="shared" si="8"/>
        <v>1786</v>
      </c>
      <c r="J41" s="10">
        <f t="shared" si="6"/>
        <v>1201028918.3507676</v>
      </c>
      <c r="K41" s="11">
        <f t="shared" si="7"/>
        <v>4.0000000000000036E-2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11"/>
      <c r="H42" s="10"/>
      <c r="I42" s="10">
        <f t="shared" si="8"/>
        <v>1786</v>
      </c>
      <c r="J42" s="10">
        <f t="shared" si="6"/>
        <v>1154835498.4141996</v>
      </c>
      <c r="K42" s="11">
        <f t="shared" si="7"/>
        <v>3.8200000000000012E-2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11"/>
      <c r="H43" s="10"/>
      <c r="I43" s="10">
        <f t="shared" si="8"/>
        <v>1786</v>
      </c>
      <c r="J43" s="10">
        <f t="shared" si="6"/>
        <v>1112343959.1737618</v>
      </c>
      <c r="K43" s="11">
        <f t="shared" si="7"/>
        <v>3.6100000000000021E-2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11"/>
      <c r="H44" s="10"/>
      <c r="I44" s="10">
        <f t="shared" si="8"/>
        <v>1786</v>
      </c>
      <c r="J44" s="10">
        <f t="shared" si="6"/>
        <v>1073587452.151107</v>
      </c>
      <c r="K44" s="11">
        <f t="shared" si="7"/>
        <v>3.3900000000000041E-2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11"/>
      <c r="H45" s="10"/>
      <c r="I45" s="10">
        <f t="shared" si="8"/>
        <v>1786</v>
      </c>
      <c r="J45" s="10">
        <f t="shared" si="6"/>
        <v>1038386161.2835932</v>
      </c>
      <c r="K45" s="11">
        <f t="shared" si="7"/>
        <v>3.1700000000000061E-2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11"/>
      <c r="H46" s="10"/>
      <c r="I46" s="10">
        <f t="shared" si="8"/>
        <v>1786</v>
      </c>
      <c r="J46" s="10">
        <f t="shared" si="6"/>
        <v>1006480722.3840197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11"/>
      <c r="H47" s="10"/>
      <c r="I47" s="10">
        <f t="shared" si="8"/>
        <v>1786</v>
      </c>
      <c r="J47" s="10">
        <f t="shared" si="6"/>
        <v>977450444.19153118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11"/>
      <c r="H48" s="10"/>
      <c r="I48" s="10">
        <f t="shared" si="8"/>
        <v>1786</v>
      </c>
      <c r="J48" s="10">
        <f t="shared" si="6"/>
        <v>950734796.41234434</v>
      </c>
      <c r="K48" s="11">
        <f t="shared" si="7"/>
        <v>2.7099999999999902E-2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11"/>
      <c r="H49" s="10"/>
      <c r="I49" s="10">
        <f t="shared" si="8"/>
        <v>1786</v>
      </c>
      <c r="J49" s="10">
        <f t="shared" si="6"/>
        <v>925649689.81826937</v>
      </c>
      <c r="K49" s="11">
        <f t="shared" si="7"/>
        <v>2.6599999999999957E-2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11"/>
      <c r="H50" s="10"/>
      <c r="I50" s="10">
        <f t="shared" si="8"/>
        <v>1786</v>
      </c>
      <c r="J50" s="10">
        <f t="shared" si="6"/>
        <v>901665390.43275809</v>
      </c>
      <c r="K50" s="11">
        <f t="shared" si="7"/>
        <v>2.6699999999999946E-2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11"/>
      <c r="H51" s="10"/>
      <c r="I51" s="10">
        <f t="shared" si="8"/>
        <v>1786</v>
      </c>
      <c r="J51" s="10">
        <f t="shared" si="6"/>
        <v>878216996.622926</v>
      </c>
      <c r="K51" s="11">
        <f t="shared" si="7"/>
        <v>2.7300000000000102E-2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11"/>
      <c r="H52" s="10"/>
      <c r="I52" s="10">
        <f t="shared" si="8"/>
        <v>1786</v>
      </c>
      <c r="J52" s="10">
        <f t="shared" si="6"/>
        <v>854878805.23987722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11"/>
      <c r="H53" s="10"/>
      <c r="I53" s="10">
        <f t="shared" si="8"/>
        <v>1786</v>
      </c>
      <c r="J53" s="10">
        <f t="shared" si="6"/>
        <v>831270716.88047183</v>
      </c>
      <c r="K53" s="11">
        <f t="shared" si="7"/>
        <v>2.970000000000006E-2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11"/>
      <c r="H54" s="10"/>
      <c r="I54" s="10">
        <f t="shared" si="8"/>
        <v>1786</v>
      </c>
      <c r="J54" s="10">
        <f t="shared" si="6"/>
        <v>807294082.6264658</v>
      </c>
      <c r="K54" s="11">
        <f t="shared" si="7"/>
        <v>3.0899999999999928E-2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11"/>
      <c r="H55" s="10"/>
      <c r="I55" s="10">
        <f t="shared" si="8"/>
        <v>1786</v>
      </c>
      <c r="J55" s="10">
        <f t="shared" si="6"/>
        <v>783096403.75057316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11"/>
      <c r="H56" s="10"/>
      <c r="I56" s="10">
        <f t="shared" si="8"/>
        <v>1786</v>
      </c>
      <c r="J56" s="10">
        <f t="shared" si="6"/>
        <v>758740823.32193887</v>
      </c>
      <c r="K56" s="11">
        <f t="shared" si="7"/>
        <v>3.2800000000000162E-2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11"/>
      <c r="H57" s="10"/>
      <c r="I57" s="10">
        <f t="shared" si="8"/>
        <v>1786</v>
      </c>
      <c r="J57" s="10">
        <f t="shared" si="6"/>
        <v>734644484.23890281</v>
      </c>
      <c r="K57" s="11">
        <f t="shared" si="7"/>
        <v>3.2899999999999929E-2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11"/>
      <c r="H58" s="10"/>
      <c r="I58" s="10">
        <f t="shared" si="8"/>
        <v>1786</v>
      </c>
      <c r="J58" s="10">
        <f t="shared" si="6"/>
        <v>711244538.90880322</v>
      </c>
      <c r="K58" s="11">
        <f t="shared" si="7"/>
        <v>3.2300000000000217E-2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11"/>
      <c r="H59" s="10"/>
      <c r="I59" s="10">
        <f t="shared" si="8"/>
        <v>1786</v>
      </c>
      <c r="J59" s="10">
        <f t="shared" si="6"/>
        <v>688990156.84278131</v>
      </c>
      <c r="K59" s="11">
        <f t="shared" si="7"/>
        <v>3.1099999999999683E-2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11"/>
      <c r="H60" s="10"/>
      <c r="I60" s="10">
        <f t="shared" si="8"/>
        <v>1786</v>
      </c>
      <c r="J60" s="10">
        <f t="shared" si="6"/>
        <v>668208861.25766802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11"/>
      <c r="H61" s="10"/>
      <c r="I61" s="10">
        <f t="shared" si="8"/>
        <v>1786</v>
      </c>
      <c r="J61" s="10">
        <f t="shared" si="6"/>
        <v>649250739.65960753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11"/>
      <c r="H62" s="10"/>
      <c r="I62" s="10">
        <f t="shared" si="8"/>
        <v>1786</v>
      </c>
      <c r="J62" s="10">
        <f t="shared" si="6"/>
        <v>632058741.88045907</v>
      </c>
      <c r="K62" s="11">
        <f t="shared" si="7"/>
        <v>2.5400000000000089E-2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11"/>
      <c r="H63" s="10"/>
      <c r="I63" s="10">
        <f t="shared" si="8"/>
        <v>1786</v>
      </c>
      <c r="J63" s="10">
        <f t="shared" si="6"/>
        <v>616402127.83348835</v>
      </c>
      <c r="K63" s="11">
        <f t="shared" si="7"/>
        <v>2.4100000000000232E-2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11"/>
      <c r="H64" s="10"/>
      <c r="I64" s="10">
        <f t="shared" si="8"/>
        <v>1786</v>
      </c>
      <c r="J64" s="10">
        <f t="shared" si="6"/>
        <v>601896424.0147332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11"/>
      <c r="H65" s="10"/>
      <c r="I65" s="10">
        <f t="shared" si="8"/>
        <v>1786</v>
      </c>
      <c r="J65" s="10">
        <f t="shared" si="6"/>
        <v>588191560.65155196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4">
        <f>SUM(F2)</f>
        <v>1914198</v>
      </c>
      <c r="G66" s="11"/>
      <c r="H66" s="10"/>
      <c r="I66" s="10">
        <f t="shared" si="8"/>
        <v>1786</v>
      </c>
      <c r="J66" s="10">
        <f t="shared" ref="J66:J67" si="9">IF(I66="","",I66*C66)</f>
        <v>574911113.92000008</v>
      </c>
      <c r="K66" s="11">
        <f t="shared" ref="K66" si="10">IFERROR(J66/J67-1,"")</f>
        <v>2.3200000000000109E-2</v>
      </c>
    </row>
    <row r="67" spans="1:11" ht="22.5" customHeight="1">
      <c r="A67" s="3">
        <f t="shared" si="0"/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11"/>
      <c r="H67" s="10"/>
      <c r="I67" s="10">
        <f t="shared" ref="I67" si="11">IF(H67&lt;&gt;"",H67,I66/(1+IF(G66="",0,G66)))</f>
        <v>1786</v>
      </c>
      <c r="J67" s="10">
        <f t="shared" si="9"/>
        <v>561875600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131.11195797523743</v>
      </c>
      <c r="D2" s="11">
        <v>-5.3E-3</v>
      </c>
      <c r="E2" s="10">
        <f t="shared" ref="E2:E66" si="2">SUM(C2-C3)</f>
        <v>-0.69859593572812173</v>
      </c>
      <c r="F2" s="15">
        <v>5001934</v>
      </c>
      <c r="G2" s="11"/>
      <c r="H2" s="10"/>
      <c r="I2" s="10">
        <f>IF(H2&lt;&gt;"",H2,7302)</f>
        <v>7302</v>
      </c>
      <c r="J2" s="10">
        <f t="shared" ref="J2:J33" si="3">IF(I2="","",I2*C2)</f>
        <v>957379.51713518368</v>
      </c>
      <c r="K2" s="11">
        <f t="shared" ref="K2:K33" si="4">IFERROR(J2/J3-1,"")</f>
        <v>-5.3000000000000824E-3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131.81055391096555</v>
      </c>
      <c r="D3" s="11">
        <v>-5.5999999999999999E-3</v>
      </c>
      <c r="E3" s="10">
        <f t="shared" si="2"/>
        <v>-0.74229595927334913</v>
      </c>
      <c r="F3" s="3"/>
      <c r="G3" s="11"/>
      <c r="H3" s="10"/>
      <c r="I3" s="10">
        <f t="shared" ref="I3:I34" si="5">IF(H3&lt;&gt;"",H3,I2/(1+IF(G2="",0,G2)))</f>
        <v>7302</v>
      </c>
      <c r="J3" s="10">
        <f t="shared" si="3"/>
        <v>962480.66465787042</v>
      </c>
      <c r="K3" s="11">
        <f t="shared" si="4"/>
        <v>-5.6000000000000494E-3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132.5528498702389</v>
      </c>
      <c r="D4" s="11">
        <v>-6.4999999999999997E-3</v>
      </c>
      <c r="E4" s="10">
        <f t="shared" si="2"/>
        <v>-0.86723052255314315</v>
      </c>
      <c r="F4" s="3"/>
      <c r="G4" s="11"/>
      <c r="H4" s="10"/>
      <c r="I4" s="10">
        <f t="shared" si="5"/>
        <v>7302</v>
      </c>
      <c r="J4" s="10">
        <f t="shared" si="3"/>
        <v>967900.90975248441</v>
      </c>
      <c r="K4" s="11">
        <f t="shared" si="4"/>
        <v>-6.5000000000000613E-3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133.42008039279204</v>
      </c>
      <c r="D5" s="11">
        <v>-7.7999999999999996E-3</v>
      </c>
      <c r="E5" s="10">
        <f t="shared" si="2"/>
        <v>-1.0488577172583859</v>
      </c>
      <c r="F5" s="3"/>
      <c r="G5" s="11"/>
      <c r="H5" s="10"/>
      <c r="I5" s="10">
        <f t="shared" si="5"/>
        <v>7302</v>
      </c>
      <c r="J5" s="10">
        <f t="shared" si="3"/>
        <v>974233.42702816753</v>
      </c>
      <c r="K5" s="11">
        <f t="shared" si="4"/>
        <v>-7.7999999999999181E-3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134.46893811005043</v>
      </c>
      <c r="D6" s="11">
        <v>-6.8999999999999999E-3</v>
      </c>
      <c r="E6" s="10">
        <f t="shared" si="2"/>
        <v>-0.93428222027927177</v>
      </c>
      <c r="F6" s="3"/>
      <c r="G6" s="11"/>
      <c r="H6" s="10"/>
      <c r="I6" s="10">
        <f t="shared" si="5"/>
        <v>7302</v>
      </c>
      <c r="J6" s="10">
        <f t="shared" si="3"/>
        <v>981892.18607958825</v>
      </c>
      <c r="K6" s="11">
        <f t="shared" si="4"/>
        <v>-6.9000000000000172E-3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135.4032203303297</v>
      </c>
      <c r="D7" s="11">
        <v>-7.1000000000000004E-3</v>
      </c>
      <c r="E7" s="10">
        <f t="shared" si="2"/>
        <v>-0.96823734952698715</v>
      </c>
      <c r="F7" s="3"/>
      <c r="G7" s="11"/>
      <c r="H7" s="10"/>
      <c r="I7" s="10">
        <f t="shared" si="5"/>
        <v>7302</v>
      </c>
      <c r="J7" s="10">
        <f t="shared" si="3"/>
        <v>988714.3148520675</v>
      </c>
      <c r="K7" s="11">
        <f t="shared" si="4"/>
        <v>-7.0999999999999952E-3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136.37145767985669</v>
      </c>
      <c r="D8" s="11">
        <v>-6.1000000000000004E-3</v>
      </c>
      <c r="E8" s="10">
        <f t="shared" si="2"/>
        <v>-0.83697141749382808</v>
      </c>
      <c r="F8" s="3"/>
      <c r="G8" s="11"/>
      <c r="H8" s="10"/>
      <c r="I8" s="10">
        <f t="shared" si="5"/>
        <v>7302</v>
      </c>
      <c r="J8" s="10">
        <f t="shared" si="3"/>
        <v>995784.38397831353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137.20842909735052</v>
      </c>
      <c r="D9" s="11">
        <v>-4.4999999999999997E-3</v>
      </c>
      <c r="E9" s="10">
        <f t="shared" si="2"/>
        <v>-0.62022896126376281</v>
      </c>
      <c r="F9" s="3"/>
      <c r="G9" s="11"/>
      <c r="H9" s="10"/>
      <c r="I9" s="10">
        <f t="shared" si="5"/>
        <v>7302</v>
      </c>
      <c r="J9" s="10">
        <f t="shared" si="3"/>
        <v>1001895.9492688535</v>
      </c>
      <c r="K9" s="11">
        <f t="shared" si="4"/>
        <v>-4.4999999999999485E-3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137.82865805861428</v>
      </c>
      <c r="D10" s="11">
        <v>-3.3999999999999998E-3</v>
      </c>
      <c r="E10" s="10">
        <f t="shared" si="2"/>
        <v>-0.47021617238539193</v>
      </c>
      <c r="F10" s="3"/>
      <c r="G10" s="11"/>
      <c r="H10" s="10"/>
      <c r="I10" s="10">
        <f t="shared" si="5"/>
        <v>7302</v>
      </c>
      <c r="J10" s="10">
        <f t="shared" si="3"/>
        <v>1006424.8611440015</v>
      </c>
      <c r="K10" s="11">
        <f t="shared" si="4"/>
        <v>-3.3999999999999586E-3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138.29887423099967</v>
      </c>
      <c r="D11" s="11">
        <v>-2.8999999999999998E-3</v>
      </c>
      <c r="E11" s="10">
        <f t="shared" si="2"/>
        <v>-0.402233211583507</v>
      </c>
      <c r="F11" s="3"/>
      <c r="G11" s="11"/>
      <c r="H11" s="10"/>
      <c r="I11" s="10">
        <f t="shared" si="5"/>
        <v>7302</v>
      </c>
      <c r="J11" s="10">
        <f t="shared" si="3"/>
        <v>1009858.3796347596</v>
      </c>
      <c r="K11" s="11">
        <f t="shared" si="4"/>
        <v>-2.9000000000001247E-3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138.70110744258318</v>
      </c>
      <c r="D12" s="11">
        <v>-3.3999999999999998E-3</v>
      </c>
      <c r="E12" s="10">
        <f t="shared" si="2"/>
        <v>-0.47319262021349573</v>
      </c>
      <c r="F12" s="3"/>
      <c r="G12" s="11"/>
      <c r="H12" s="10"/>
      <c r="I12" s="10">
        <f t="shared" si="5"/>
        <v>7302</v>
      </c>
      <c r="J12" s="10">
        <f t="shared" si="3"/>
        <v>1012795.4865457424</v>
      </c>
      <c r="K12" s="11">
        <f t="shared" si="4"/>
        <v>-3.3999999999999586E-3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139.17430006279668</v>
      </c>
      <c r="D13" s="11">
        <v>-1.8100000000000002E-2</v>
      </c>
      <c r="E13" s="10">
        <f t="shared" si="2"/>
        <v>-2.565490203825874</v>
      </c>
      <c r="F13" s="3"/>
      <c r="G13" s="11"/>
      <c r="H13" s="10"/>
      <c r="I13" s="10">
        <f t="shared" si="5"/>
        <v>7302</v>
      </c>
      <c r="J13" s="10">
        <f t="shared" si="3"/>
        <v>1016250.7390585414</v>
      </c>
      <c r="K13" s="11">
        <f t="shared" si="4"/>
        <v>-1.8100000000000005E-2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141.73979026662255</v>
      </c>
      <c r="D14" s="11">
        <v>-1.34E-2</v>
      </c>
      <c r="E14" s="10">
        <f t="shared" si="2"/>
        <v>-1.9251096590033967</v>
      </c>
      <c r="F14" s="3"/>
      <c r="G14" s="11"/>
      <c r="H14" s="10"/>
      <c r="I14" s="10">
        <f t="shared" si="5"/>
        <v>7302</v>
      </c>
      <c r="J14" s="10">
        <f t="shared" si="3"/>
        <v>1034983.9485268779</v>
      </c>
      <c r="K14" s="11">
        <f t="shared" si="4"/>
        <v>-1.3399999999999967E-2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143.66489992562595</v>
      </c>
      <c r="D15" s="11">
        <v>-8.9999999999999993E-3</v>
      </c>
      <c r="E15" s="10">
        <f t="shared" si="2"/>
        <v>-1.3047266390823893</v>
      </c>
      <c r="F15" s="3"/>
      <c r="G15" s="11"/>
      <c r="H15" s="10"/>
      <c r="I15" s="10">
        <f t="shared" si="5"/>
        <v>7302</v>
      </c>
      <c r="J15" s="10">
        <f t="shared" si="3"/>
        <v>1049041.0992569206</v>
      </c>
      <c r="K15" s="11">
        <f t="shared" si="4"/>
        <v>-9.000000000000119E-3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144.96962656470834</v>
      </c>
      <c r="D16" s="11">
        <v>-6.7999999999999996E-3</v>
      </c>
      <c r="E16" s="10">
        <f t="shared" si="2"/>
        <v>-0.99254275134919112</v>
      </c>
      <c r="F16" s="3"/>
      <c r="G16" s="11"/>
      <c r="H16" s="10"/>
      <c r="I16" s="10">
        <f t="shared" si="5"/>
        <v>7302</v>
      </c>
      <c r="J16" s="10">
        <f t="shared" si="3"/>
        <v>1058568.2131755003</v>
      </c>
      <c r="K16" s="11">
        <f t="shared" si="4"/>
        <v>-6.7999999999999172E-3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145.96216931605753</v>
      </c>
      <c r="D17" s="11">
        <v>-5.7000000000000002E-3</v>
      </c>
      <c r="E17" s="10">
        <f t="shared" si="2"/>
        <v>-0.83675386211558589</v>
      </c>
      <c r="F17" s="3"/>
      <c r="G17" s="11"/>
      <c r="H17" s="10"/>
      <c r="I17" s="10">
        <f t="shared" si="5"/>
        <v>7302</v>
      </c>
      <c r="J17" s="10">
        <f t="shared" si="3"/>
        <v>1065815.760345852</v>
      </c>
      <c r="K17" s="11">
        <f t="shared" si="4"/>
        <v>-5.7000000000000384E-3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146.79892317817311</v>
      </c>
      <c r="D18" s="11">
        <v>-5.1000000000000004E-3</v>
      </c>
      <c r="E18" s="10">
        <f t="shared" si="2"/>
        <v>-0.7525123210460265</v>
      </c>
      <c r="F18" s="3"/>
      <c r="G18" s="11"/>
      <c r="H18" s="10"/>
      <c r="I18" s="10">
        <f t="shared" si="5"/>
        <v>7302</v>
      </c>
      <c r="J18" s="10">
        <f t="shared" si="3"/>
        <v>1071925.7370470201</v>
      </c>
      <c r="K18" s="11">
        <f t="shared" si="4"/>
        <v>-5.0999999999999934E-3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147.55143549921914</v>
      </c>
      <c r="D19" s="11">
        <v>-4.8999999999999998E-3</v>
      </c>
      <c r="E19" s="10">
        <f t="shared" si="2"/>
        <v>-0.72656218867066968</v>
      </c>
      <c r="F19" s="3"/>
      <c r="G19" s="11"/>
      <c r="H19" s="10"/>
      <c r="I19" s="10">
        <f t="shared" si="5"/>
        <v>7302</v>
      </c>
      <c r="J19" s="10">
        <f t="shared" si="3"/>
        <v>1077420.5820152981</v>
      </c>
      <c r="K19" s="11">
        <f t="shared" si="4"/>
        <v>-4.9000000000001265E-3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148.27799768788981</v>
      </c>
      <c r="D20" s="11">
        <v>-4.7000000000000002E-3</v>
      </c>
      <c r="E20" s="10">
        <f t="shared" si="2"/>
        <v>-0.70019751746517045</v>
      </c>
      <c r="F20" s="3"/>
      <c r="G20" s="11"/>
      <c r="H20" s="10"/>
      <c r="I20" s="10">
        <f t="shared" si="5"/>
        <v>7302</v>
      </c>
      <c r="J20" s="10">
        <f t="shared" si="3"/>
        <v>1082725.9391169713</v>
      </c>
      <c r="K20" s="11">
        <f t="shared" si="4"/>
        <v>-4.7000000000001485E-3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148.97819520535498</v>
      </c>
      <c r="D21" s="11">
        <v>-4.4999999999999997E-3</v>
      </c>
      <c r="E21" s="10">
        <f t="shared" si="2"/>
        <v>-0.67343232388157048</v>
      </c>
      <c r="F21" s="3"/>
      <c r="G21" s="11"/>
      <c r="H21" s="10"/>
      <c r="I21" s="10">
        <f t="shared" si="5"/>
        <v>7302</v>
      </c>
      <c r="J21" s="10">
        <f t="shared" si="3"/>
        <v>1087838.7813895021</v>
      </c>
      <c r="K21" s="11">
        <f t="shared" si="4"/>
        <v>-4.5000000000000595E-3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149.65162752923655</v>
      </c>
      <c r="D22" s="11">
        <v>-4.1000000000000003E-3</v>
      </c>
      <c r="E22" s="10">
        <f t="shared" si="2"/>
        <v>-0.61609767333052901</v>
      </c>
      <c r="F22" s="3"/>
      <c r="G22" s="11"/>
      <c r="H22" s="10"/>
      <c r="I22" s="10">
        <f t="shared" si="5"/>
        <v>7302</v>
      </c>
      <c r="J22" s="10">
        <f t="shared" si="3"/>
        <v>1092756.1842184854</v>
      </c>
      <c r="K22" s="11">
        <f t="shared" si="4"/>
        <v>-4.0999999999999925E-3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150.26772520256708</v>
      </c>
      <c r="D23" s="11">
        <v>-3.2000000000000002E-3</v>
      </c>
      <c r="E23" s="10">
        <f t="shared" si="2"/>
        <v>-0.48240040193439881</v>
      </c>
      <c r="F23" s="3"/>
      <c r="G23" s="11"/>
      <c r="H23" s="10"/>
      <c r="I23" s="10">
        <f t="shared" si="5"/>
        <v>7302</v>
      </c>
      <c r="J23" s="10">
        <f t="shared" si="3"/>
        <v>1097254.9294291448</v>
      </c>
      <c r="K23" s="11">
        <f t="shared" si="4"/>
        <v>-3.1999999999999806E-3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150.75012560450148</v>
      </c>
      <c r="D24" s="11">
        <v>-2.3E-3</v>
      </c>
      <c r="E24" s="10">
        <f t="shared" si="2"/>
        <v>-0.34752459545990178</v>
      </c>
      <c r="F24" s="3"/>
      <c r="G24" s="11"/>
      <c r="H24" s="10"/>
      <c r="I24" s="10">
        <f t="shared" si="5"/>
        <v>7302</v>
      </c>
      <c r="J24" s="10">
        <f t="shared" si="3"/>
        <v>1100777.4171640698</v>
      </c>
      <c r="K24" s="11">
        <f t="shared" si="4"/>
        <v>-2.2999999999998577E-3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151.09765019996138</v>
      </c>
      <c r="D25" s="11">
        <v>1.6000000000000001E-3</v>
      </c>
      <c r="E25" s="10">
        <f t="shared" si="2"/>
        <v>0.241370048242743</v>
      </c>
      <c r="F25" s="3"/>
      <c r="G25" s="11"/>
      <c r="H25" s="10"/>
      <c r="I25" s="10">
        <f t="shared" si="5"/>
        <v>7302</v>
      </c>
      <c r="J25" s="10">
        <f t="shared" si="3"/>
        <v>1103315.041760118</v>
      </c>
      <c r="K25" s="11">
        <f t="shared" si="4"/>
        <v>1.5999999999998238E-3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150.85628015171864</v>
      </c>
      <c r="D26" s="11">
        <v>3.3999999999999998E-3</v>
      </c>
      <c r="E26" s="10">
        <f t="shared" si="2"/>
        <v>0.51117336308138306</v>
      </c>
      <c r="F26" s="3"/>
      <c r="G26" s="11"/>
      <c r="H26" s="10"/>
      <c r="I26" s="10">
        <f t="shared" si="5"/>
        <v>7302</v>
      </c>
      <c r="J26" s="10">
        <f t="shared" si="3"/>
        <v>1101552.5576678496</v>
      </c>
      <c r="K26" s="11">
        <f t="shared" si="4"/>
        <v>3.4000000000002917E-3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150.34510678863725</v>
      </c>
      <c r="D27" s="11">
        <v>3.8E-3</v>
      </c>
      <c r="E27" s="10">
        <f t="shared" si="2"/>
        <v>0.56914864096117412</v>
      </c>
      <c r="F27" s="3"/>
      <c r="G27" s="11"/>
      <c r="H27" s="10"/>
      <c r="I27" s="10">
        <f t="shared" si="5"/>
        <v>7302</v>
      </c>
      <c r="J27" s="10">
        <f t="shared" si="3"/>
        <v>1097819.9697706292</v>
      </c>
      <c r="K27" s="11">
        <f t="shared" si="4"/>
        <v>3.8000000000000256E-3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149.77595814767608</v>
      </c>
      <c r="D28" s="11">
        <v>3.8E-3</v>
      </c>
      <c r="E28" s="10">
        <f t="shared" si="2"/>
        <v>0.5669940635197861</v>
      </c>
      <c r="F28" s="3"/>
      <c r="G28" s="11"/>
      <c r="H28" s="10"/>
      <c r="I28" s="10">
        <f t="shared" si="5"/>
        <v>7302</v>
      </c>
      <c r="J28" s="10">
        <f t="shared" si="3"/>
        <v>1093664.0463943307</v>
      </c>
      <c r="K28" s="11">
        <f t="shared" si="4"/>
        <v>3.7999999999998035E-3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149.20896408415629</v>
      </c>
      <c r="D29" s="11">
        <v>4.1000000000000003E-3</v>
      </c>
      <c r="E29" s="10">
        <f t="shared" si="2"/>
        <v>0.60925879169906239</v>
      </c>
      <c r="F29" s="3"/>
      <c r="G29" s="11"/>
      <c r="H29" s="10"/>
      <c r="I29" s="10">
        <f t="shared" si="5"/>
        <v>7302</v>
      </c>
      <c r="J29" s="10">
        <f t="shared" si="3"/>
        <v>1089523.8557425092</v>
      </c>
      <c r="K29" s="11">
        <f t="shared" si="4"/>
        <v>4.0999999999997705E-3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148.59970529245723</v>
      </c>
      <c r="D30" s="11">
        <v>4.7999999999999996E-3</v>
      </c>
      <c r="E30" s="10">
        <f t="shared" si="2"/>
        <v>0.70987120362636347</v>
      </c>
      <c r="F30" s="3"/>
      <c r="G30" s="11"/>
      <c r="H30" s="10"/>
      <c r="I30" s="10">
        <f t="shared" si="5"/>
        <v>7302</v>
      </c>
      <c r="J30" s="10">
        <f t="shared" si="3"/>
        <v>1085075.0480455228</v>
      </c>
      <c r="K30" s="11">
        <f t="shared" si="4"/>
        <v>4.7999999999999154E-3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147.88983408883087</v>
      </c>
      <c r="D31" s="11">
        <v>5.7999999999999996E-3</v>
      </c>
      <c r="E31" s="10">
        <f t="shared" si="2"/>
        <v>0.852814712383406</v>
      </c>
      <c r="F31" s="3"/>
      <c r="G31" s="11"/>
      <c r="H31" s="10"/>
      <c r="I31" s="10">
        <f t="shared" si="5"/>
        <v>7302</v>
      </c>
      <c r="J31" s="10">
        <f t="shared" si="3"/>
        <v>1079891.568516643</v>
      </c>
      <c r="K31" s="11">
        <f t="shared" si="4"/>
        <v>5.8000000000002494E-3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147.03701937644746</v>
      </c>
      <c r="D32" s="11">
        <v>7.1999999999999998E-3</v>
      </c>
      <c r="E32" s="10">
        <f t="shared" si="2"/>
        <v>1.0510986293789131</v>
      </c>
      <c r="F32" s="3"/>
      <c r="G32" s="11"/>
      <c r="H32" s="10"/>
      <c r="I32" s="10">
        <f t="shared" si="5"/>
        <v>7302</v>
      </c>
      <c r="J32" s="10">
        <f t="shared" si="3"/>
        <v>1073664.3154868193</v>
      </c>
      <c r="K32" s="11">
        <f t="shared" si="4"/>
        <v>7.1999999999998732E-3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145.98592074706855</v>
      </c>
      <c r="D33" s="11">
        <v>8.3999999999999995E-3</v>
      </c>
      <c r="E33" s="10">
        <f t="shared" si="2"/>
        <v>1.2160667733789978</v>
      </c>
      <c r="F33" s="3"/>
      <c r="G33" s="11"/>
      <c r="H33" s="10"/>
      <c r="I33" s="10">
        <f t="shared" si="5"/>
        <v>7302</v>
      </c>
      <c r="J33" s="10">
        <f t="shared" si="3"/>
        <v>1065989.1932950947</v>
      </c>
      <c r="K33" s="11">
        <f t="shared" si="4"/>
        <v>8.4000000000001851E-3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144.76985397368955</v>
      </c>
      <c r="D34" s="11">
        <v>9.2999999999999992E-3</v>
      </c>
      <c r="E34" s="10">
        <f t="shared" si="2"/>
        <v>1.3339538709554404</v>
      </c>
      <c r="F34" s="3"/>
      <c r="G34" s="11"/>
      <c r="H34" s="10"/>
      <c r="I34" s="10">
        <f t="shared" si="5"/>
        <v>7302</v>
      </c>
      <c r="J34" s="10">
        <f t="shared" ref="J34:J65" si="6">IF(I34="","",I34*C34)</f>
        <v>1057109.4737158811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143.43590010273411</v>
      </c>
      <c r="D35" s="11">
        <v>9.2999999999999992E-3</v>
      </c>
      <c r="E35" s="10">
        <f t="shared" si="2"/>
        <v>1.3216624105374422</v>
      </c>
      <c r="F35" s="3"/>
      <c r="G35" s="11"/>
      <c r="H35" s="10"/>
      <c r="I35" s="10">
        <f t="shared" ref="I35:I66" si="8">IF(H35&lt;&gt;"",H35,I34/(1+IF(G34="",0,G34)))</f>
        <v>7302</v>
      </c>
      <c r="J35" s="10">
        <f t="shared" si="6"/>
        <v>1047368.9425501644</v>
      </c>
      <c r="K35" s="11">
        <f t="shared" si="7"/>
        <v>9.300000000000086E-3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142.11423769219667</v>
      </c>
      <c r="D36" s="11">
        <v>8.8999999999999999E-3</v>
      </c>
      <c r="E36" s="10">
        <f t="shared" si="2"/>
        <v>1.2536591490341209</v>
      </c>
      <c r="F36" s="3"/>
      <c r="G36" s="11"/>
      <c r="H36" s="10"/>
      <c r="I36" s="10">
        <f t="shared" si="8"/>
        <v>7302</v>
      </c>
      <c r="J36" s="10">
        <f t="shared" si="6"/>
        <v>1037718.1636284201</v>
      </c>
      <c r="K36" s="11">
        <f t="shared" si="7"/>
        <v>8.899999999999908E-3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140.86057854316255</v>
      </c>
      <c r="D37" s="11">
        <v>8.6E-3</v>
      </c>
      <c r="E37" s="10">
        <f t="shared" si="2"/>
        <v>1.2010717583493715</v>
      </c>
      <c r="F37" s="3"/>
      <c r="G37" s="11"/>
      <c r="H37" s="10"/>
      <c r="I37" s="10">
        <f t="shared" si="8"/>
        <v>7302</v>
      </c>
      <c r="J37" s="10">
        <f t="shared" si="6"/>
        <v>1028563.9445221729</v>
      </c>
      <c r="K37" s="11">
        <f t="shared" si="7"/>
        <v>8.599999999999941E-3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139.65950678481317</v>
      </c>
      <c r="D38" s="11">
        <v>9.2999999999999992E-3</v>
      </c>
      <c r="E38" s="10">
        <f t="shared" si="2"/>
        <v>1.2868655633595267</v>
      </c>
      <c r="F38" s="3"/>
      <c r="G38" s="11"/>
      <c r="H38" s="10"/>
      <c r="I38" s="10">
        <f t="shared" si="8"/>
        <v>7302</v>
      </c>
      <c r="J38" s="10">
        <f t="shared" si="6"/>
        <v>1019793.7185427058</v>
      </c>
      <c r="K38" s="11">
        <f t="shared" si="7"/>
        <v>9.300000000000086E-3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138.37264122145365</v>
      </c>
      <c r="D39" s="11">
        <v>1.09E-2</v>
      </c>
      <c r="E39" s="10">
        <f t="shared" si="2"/>
        <v>1.4919990002115355</v>
      </c>
      <c r="F39" s="3"/>
      <c r="G39" s="11"/>
      <c r="H39" s="10"/>
      <c r="I39" s="10">
        <f t="shared" si="8"/>
        <v>7302</v>
      </c>
      <c r="J39" s="10">
        <f t="shared" si="6"/>
        <v>1010397.0261990546</v>
      </c>
      <c r="K39" s="11">
        <f t="shared" si="7"/>
        <v>1.089999999999991E-2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136.88064222124211</v>
      </c>
      <c r="D40" s="11">
        <v>1.23E-2</v>
      </c>
      <c r="E40" s="10">
        <f t="shared" si="2"/>
        <v>1.6631748486824733</v>
      </c>
      <c r="F40" s="3"/>
      <c r="G40" s="11"/>
      <c r="H40" s="10"/>
      <c r="I40" s="10">
        <f t="shared" si="8"/>
        <v>7302</v>
      </c>
      <c r="J40" s="10">
        <f t="shared" si="6"/>
        <v>999502.44949950988</v>
      </c>
      <c r="K40" s="11">
        <f t="shared" si="7"/>
        <v>1.2299999999999756E-2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135.21746737255964</v>
      </c>
      <c r="D41" s="11">
        <v>1.2800000000000001E-2</v>
      </c>
      <c r="E41" s="10">
        <f t="shared" si="2"/>
        <v>1.7089095402535008</v>
      </c>
      <c r="F41" s="3"/>
      <c r="G41" s="11"/>
      <c r="H41" s="10"/>
      <c r="I41" s="10">
        <f t="shared" si="8"/>
        <v>7302</v>
      </c>
      <c r="J41" s="10">
        <f t="shared" si="6"/>
        <v>987357.94675443054</v>
      </c>
      <c r="K41" s="11">
        <f t="shared" si="7"/>
        <v>1.2799999999999923E-2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133.50855783230614</v>
      </c>
      <c r="D42" s="11">
        <v>1.14E-2</v>
      </c>
      <c r="E42" s="10">
        <f t="shared" si="2"/>
        <v>1.5048423564250584</v>
      </c>
      <c r="F42" s="3"/>
      <c r="G42" s="11"/>
      <c r="H42" s="10"/>
      <c r="I42" s="10">
        <f t="shared" si="8"/>
        <v>7302</v>
      </c>
      <c r="J42" s="10">
        <f t="shared" si="6"/>
        <v>974879.48929149937</v>
      </c>
      <c r="K42" s="11">
        <f t="shared" si="7"/>
        <v>1.1400000000000077E-2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132.00371547588108</v>
      </c>
      <c r="D43" s="11">
        <v>1.11E-2</v>
      </c>
      <c r="E43" s="10">
        <f t="shared" si="2"/>
        <v>1.4491556144617732</v>
      </c>
      <c r="F43" s="3"/>
      <c r="G43" s="11"/>
      <c r="H43" s="10"/>
      <c r="I43" s="10">
        <f t="shared" si="8"/>
        <v>7302</v>
      </c>
      <c r="J43" s="10">
        <f t="shared" si="6"/>
        <v>963891.13040488365</v>
      </c>
      <c r="K43" s="11">
        <f t="shared" si="7"/>
        <v>1.110000000000011E-2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130.55455986141931</v>
      </c>
      <c r="D44" s="11">
        <v>1.1599999999999999E-2</v>
      </c>
      <c r="E44" s="10">
        <f t="shared" si="2"/>
        <v>1.4970669181420249</v>
      </c>
      <c r="F44" s="3"/>
      <c r="G44" s="11"/>
      <c r="H44" s="10"/>
      <c r="I44" s="10">
        <f t="shared" si="8"/>
        <v>7302</v>
      </c>
      <c r="J44" s="10">
        <f t="shared" si="6"/>
        <v>953309.39610808378</v>
      </c>
      <c r="K44" s="11">
        <f t="shared" si="7"/>
        <v>1.1600000000000055E-2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129.05749294327728</v>
      </c>
      <c r="D45" s="11">
        <v>1.2699999999999999E-2</v>
      </c>
      <c r="E45" s="10">
        <f t="shared" si="2"/>
        <v>1.6184755212596258</v>
      </c>
      <c r="F45" s="3"/>
      <c r="G45" s="11"/>
      <c r="H45" s="10"/>
      <c r="I45" s="10">
        <f t="shared" si="8"/>
        <v>7302</v>
      </c>
      <c r="J45" s="10">
        <f t="shared" si="6"/>
        <v>942377.81347181066</v>
      </c>
      <c r="K45" s="11">
        <f t="shared" si="7"/>
        <v>1.2699999999999934E-2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127.43901742201766</v>
      </c>
      <c r="D46" s="11">
        <v>1.66E-2</v>
      </c>
      <c r="E46" s="10">
        <f t="shared" si="2"/>
        <v>2.080944018498414</v>
      </c>
      <c r="F46" s="3"/>
      <c r="G46" s="11"/>
      <c r="H46" s="10"/>
      <c r="I46" s="10">
        <f t="shared" si="8"/>
        <v>7302</v>
      </c>
      <c r="J46" s="10">
        <f t="shared" si="6"/>
        <v>930559.70521557296</v>
      </c>
      <c r="K46" s="11">
        <f t="shared" si="7"/>
        <v>1.6599999999999948E-2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125.35807340351924</v>
      </c>
      <c r="D47" s="11">
        <v>3.0999999999999999E-3</v>
      </c>
      <c r="E47" s="10">
        <f t="shared" si="2"/>
        <v>0.38740905946657733</v>
      </c>
      <c r="F47" s="3"/>
      <c r="G47" s="11"/>
      <c r="H47" s="10"/>
      <c r="I47" s="10">
        <f t="shared" si="8"/>
        <v>7302</v>
      </c>
      <c r="J47" s="10">
        <f t="shared" si="6"/>
        <v>915364.6519924975</v>
      </c>
      <c r="K47" s="11">
        <f t="shared" si="7"/>
        <v>3.1000000000001027E-3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124.97066434405266</v>
      </c>
      <c r="D48" s="11">
        <v>3.7000000000000002E-3</v>
      </c>
      <c r="E48" s="10">
        <f t="shared" si="2"/>
        <v>0.4606869164820182</v>
      </c>
      <c r="F48" s="3"/>
      <c r="G48" s="11"/>
      <c r="H48" s="10"/>
      <c r="I48" s="10">
        <f t="shared" si="8"/>
        <v>7302</v>
      </c>
      <c r="J48" s="10">
        <f t="shared" si="6"/>
        <v>912535.79104027257</v>
      </c>
      <c r="K48" s="11">
        <f t="shared" si="7"/>
        <v>3.7000000000000366E-3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124.50997742757065</v>
      </c>
      <c r="D49" s="11">
        <v>4.1000000000000003E-3</v>
      </c>
      <c r="E49" s="10">
        <f t="shared" si="2"/>
        <v>0.5084064410447553</v>
      </c>
      <c r="F49" s="3"/>
      <c r="G49" s="11"/>
      <c r="H49" s="10"/>
      <c r="I49" s="10">
        <f t="shared" si="8"/>
        <v>7302</v>
      </c>
      <c r="J49" s="10">
        <f t="shared" si="6"/>
        <v>909171.85517612088</v>
      </c>
      <c r="K49" s="11">
        <f t="shared" si="7"/>
        <v>4.0999999999999925E-3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124.00157098652589</v>
      </c>
      <c r="D50" s="11">
        <v>4.7999999999999996E-3</v>
      </c>
      <c r="E50" s="10">
        <f t="shared" si="2"/>
        <v>0.59236419261078765</v>
      </c>
      <c r="F50" s="3"/>
      <c r="G50" s="11"/>
      <c r="H50" s="10"/>
      <c r="I50" s="10">
        <f t="shared" si="8"/>
        <v>7302</v>
      </c>
      <c r="J50" s="10">
        <f t="shared" si="6"/>
        <v>905459.47134361207</v>
      </c>
      <c r="K50" s="11">
        <f t="shared" si="7"/>
        <v>4.7999999999999154E-3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123.4092067939151</v>
      </c>
      <c r="D51" s="11">
        <v>6.0000000000000001E-3</v>
      </c>
      <c r="E51" s="10">
        <f t="shared" si="2"/>
        <v>0.73603900672314637</v>
      </c>
      <c r="F51" s="3"/>
      <c r="G51" s="11"/>
      <c r="H51" s="10"/>
      <c r="I51" s="10">
        <f t="shared" si="8"/>
        <v>7302</v>
      </c>
      <c r="J51" s="10">
        <f t="shared" si="6"/>
        <v>901134.02800916811</v>
      </c>
      <c r="K51" s="11">
        <f t="shared" si="7"/>
        <v>6.0000000000000053E-3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122.67316778719196</v>
      </c>
      <c r="D52" s="11">
        <v>6.8999999999999999E-3</v>
      </c>
      <c r="E52" s="10">
        <f t="shared" si="2"/>
        <v>0.84064441129368106</v>
      </c>
      <c r="F52" s="3"/>
      <c r="G52" s="11"/>
      <c r="H52" s="10"/>
      <c r="I52" s="10">
        <f t="shared" si="8"/>
        <v>7302</v>
      </c>
      <c r="J52" s="10">
        <f t="shared" si="6"/>
        <v>895759.47118207568</v>
      </c>
      <c r="K52" s="11">
        <f t="shared" si="7"/>
        <v>6.8999999999999062E-3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121.83252337589828</v>
      </c>
      <c r="D53" s="11">
        <v>7.7999999999999996E-3</v>
      </c>
      <c r="E53" s="10">
        <f t="shared" si="2"/>
        <v>0.94293876000398313</v>
      </c>
      <c r="F53" s="3"/>
      <c r="G53" s="11"/>
      <c r="H53" s="10"/>
      <c r="I53" s="10">
        <f t="shared" si="8"/>
        <v>7302</v>
      </c>
      <c r="J53" s="10">
        <f t="shared" si="6"/>
        <v>889621.08569080918</v>
      </c>
      <c r="K53" s="11">
        <f t="shared" si="7"/>
        <v>7.8000000000000291E-3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120.88958461589429</v>
      </c>
      <c r="D54" s="11">
        <v>8.8999999999999999E-3</v>
      </c>
      <c r="E54" s="10">
        <f t="shared" si="2"/>
        <v>1.0664261106962556</v>
      </c>
      <c r="F54" s="3"/>
      <c r="G54" s="11"/>
      <c r="H54" s="10"/>
      <c r="I54" s="10">
        <f t="shared" si="8"/>
        <v>7302</v>
      </c>
      <c r="J54" s="10">
        <f t="shared" si="6"/>
        <v>882735.74686526018</v>
      </c>
      <c r="K54" s="11">
        <f t="shared" si="7"/>
        <v>8.90000000000013E-3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119.82315850519804</v>
      </c>
      <c r="D55" s="11">
        <v>1.11E-2</v>
      </c>
      <c r="E55" s="10">
        <f t="shared" si="2"/>
        <v>1.3154357228837057</v>
      </c>
      <c r="F55" s="3"/>
      <c r="G55" s="11"/>
      <c r="H55" s="10"/>
      <c r="I55" s="10">
        <f t="shared" si="8"/>
        <v>7302</v>
      </c>
      <c r="J55" s="10">
        <f t="shared" si="6"/>
        <v>874948.70340495603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118.50772278231433</v>
      </c>
      <c r="D56" s="11">
        <v>1.24E-2</v>
      </c>
      <c r="E56" s="10">
        <f t="shared" si="2"/>
        <v>1.4514971972547386</v>
      </c>
      <c r="F56" s="3"/>
      <c r="G56" s="11"/>
      <c r="H56" s="10"/>
      <c r="I56" s="10">
        <f t="shared" si="8"/>
        <v>7302</v>
      </c>
      <c r="J56" s="10">
        <f t="shared" si="6"/>
        <v>865343.39175645926</v>
      </c>
      <c r="K56" s="11">
        <f t="shared" si="7"/>
        <v>1.2399999999999967E-2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117.05622558505959</v>
      </c>
      <c r="D57" s="11">
        <v>1.21E-2</v>
      </c>
      <c r="E57" s="10">
        <f t="shared" si="2"/>
        <v>1.3994470206296086</v>
      </c>
      <c r="F57" s="3"/>
      <c r="G57" s="11"/>
      <c r="H57" s="10"/>
      <c r="I57" s="10">
        <f t="shared" si="8"/>
        <v>7302</v>
      </c>
      <c r="J57" s="10">
        <f t="shared" si="6"/>
        <v>854744.55922210519</v>
      </c>
      <c r="K57" s="11">
        <f t="shared" si="7"/>
        <v>1.21E-2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115.65677856442998</v>
      </c>
      <c r="D58" s="11">
        <v>1.23E-2</v>
      </c>
      <c r="E58" s="10">
        <f t="shared" si="2"/>
        <v>1.4052932691321587</v>
      </c>
      <c r="F58" s="3"/>
      <c r="G58" s="11"/>
      <c r="H58" s="10"/>
      <c r="I58" s="10">
        <f t="shared" si="8"/>
        <v>7302</v>
      </c>
      <c r="J58" s="10">
        <f t="shared" si="6"/>
        <v>844525.79707746778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114.25148529529783</v>
      </c>
      <c r="D59" s="11">
        <v>1.26E-2</v>
      </c>
      <c r="E59" s="10">
        <f t="shared" si="2"/>
        <v>1.4216558509981638</v>
      </c>
      <c r="F59" s="3"/>
      <c r="G59" s="11"/>
      <c r="H59" s="10"/>
      <c r="I59" s="10">
        <f t="shared" si="8"/>
        <v>7302</v>
      </c>
      <c r="J59" s="10">
        <f t="shared" si="6"/>
        <v>834264.34562626469</v>
      </c>
      <c r="K59" s="11">
        <f t="shared" si="7"/>
        <v>1.2599999999999723E-2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112.82982944429966</v>
      </c>
      <c r="D60" s="11">
        <v>1.3299999999999999E-2</v>
      </c>
      <c r="E60" s="10">
        <f t="shared" si="2"/>
        <v>1.4809402265954787</v>
      </c>
      <c r="F60" s="3"/>
      <c r="G60" s="11"/>
      <c r="H60" s="10"/>
      <c r="I60" s="10">
        <f t="shared" si="8"/>
        <v>7302</v>
      </c>
      <c r="J60" s="10">
        <f t="shared" si="6"/>
        <v>823883.41460227617</v>
      </c>
      <c r="K60" s="11">
        <f t="shared" si="7"/>
        <v>1.330000000000009E-2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111.34888921770418</v>
      </c>
      <c r="D61" s="11">
        <v>1.3899999999999999E-2</v>
      </c>
      <c r="E61" s="10">
        <f t="shared" si="2"/>
        <v>1.5265307822527774</v>
      </c>
      <c r="F61" s="3"/>
      <c r="G61" s="11"/>
      <c r="H61" s="10"/>
      <c r="I61" s="10">
        <f t="shared" si="8"/>
        <v>7302</v>
      </c>
      <c r="J61" s="10">
        <f t="shared" si="6"/>
        <v>813069.58906767599</v>
      </c>
      <c r="K61" s="11">
        <f t="shared" si="7"/>
        <v>1.3900000000000023E-2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109.82235843545141</v>
      </c>
      <c r="D62" s="11">
        <v>2.2800000000000001E-2</v>
      </c>
      <c r="E62" s="10">
        <f t="shared" si="2"/>
        <v>2.4481323546424392</v>
      </c>
      <c r="F62" s="3"/>
      <c r="G62" s="11"/>
      <c r="H62" s="10"/>
      <c r="I62" s="10">
        <f t="shared" si="8"/>
        <v>7302</v>
      </c>
      <c r="J62" s="10">
        <f t="shared" si="6"/>
        <v>801922.8612956662</v>
      </c>
      <c r="K62" s="11">
        <f t="shared" si="7"/>
        <v>2.2799999999999931E-2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107.37422608080897</v>
      </c>
      <c r="D63" s="11">
        <v>2.1399999999999999E-2</v>
      </c>
      <c r="E63" s="10">
        <f t="shared" si="2"/>
        <v>2.2496655944089667</v>
      </c>
      <c r="F63" s="3"/>
      <c r="G63" s="11"/>
      <c r="H63" s="10"/>
      <c r="I63" s="10">
        <f t="shared" si="8"/>
        <v>7302</v>
      </c>
      <c r="J63" s="10">
        <f t="shared" si="6"/>
        <v>784046.59884206706</v>
      </c>
      <c r="K63" s="11">
        <f t="shared" si="7"/>
        <v>2.1400000000000086E-2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105.1245604864</v>
      </c>
      <c r="D64" s="11">
        <v>1.9199999999999998E-2</v>
      </c>
      <c r="E64" s="10">
        <f t="shared" si="2"/>
        <v>1.9803684864000104</v>
      </c>
      <c r="F64" s="3"/>
      <c r="G64" s="11"/>
      <c r="H64" s="10"/>
      <c r="I64" s="10">
        <f t="shared" si="8"/>
        <v>7302</v>
      </c>
      <c r="J64" s="10">
        <f t="shared" si="6"/>
        <v>767619.54067169281</v>
      </c>
      <c r="K64" s="11">
        <f t="shared" si="7"/>
        <v>1.9200000000000106E-2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103.14419199999999</v>
      </c>
      <c r="D65" s="11">
        <v>1.6799999999999999E-2</v>
      </c>
      <c r="E65" s="10">
        <f t="shared" si="2"/>
        <v>1.7041919999999919</v>
      </c>
      <c r="F65" s="3"/>
      <c r="G65" s="11"/>
      <c r="H65" s="10"/>
      <c r="I65" s="10">
        <f t="shared" si="8"/>
        <v>7302</v>
      </c>
      <c r="J65" s="10">
        <f t="shared" si="6"/>
        <v>753158.88998399989</v>
      </c>
      <c r="K65" s="11">
        <f t="shared" si="7"/>
        <v>1.6799999999999926E-2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101.44</v>
      </c>
      <c r="D66" s="11">
        <v>1.44E-2</v>
      </c>
      <c r="E66" s="10">
        <f t="shared" si="2"/>
        <v>1.4399999999999977</v>
      </c>
      <c r="F66" s="24">
        <f>SUM(F2)</f>
        <v>5001934</v>
      </c>
      <c r="G66" s="11"/>
      <c r="H66" s="10"/>
      <c r="I66" s="10">
        <f t="shared" si="8"/>
        <v>7302</v>
      </c>
      <c r="J66" s="10">
        <f t="shared" ref="J66:J67" si="9">IF(I66="","",I66*C66)</f>
        <v>740714.88</v>
      </c>
      <c r="K66" s="11">
        <f t="shared" ref="K66" si="10">IFERROR(J66/J67-1,"")</f>
        <v>1.4399999999999968E-2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1.23E-2</v>
      </c>
      <c r="E67" s="3" t="s">
        <v>72</v>
      </c>
      <c r="F67" s="10">
        <f>SUM(C2)</f>
        <v>131.11195797523743</v>
      </c>
      <c r="G67" s="11"/>
      <c r="H67" s="10"/>
      <c r="I67" s="10">
        <f t="shared" ref="I67" si="11">IF(H67&lt;&gt;"",H67,I66/(1+IF(G66="",0,G66)))</f>
        <v>7302</v>
      </c>
      <c r="J67" s="10">
        <f t="shared" si="9"/>
        <v>730200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5">
        <v>74436761</v>
      </c>
      <c r="G2" s="11"/>
      <c r="H2" s="10"/>
      <c r="I2" s="10">
        <f>IF(H2&lt;&gt;"",H2,8770)</f>
        <v>8770</v>
      </c>
      <c r="J2" s="10">
        <f t="shared" ref="J2:J33" si="3">IF(I2="","",I2*C2)</f>
        <v>652818144151.90479</v>
      </c>
      <c r="K2" s="11">
        <f t="shared" ref="K2:K33" si="4">IFERROR(J2/J3-1,"")</f>
        <v>1.9099999999999895E-2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11"/>
      <c r="H3" s="10"/>
      <c r="I3" s="10">
        <f t="shared" ref="I3:I34" si="5">IF(H3&lt;&gt;"",H3,I2/(1+IF(G2="",0,G2)))</f>
        <v>8770</v>
      </c>
      <c r="J3" s="10">
        <f t="shared" si="3"/>
        <v>640583008686.0022</v>
      </c>
      <c r="K3" s="11">
        <f t="shared" si="4"/>
        <v>2.0100000000000007E-2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11"/>
      <c r="H4" s="10"/>
      <c r="I4" s="10">
        <f t="shared" si="5"/>
        <v>8770</v>
      </c>
      <c r="J4" s="10">
        <f t="shared" si="3"/>
        <v>627960992732.08728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11"/>
      <c r="H5" s="10"/>
      <c r="I5" s="10">
        <f t="shared" si="5"/>
        <v>8770</v>
      </c>
      <c r="J5" s="10">
        <f t="shared" si="3"/>
        <v>615165549306.51184</v>
      </c>
      <c r="K5" s="11">
        <f t="shared" si="4"/>
        <v>2.0399999999999752E-2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11"/>
      <c r="H6" s="10"/>
      <c r="I6" s="10">
        <f t="shared" si="5"/>
        <v>8770</v>
      </c>
      <c r="J6" s="10">
        <f t="shared" si="3"/>
        <v>602867061256.87183</v>
      </c>
      <c r="K6" s="11">
        <f t="shared" si="4"/>
        <v>2.0499999999999963E-2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11"/>
      <c r="H7" s="10"/>
      <c r="I7" s="10">
        <f t="shared" si="5"/>
        <v>8770</v>
      </c>
      <c r="J7" s="10">
        <f t="shared" si="3"/>
        <v>590756551942.05957</v>
      </c>
      <c r="K7" s="11">
        <f t="shared" si="4"/>
        <v>2.0299999999999985E-2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11"/>
      <c r="H8" s="10"/>
      <c r="I8" s="10">
        <f t="shared" si="5"/>
        <v>8770</v>
      </c>
      <c r="J8" s="10">
        <f t="shared" si="3"/>
        <v>579002795199.50952</v>
      </c>
      <c r="K8" s="11">
        <f t="shared" si="4"/>
        <v>1.980000000000004E-2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11"/>
      <c r="H9" s="10"/>
      <c r="I9" s="10">
        <f t="shared" si="5"/>
        <v>8770</v>
      </c>
      <c r="J9" s="10">
        <f t="shared" si="3"/>
        <v>567761124925.97522</v>
      </c>
      <c r="K9" s="11">
        <f t="shared" si="4"/>
        <v>1.8499999999999961E-2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11"/>
      <c r="H10" s="10"/>
      <c r="I10" s="10">
        <f t="shared" si="5"/>
        <v>8770</v>
      </c>
      <c r="J10" s="10">
        <f t="shared" si="3"/>
        <v>557448330806.06311</v>
      </c>
      <c r="K10" s="11">
        <f t="shared" si="4"/>
        <v>1.6800000000000148E-2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11"/>
      <c r="H11" s="10"/>
      <c r="I11" s="10">
        <f t="shared" si="5"/>
        <v>8770</v>
      </c>
      <c r="J11" s="10">
        <f t="shared" si="3"/>
        <v>548237933522.87872</v>
      </c>
      <c r="K11" s="11">
        <f t="shared" si="4"/>
        <v>1.519999999999988E-2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11"/>
      <c r="H12" s="10"/>
      <c r="I12" s="10">
        <f t="shared" si="5"/>
        <v>8770</v>
      </c>
      <c r="J12" s="10">
        <f t="shared" si="3"/>
        <v>540029485345.62524</v>
      </c>
      <c r="K12" s="11">
        <f t="shared" si="4"/>
        <v>1.3900000000000023E-2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11"/>
      <c r="H13" s="10"/>
      <c r="I13" s="10">
        <f t="shared" si="5"/>
        <v>8770</v>
      </c>
      <c r="J13" s="10">
        <f t="shared" si="3"/>
        <v>532625984165.72168</v>
      </c>
      <c r="K13" s="11">
        <f t="shared" si="4"/>
        <v>1.2799999999999923E-2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11"/>
      <c r="H14" s="10"/>
      <c r="I14" s="10">
        <f t="shared" si="5"/>
        <v>8770</v>
      </c>
      <c r="J14" s="10">
        <f t="shared" si="3"/>
        <v>525894534128.87213</v>
      </c>
      <c r="K14" s="11">
        <f t="shared" si="4"/>
        <v>1.2499999999999956E-2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11"/>
      <c r="H15" s="10"/>
      <c r="I15" s="10">
        <f t="shared" si="5"/>
        <v>8770</v>
      </c>
      <c r="J15" s="10">
        <f t="shared" si="3"/>
        <v>519402009016.17004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11"/>
      <c r="H16" s="10"/>
      <c r="I16" s="10">
        <f t="shared" si="5"/>
        <v>8770</v>
      </c>
      <c r="J16" s="10">
        <f t="shared" si="3"/>
        <v>512938977894.6969</v>
      </c>
      <c r="K16" s="11">
        <f t="shared" si="4"/>
        <v>1.3100000000000112E-2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11"/>
      <c r="H17" s="10"/>
      <c r="I17" s="10">
        <f t="shared" si="5"/>
        <v>8770</v>
      </c>
      <c r="J17" s="10">
        <f t="shared" si="3"/>
        <v>506306364519.49146</v>
      </c>
      <c r="K17" s="11">
        <f t="shared" si="4"/>
        <v>1.3500000000000068E-2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11"/>
      <c r="H18" s="10"/>
      <c r="I18" s="10">
        <f t="shared" si="5"/>
        <v>8770</v>
      </c>
      <c r="J18" s="10">
        <f t="shared" si="3"/>
        <v>499562273822.88251</v>
      </c>
      <c r="K18" s="11">
        <f t="shared" si="4"/>
        <v>1.3500000000000068E-2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11"/>
      <c r="H19" s="10"/>
      <c r="I19" s="10">
        <f t="shared" si="5"/>
        <v>8770</v>
      </c>
      <c r="J19" s="10">
        <f t="shared" si="3"/>
        <v>492908015612.11884</v>
      </c>
      <c r="K19" s="11">
        <f t="shared" si="4"/>
        <v>1.3700000000000045E-2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11"/>
      <c r="H20" s="10"/>
      <c r="I20" s="10">
        <f t="shared" si="5"/>
        <v>8770</v>
      </c>
      <c r="J20" s="10">
        <f t="shared" si="3"/>
        <v>486246439392.44238</v>
      </c>
      <c r="K20" s="11">
        <f t="shared" si="4"/>
        <v>1.4699999999999935E-2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11"/>
      <c r="H21" s="10"/>
      <c r="I21" s="10">
        <f t="shared" si="5"/>
        <v>8770</v>
      </c>
      <c r="J21" s="10">
        <f t="shared" si="3"/>
        <v>479202167529.755</v>
      </c>
      <c r="K21" s="11">
        <f t="shared" si="4"/>
        <v>1.6799999999999926E-2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11"/>
      <c r="H22" s="10"/>
      <c r="I22" s="10">
        <f t="shared" si="5"/>
        <v>8770</v>
      </c>
      <c r="J22" s="10">
        <f t="shared" si="3"/>
        <v>471284586476.94238</v>
      </c>
      <c r="K22" s="11">
        <f t="shared" si="4"/>
        <v>1.9500000000000073E-2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11"/>
      <c r="H23" s="10"/>
      <c r="I23" s="10">
        <f t="shared" si="5"/>
        <v>8770</v>
      </c>
      <c r="J23" s="10">
        <f t="shared" si="3"/>
        <v>462270315328.04547</v>
      </c>
      <c r="K23" s="11">
        <f t="shared" si="4"/>
        <v>2.2399999999999975E-2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11"/>
      <c r="H24" s="10"/>
      <c r="I24" s="10">
        <f t="shared" si="5"/>
        <v>8770</v>
      </c>
      <c r="J24" s="10">
        <f t="shared" si="3"/>
        <v>452142327198.79254</v>
      </c>
      <c r="K24" s="11">
        <f t="shared" si="4"/>
        <v>2.50999999999999E-2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11"/>
      <c r="H25" s="10"/>
      <c r="I25" s="10">
        <f t="shared" si="5"/>
        <v>8770</v>
      </c>
      <c r="J25" s="10">
        <f t="shared" si="3"/>
        <v>441071434200.36346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11"/>
      <c r="H26" s="10"/>
      <c r="I26" s="10">
        <f t="shared" si="5"/>
        <v>8770</v>
      </c>
      <c r="J26" s="10">
        <f t="shared" si="3"/>
        <v>429391972547.08282</v>
      </c>
      <c r="K26" s="11">
        <f t="shared" si="4"/>
        <v>2.8699999999999948E-2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11"/>
      <c r="H27" s="10"/>
      <c r="I27" s="10">
        <f t="shared" si="5"/>
        <v>8770</v>
      </c>
      <c r="J27" s="10">
        <f t="shared" si="3"/>
        <v>417412241223.95532</v>
      </c>
      <c r="K27" s="11">
        <f t="shared" si="4"/>
        <v>3.0000000000000027E-2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11"/>
      <c r="H28" s="10"/>
      <c r="I28" s="10">
        <f t="shared" si="5"/>
        <v>8770</v>
      </c>
      <c r="J28" s="10">
        <f t="shared" si="3"/>
        <v>405254603130.05371</v>
      </c>
      <c r="K28" s="11">
        <f t="shared" si="4"/>
        <v>3.0800000000000161E-2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11"/>
      <c r="H29" s="10"/>
      <c r="I29" s="10">
        <f t="shared" si="5"/>
        <v>8770</v>
      </c>
      <c r="J29" s="10">
        <f t="shared" si="3"/>
        <v>393145715104.82507</v>
      </c>
      <c r="K29" s="11">
        <f t="shared" si="4"/>
        <v>3.1299999999999883E-2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11"/>
      <c r="H30" s="10"/>
      <c r="I30" s="10">
        <f t="shared" si="5"/>
        <v>8770</v>
      </c>
      <c r="J30" s="10">
        <f t="shared" si="3"/>
        <v>381213725496.776</v>
      </c>
      <c r="K30" s="11">
        <f t="shared" si="4"/>
        <v>3.1600000000000295E-2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11"/>
      <c r="H31" s="10"/>
      <c r="I31" s="10">
        <f t="shared" si="5"/>
        <v>8770</v>
      </c>
      <c r="J31" s="10">
        <f t="shared" si="3"/>
        <v>369536376014.71106</v>
      </c>
      <c r="K31" s="11">
        <f t="shared" si="4"/>
        <v>3.2100000000000017E-2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11"/>
      <c r="H32" s="10"/>
      <c r="I32" s="10">
        <f t="shared" si="5"/>
        <v>8770</v>
      </c>
      <c r="J32" s="10">
        <f t="shared" si="3"/>
        <v>358043189627.66309</v>
      </c>
      <c r="K32" s="11">
        <f t="shared" si="4"/>
        <v>3.2200000000000006E-2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11"/>
      <c r="H33" s="10"/>
      <c r="I33" s="10">
        <f t="shared" si="5"/>
        <v>8770</v>
      </c>
      <c r="J33" s="10">
        <f t="shared" si="3"/>
        <v>346873851605.95142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11"/>
      <c r="H34" s="10"/>
      <c r="I34" s="10">
        <f t="shared" si="5"/>
        <v>8770</v>
      </c>
      <c r="J34" s="10">
        <f t="shared" ref="J34:J65" si="6">IF(I34="","",I34*C34)</f>
        <v>336118073261.58081</v>
      </c>
      <c r="K34" s="11">
        <f t="shared" ref="K34:K65" si="7">IFERROR(J34/J35-1,"")</f>
        <v>3.1600000000000072E-2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11"/>
      <c r="H35" s="10"/>
      <c r="I35" s="10">
        <f t="shared" ref="I35:I66" si="8">IF(H35&lt;&gt;"",H35,I34/(1+IF(G34="",0,G34)))</f>
        <v>8770</v>
      </c>
      <c r="J35" s="10">
        <f t="shared" si="6"/>
        <v>325822095057.75568</v>
      </c>
      <c r="K35" s="11">
        <f t="shared" si="7"/>
        <v>3.1300000000000106E-2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11"/>
      <c r="H36" s="10"/>
      <c r="I36" s="10">
        <f t="shared" si="8"/>
        <v>8770</v>
      </c>
      <c r="J36" s="10">
        <f t="shared" si="6"/>
        <v>315933380255.75067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11"/>
      <c r="H37" s="10"/>
      <c r="I37" s="10">
        <f t="shared" si="8"/>
        <v>8770</v>
      </c>
      <c r="J37" s="10">
        <f t="shared" si="6"/>
        <v>306315086538.44354</v>
      </c>
      <c r="K37" s="11">
        <f t="shared" si="7"/>
        <v>3.1700000000000061E-2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11"/>
      <c r="H38" s="10"/>
      <c r="I38" s="10">
        <f t="shared" si="8"/>
        <v>8770</v>
      </c>
      <c r="J38" s="10">
        <f t="shared" si="6"/>
        <v>296903253405.4895</v>
      </c>
      <c r="K38" s="11">
        <f t="shared" si="7"/>
        <v>3.180000000000005E-2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11"/>
      <c r="H39" s="10"/>
      <c r="I39" s="10">
        <f t="shared" si="8"/>
        <v>8770</v>
      </c>
      <c r="J39" s="10">
        <f t="shared" si="6"/>
        <v>287752717004.73877</v>
      </c>
      <c r="K39" s="11">
        <f t="shared" si="7"/>
        <v>3.1300000000000106E-2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11"/>
      <c r="H40" s="10"/>
      <c r="I40" s="10">
        <f t="shared" si="8"/>
        <v>8770</v>
      </c>
      <c r="J40" s="10">
        <f t="shared" si="6"/>
        <v>279019409487.77148</v>
      </c>
      <c r="K40" s="11">
        <f t="shared" si="7"/>
        <v>3.0199999999999783E-2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11"/>
      <c r="H41" s="10"/>
      <c r="I41" s="10">
        <f t="shared" si="8"/>
        <v>8770</v>
      </c>
      <c r="J41" s="10">
        <f t="shared" si="6"/>
        <v>270840040271.5701</v>
      </c>
      <c r="K41" s="11">
        <f t="shared" si="7"/>
        <v>2.9199999999999893E-2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11"/>
      <c r="H42" s="10"/>
      <c r="I42" s="10">
        <f t="shared" si="8"/>
        <v>8770</v>
      </c>
      <c r="J42" s="10">
        <f t="shared" si="6"/>
        <v>263155888332.26788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11"/>
      <c r="H43" s="10"/>
      <c r="I43" s="10">
        <f t="shared" si="8"/>
        <v>8770</v>
      </c>
      <c r="J43" s="10">
        <f t="shared" si="6"/>
        <v>255838895909.26297</v>
      </c>
      <c r="K43" s="11">
        <f t="shared" si="7"/>
        <v>2.829999999999977E-2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11"/>
      <c r="H44" s="10"/>
      <c r="I44" s="10">
        <f t="shared" si="8"/>
        <v>8770</v>
      </c>
      <c r="J44" s="10">
        <f t="shared" si="6"/>
        <v>248797914917.10883</v>
      </c>
      <c r="K44" s="11">
        <f t="shared" si="7"/>
        <v>2.8000000000000247E-2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11"/>
      <c r="H45" s="10"/>
      <c r="I45" s="10">
        <f t="shared" si="8"/>
        <v>8770</v>
      </c>
      <c r="J45" s="10">
        <f t="shared" si="6"/>
        <v>242021318012.75174</v>
      </c>
      <c r="K45" s="11">
        <f t="shared" si="7"/>
        <v>2.7400000000000091E-2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11"/>
      <c r="H46" s="10"/>
      <c r="I46" s="10">
        <f t="shared" si="8"/>
        <v>8770</v>
      </c>
      <c r="J46" s="10">
        <f t="shared" si="6"/>
        <v>235566788020.97693</v>
      </c>
      <c r="K46" s="11">
        <f t="shared" si="7"/>
        <v>2.6799999999999935E-2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11"/>
      <c r="H47" s="10"/>
      <c r="I47" s="10">
        <f t="shared" si="8"/>
        <v>8770</v>
      </c>
      <c r="J47" s="10">
        <f t="shared" si="6"/>
        <v>229418375556.07416</v>
      </c>
      <c r="K47" s="11">
        <f t="shared" si="7"/>
        <v>2.6000000000000023E-2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11"/>
      <c r="H48" s="10"/>
      <c r="I48" s="10">
        <f t="shared" si="8"/>
        <v>8770</v>
      </c>
      <c r="J48" s="10">
        <f t="shared" si="6"/>
        <v>223604654538.08398</v>
      </c>
      <c r="K48" s="11">
        <f t="shared" si="7"/>
        <v>2.5400000000000089E-2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11"/>
      <c r="H49" s="10"/>
      <c r="I49" s="10">
        <f t="shared" si="8"/>
        <v>8770</v>
      </c>
      <c r="J49" s="10">
        <f t="shared" si="6"/>
        <v>218065783633.7858</v>
      </c>
      <c r="K49" s="11">
        <f t="shared" si="7"/>
        <v>2.5400000000000089E-2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11"/>
      <c r="H50" s="10"/>
      <c r="I50" s="10">
        <f t="shared" si="8"/>
        <v>8770</v>
      </c>
      <c r="J50" s="10">
        <f t="shared" si="6"/>
        <v>212664115109.99197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11"/>
      <c r="H51" s="10"/>
      <c r="I51" s="10">
        <f t="shared" si="8"/>
        <v>8770</v>
      </c>
      <c r="J51" s="10">
        <f t="shared" si="6"/>
        <v>207416478211.24741</v>
      </c>
      <c r="K51" s="11">
        <f t="shared" si="7"/>
        <v>2.53000000000001E-2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11"/>
      <c r="H52" s="10"/>
      <c r="I52" s="10">
        <f t="shared" si="8"/>
        <v>8770</v>
      </c>
      <c r="J52" s="10">
        <f t="shared" si="6"/>
        <v>202298330450.84113</v>
      </c>
      <c r="K52" s="11">
        <f t="shared" si="7"/>
        <v>2.1500000000000075E-2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11"/>
      <c r="H53" s="10"/>
      <c r="I53" s="10">
        <f t="shared" si="8"/>
        <v>8770</v>
      </c>
      <c r="J53" s="10">
        <f t="shared" si="6"/>
        <v>198040460549.0368</v>
      </c>
      <c r="K53" s="11">
        <f t="shared" si="7"/>
        <v>1.4999999999999902E-2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11"/>
      <c r="H54" s="10"/>
      <c r="I54" s="10">
        <f t="shared" si="8"/>
        <v>8770</v>
      </c>
      <c r="J54" s="10">
        <f t="shared" si="6"/>
        <v>195113754235.50427</v>
      </c>
      <c r="K54" s="11">
        <f t="shared" si="7"/>
        <v>1.2299999999999978E-2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11"/>
      <c r="H55" s="10"/>
      <c r="I55" s="10">
        <f t="shared" si="8"/>
        <v>8770</v>
      </c>
      <c r="J55" s="10">
        <f t="shared" si="6"/>
        <v>192743015149.16949</v>
      </c>
      <c r="K55" s="11">
        <f t="shared" si="7"/>
        <v>1.639999999999997E-2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11"/>
      <c r="H56" s="10"/>
      <c r="I56" s="10">
        <f t="shared" si="8"/>
        <v>8770</v>
      </c>
      <c r="J56" s="10">
        <f t="shared" si="6"/>
        <v>189633033401.38675</v>
      </c>
      <c r="K56" s="11">
        <f t="shared" si="7"/>
        <v>2.2299999999999986E-2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11"/>
      <c r="H57" s="10"/>
      <c r="I57" s="10">
        <f t="shared" si="8"/>
        <v>8770</v>
      </c>
      <c r="J57" s="10">
        <f t="shared" si="6"/>
        <v>185496462292.26913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11"/>
      <c r="H58" s="10"/>
      <c r="I58" s="10">
        <f t="shared" si="8"/>
        <v>8770</v>
      </c>
      <c r="J58" s="10">
        <f t="shared" si="6"/>
        <v>181255093113.41522</v>
      </c>
      <c r="K58" s="11">
        <f t="shared" si="7"/>
        <v>2.4499999999999966E-2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11"/>
      <c r="H59" s="10"/>
      <c r="I59" s="10">
        <f t="shared" si="8"/>
        <v>8770</v>
      </c>
      <c r="J59" s="10">
        <f t="shared" si="6"/>
        <v>176920539886.20325</v>
      </c>
      <c r="K59" s="11">
        <f t="shared" si="7"/>
        <v>2.5500000000000078E-2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11"/>
      <c r="H60" s="10"/>
      <c r="I60" s="10">
        <f t="shared" si="8"/>
        <v>8770</v>
      </c>
      <c r="J60" s="10">
        <f t="shared" si="6"/>
        <v>172521248060.65649</v>
      </c>
      <c r="K60" s="11">
        <f t="shared" si="7"/>
        <v>2.6200000000000001E-2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11"/>
      <c r="H61" s="10"/>
      <c r="I61" s="10">
        <f t="shared" si="8"/>
        <v>8770</v>
      </c>
      <c r="J61" s="10">
        <f t="shared" si="6"/>
        <v>168116593315.78299</v>
      </c>
      <c r="K61" s="11">
        <f t="shared" si="7"/>
        <v>2.6699999999999946E-2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11"/>
      <c r="H62" s="10"/>
      <c r="I62" s="10">
        <f t="shared" si="8"/>
        <v>8770</v>
      </c>
      <c r="J62" s="10">
        <f t="shared" si="6"/>
        <v>163744612170.82205</v>
      </c>
      <c r="K62" s="11">
        <f t="shared" si="7"/>
        <v>2.6499999999999968E-2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11"/>
      <c r="H63" s="10"/>
      <c r="I63" s="10">
        <f t="shared" si="8"/>
        <v>8770</v>
      </c>
      <c r="J63" s="10">
        <f t="shared" si="6"/>
        <v>159517401043.17786</v>
      </c>
      <c r="K63" s="11">
        <f t="shared" si="7"/>
        <v>2.5600000000000289E-2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11"/>
      <c r="H64" s="10"/>
      <c r="I64" s="10">
        <f t="shared" si="8"/>
        <v>8770</v>
      </c>
      <c r="J64" s="10">
        <f t="shared" si="6"/>
        <v>155535687444.59616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11"/>
      <c r="H65" s="10"/>
      <c r="I65" s="10">
        <f t="shared" si="8"/>
        <v>8770</v>
      </c>
      <c r="J65" s="10">
        <f t="shared" si="6"/>
        <v>151801373652.7388</v>
      </c>
      <c r="K65" s="11">
        <f t="shared" si="7"/>
        <v>2.3700000000000276E-2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4">
        <f>SUM(F2)</f>
        <v>74436761</v>
      </c>
      <c r="G66" s="11"/>
      <c r="H66" s="10"/>
      <c r="I66" s="10">
        <f t="shared" si="8"/>
        <v>8770</v>
      </c>
      <c r="J66" s="10">
        <f t="shared" ref="J66:J67" si="9">IF(I66="","",I66*C66)</f>
        <v>148286972406.69998</v>
      </c>
      <c r="K66" s="11">
        <f t="shared" ref="K66" si="10">IFERROR(J66/J67-1,"")</f>
        <v>2.289999999999992E-2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11"/>
      <c r="H67" s="10"/>
      <c r="I67" s="10">
        <f t="shared" ref="I67" si="11">IF(H67&lt;&gt;"",H67,I66/(1+IF(G66="",0,G66)))</f>
        <v>8770</v>
      </c>
      <c r="J67" s="10">
        <f t="shared" si="9"/>
        <v>144967223000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5">
        <v>828597</v>
      </c>
      <c r="G2" s="11"/>
      <c r="H2" s="10"/>
      <c r="I2" s="10">
        <f>IF(H2&lt;&gt;"",H2,1702)</f>
        <v>1702</v>
      </c>
      <c r="J2" s="10">
        <f t="shared" ref="J2:J33" si="3">IF(I2="","",I2*C2)</f>
        <v>1410149329.4887424</v>
      </c>
      <c r="K2" s="11">
        <f t="shared" ref="K2:K33" si="4">IFERROR(J2/J3-1,"")</f>
        <v>5.6000000000002714E-3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11"/>
      <c r="H3" s="10"/>
      <c r="I3" s="10">
        <f t="shared" ref="I3:I34" si="5">IF(H3&lt;&gt;"",H3,I2/(1+IF(G2="",0,G2)))</f>
        <v>1702</v>
      </c>
      <c r="J3" s="10">
        <f t="shared" si="3"/>
        <v>1402296469.2608812</v>
      </c>
      <c r="K3" s="11">
        <f t="shared" si="4"/>
        <v>5.8000000000000274E-3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11"/>
      <c r="H4" s="10"/>
      <c r="I4" s="10">
        <f t="shared" si="5"/>
        <v>1702</v>
      </c>
      <c r="J4" s="10">
        <f t="shared" si="3"/>
        <v>1394210050.9652824</v>
      </c>
      <c r="K4" s="11">
        <f t="shared" si="4"/>
        <v>6.0000000000000053E-3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11"/>
      <c r="H5" s="10"/>
      <c r="I5" s="10">
        <f t="shared" si="5"/>
        <v>1702</v>
      </c>
      <c r="J5" s="10">
        <f t="shared" si="3"/>
        <v>1385894682.8680739</v>
      </c>
      <c r="K5" s="11">
        <f t="shared" si="4"/>
        <v>6.0999999999999943E-3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11"/>
      <c r="H6" s="10"/>
      <c r="I6" s="10">
        <f t="shared" si="5"/>
        <v>1702</v>
      </c>
      <c r="J6" s="10">
        <f t="shared" si="3"/>
        <v>1377491981.7792208</v>
      </c>
      <c r="K6" s="11">
        <f t="shared" si="4"/>
        <v>6.0000000000000053E-3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11"/>
      <c r="H7" s="10"/>
      <c r="I7" s="10">
        <f t="shared" si="5"/>
        <v>1702</v>
      </c>
      <c r="J7" s="10">
        <f t="shared" si="3"/>
        <v>1369276323.8362036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11"/>
      <c r="H8" s="10"/>
      <c r="I8" s="10">
        <f t="shared" si="5"/>
        <v>1702</v>
      </c>
      <c r="J8" s="10">
        <f t="shared" si="3"/>
        <v>1361515684.4349244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11"/>
      <c r="H9" s="10"/>
      <c r="I9" s="10">
        <f t="shared" si="5"/>
        <v>1702</v>
      </c>
      <c r="J9" s="10">
        <f t="shared" si="3"/>
        <v>1354607187.7772601</v>
      </c>
      <c r="K9" s="11">
        <f t="shared" si="4"/>
        <v>4.4999999999997264E-3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11"/>
      <c r="H10" s="10"/>
      <c r="I10" s="10">
        <f t="shared" si="5"/>
        <v>1702</v>
      </c>
      <c r="J10" s="10">
        <f t="shared" si="3"/>
        <v>1348538763.3422203</v>
      </c>
      <c r="K10" s="11">
        <f t="shared" si="4"/>
        <v>3.9000000000000146E-3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11"/>
      <c r="H11" s="10"/>
      <c r="I11" s="10">
        <f t="shared" si="5"/>
        <v>1702</v>
      </c>
      <c r="J11" s="10">
        <f t="shared" si="3"/>
        <v>1343299893.7565696</v>
      </c>
      <c r="K11" s="11">
        <f t="shared" si="4"/>
        <v>3.6000000000000476E-3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11"/>
      <c r="H12" s="10"/>
      <c r="I12" s="10">
        <f t="shared" si="5"/>
        <v>1702</v>
      </c>
      <c r="J12" s="10">
        <f t="shared" si="3"/>
        <v>1338481360.8574827</v>
      </c>
      <c r="K12" s="11">
        <f t="shared" si="4"/>
        <v>3.7000000000000366E-3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11"/>
      <c r="H13" s="10"/>
      <c r="I13" s="10">
        <f t="shared" si="5"/>
        <v>1702</v>
      </c>
      <c r="J13" s="10">
        <f t="shared" si="3"/>
        <v>1333547236.083972</v>
      </c>
      <c r="K13" s="11">
        <f t="shared" si="4"/>
        <v>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11"/>
      <c r="H14" s="10"/>
      <c r="I14" s="10">
        <f t="shared" si="5"/>
        <v>1702</v>
      </c>
      <c r="J14" s="10">
        <f t="shared" si="3"/>
        <v>1328234298.8884182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11"/>
      <c r="H15" s="10"/>
      <c r="I15" s="10">
        <f t="shared" si="5"/>
        <v>1702</v>
      </c>
      <c r="J15" s="10">
        <f t="shared" si="3"/>
        <v>1322547345.3036127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11"/>
      <c r="H16" s="10"/>
      <c r="I16" s="10">
        <f t="shared" si="5"/>
        <v>1702</v>
      </c>
      <c r="J16" s="10">
        <f t="shared" si="3"/>
        <v>1316884740.9176669</v>
      </c>
      <c r="K16" s="11">
        <f t="shared" si="4"/>
        <v>3.9000000000000146E-3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11"/>
      <c r="H17" s="10"/>
      <c r="I17" s="10">
        <f t="shared" si="5"/>
        <v>1702</v>
      </c>
      <c r="J17" s="10">
        <f t="shared" si="3"/>
        <v>1311768842.4321814</v>
      </c>
      <c r="K17" s="11">
        <f t="shared" si="4"/>
        <v>3.2999999999998586E-3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11"/>
      <c r="H18" s="10"/>
      <c r="I18" s="10">
        <f t="shared" si="5"/>
        <v>1702</v>
      </c>
      <c r="J18" s="10">
        <f t="shared" si="3"/>
        <v>1307454243.4288661</v>
      </c>
      <c r="K18" s="11">
        <f t="shared" si="4"/>
        <v>2.3999999999999577E-3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11"/>
      <c r="H19" s="10"/>
      <c r="I19" s="10">
        <f t="shared" si="5"/>
        <v>1702</v>
      </c>
      <c r="J19" s="10">
        <f t="shared" si="3"/>
        <v>1304323866.150106</v>
      </c>
      <c r="K19" s="11">
        <f t="shared" si="4"/>
        <v>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11"/>
      <c r="H20" s="10"/>
      <c r="I20" s="10">
        <f t="shared" si="5"/>
        <v>1702</v>
      </c>
      <c r="J20" s="10">
        <f t="shared" si="3"/>
        <v>1302110278.6763561</v>
      </c>
      <c r="K20" s="11">
        <f t="shared" si="4"/>
        <v>1.3000000000000789E-3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11"/>
      <c r="H21" s="10"/>
      <c r="I21" s="10">
        <f t="shared" si="5"/>
        <v>1702</v>
      </c>
      <c r="J21" s="10">
        <f t="shared" si="3"/>
        <v>1300419733.0234256</v>
      </c>
      <c r="K21" s="11">
        <f t="shared" si="4"/>
        <v>1.5000000000000568E-3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11"/>
      <c r="H22" s="10"/>
      <c r="I22" s="10">
        <f t="shared" si="5"/>
        <v>1702</v>
      </c>
      <c r="J22" s="10">
        <f t="shared" si="3"/>
        <v>1298472024.9859467</v>
      </c>
      <c r="K22" s="11">
        <f t="shared" si="4"/>
        <v>2.0999999999999908E-3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11"/>
      <c r="H23" s="10"/>
      <c r="I23" s="10">
        <f t="shared" si="5"/>
        <v>1702</v>
      </c>
      <c r="J23" s="10">
        <f t="shared" si="3"/>
        <v>1295750947.9951568</v>
      </c>
      <c r="K23" s="11">
        <f t="shared" si="4"/>
        <v>3.1999999999998696E-3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11"/>
      <c r="H24" s="10"/>
      <c r="I24" s="10">
        <f t="shared" si="5"/>
        <v>1702</v>
      </c>
      <c r="J24" s="10">
        <f t="shared" si="3"/>
        <v>1291617771.1275487</v>
      </c>
      <c r="K24" s="11">
        <f t="shared" si="4"/>
        <v>4.1999999999999815E-3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11"/>
      <c r="H25" s="10"/>
      <c r="I25" s="10">
        <f t="shared" si="5"/>
        <v>1702</v>
      </c>
      <c r="J25" s="10">
        <f t="shared" si="3"/>
        <v>1286215665.3331494</v>
      </c>
      <c r="K25" s="11">
        <f t="shared" si="4"/>
        <v>4.9999999999998934E-3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11"/>
      <c r="H26" s="10"/>
      <c r="I26" s="10">
        <f t="shared" si="5"/>
        <v>1702</v>
      </c>
      <c r="J26" s="10">
        <f t="shared" si="3"/>
        <v>1279816582.4210443</v>
      </c>
      <c r="K26" s="11">
        <f t="shared" si="4"/>
        <v>5.1000000000001044E-3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11"/>
      <c r="H27" s="10"/>
      <c r="I27" s="10">
        <f t="shared" si="5"/>
        <v>1702</v>
      </c>
      <c r="J27" s="10">
        <f t="shared" si="3"/>
        <v>1273322636.9724846</v>
      </c>
      <c r="K27" s="11">
        <f t="shared" si="4"/>
        <v>4.4999999999999485E-3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11"/>
      <c r="H28" s="10"/>
      <c r="I28" s="10">
        <f t="shared" si="5"/>
        <v>1702</v>
      </c>
      <c r="J28" s="10">
        <f t="shared" si="3"/>
        <v>1267618354.3777845</v>
      </c>
      <c r="K28" s="11">
        <f t="shared" si="4"/>
        <v>3.3000000000000806E-3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11"/>
      <c r="H29" s="10"/>
      <c r="I29" s="10">
        <f t="shared" si="5"/>
        <v>1702</v>
      </c>
      <c r="J29" s="10">
        <f t="shared" si="3"/>
        <v>1263448972.7676511</v>
      </c>
      <c r="K29" s="11">
        <f t="shared" si="4"/>
        <v>1.8000000000000238E-3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11"/>
      <c r="H30" s="10"/>
      <c r="I30" s="10">
        <f t="shared" si="5"/>
        <v>1702</v>
      </c>
      <c r="J30" s="10">
        <f t="shared" si="3"/>
        <v>1261178850.8361461</v>
      </c>
      <c r="K30" s="11">
        <f t="shared" si="4"/>
        <v>3.00000000000189E-4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11"/>
      <c r="H31" s="10"/>
      <c r="I31" s="10">
        <f t="shared" si="5"/>
        <v>1702</v>
      </c>
      <c r="J31" s="10">
        <f t="shared" si="3"/>
        <v>1260800610.65295</v>
      </c>
      <c r="K31" s="11">
        <f t="shared" si="4"/>
        <v>-1.2000000000000899E-3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11"/>
      <c r="H32" s="10"/>
      <c r="I32" s="10">
        <f t="shared" si="5"/>
        <v>1702</v>
      </c>
      <c r="J32" s="10">
        <f t="shared" si="3"/>
        <v>1262315389.119894</v>
      </c>
      <c r="K32" s="11">
        <f t="shared" si="4"/>
        <v>-2.3999999999998467E-3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11"/>
      <c r="H33" s="10"/>
      <c r="I33" s="10">
        <f t="shared" si="5"/>
        <v>1702</v>
      </c>
      <c r="J33" s="10">
        <f t="shared" si="3"/>
        <v>1265352234.4826522</v>
      </c>
      <c r="K33" s="11">
        <f t="shared" si="4"/>
        <v>-3.4000000000001807E-3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11"/>
      <c r="H34" s="10"/>
      <c r="I34" s="10">
        <f t="shared" si="5"/>
        <v>1702</v>
      </c>
      <c r="J34" s="10">
        <f t="shared" ref="J34:J65" si="6">IF(I34="","",I34*C34)</f>
        <v>1269669109.4547987</v>
      </c>
      <c r="K34" s="11">
        <f t="shared" ref="K34:K65" si="7">IFERROR(J34/J35-1,"")</f>
        <v>-3.8999999999997925E-3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11"/>
      <c r="H35" s="10"/>
      <c r="I35" s="10">
        <f t="shared" ref="I35:I66" si="8">IF(H35&lt;&gt;"",H35,I34/(1+IF(G34="",0,G34)))</f>
        <v>1702</v>
      </c>
      <c r="J35" s="10">
        <f t="shared" si="6"/>
        <v>1274640206.2592094</v>
      </c>
      <c r="K35" s="11">
        <f t="shared" si="7"/>
        <v>-3.9000000000001256E-3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11"/>
      <c r="H36" s="10"/>
      <c r="I36" s="10">
        <f t="shared" si="8"/>
        <v>1702</v>
      </c>
      <c r="J36" s="10">
        <f t="shared" si="6"/>
        <v>1279630766.247575</v>
      </c>
      <c r="K36" s="11">
        <f t="shared" si="7"/>
        <v>-3.2999999999999696E-3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11"/>
      <c r="H37" s="10"/>
      <c r="I37" s="10">
        <f t="shared" si="8"/>
        <v>1702</v>
      </c>
      <c r="J37" s="10">
        <f t="shared" si="6"/>
        <v>1283867529.0935838</v>
      </c>
      <c r="K37" s="11">
        <f t="shared" si="7"/>
        <v>-2.3999999999999577E-3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11"/>
      <c r="H38" s="10"/>
      <c r="I38" s="10">
        <f t="shared" si="8"/>
        <v>1702</v>
      </c>
      <c r="J38" s="10">
        <f t="shared" si="6"/>
        <v>1286956224.0312588</v>
      </c>
      <c r="K38" s="11">
        <f t="shared" si="7"/>
        <v>-9.000000000000119E-4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11"/>
      <c r="H39" s="10"/>
      <c r="I39" s="10">
        <f t="shared" si="8"/>
        <v>1702</v>
      </c>
      <c r="J39" s="10">
        <f t="shared" si="6"/>
        <v>1288115528.0064647</v>
      </c>
      <c r="K39" s="11">
        <f t="shared" si="7"/>
        <v>9.9999999999988987E-4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11"/>
      <c r="H40" s="10"/>
      <c r="I40" s="10">
        <f t="shared" si="8"/>
        <v>1702</v>
      </c>
      <c r="J40" s="10">
        <f t="shared" si="6"/>
        <v>1286828699.3071578</v>
      </c>
      <c r="K40" s="11">
        <f t="shared" si="7"/>
        <v>3.3000000000000806E-3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11"/>
      <c r="H41" s="10"/>
      <c r="I41" s="10">
        <f t="shared" si="8"/>
        <v>1702</v>
      </c>
      <c r="J41" s="10">
        <f t="shared" si="6"/>
        <v>1282596132.0713222</v>
      </c>
      <c r="K41" s="11">
        <f t="shared" si="7"/>
        <v>5.9000000000000163E-3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11"/>
      <c r="H42" s="10"/>
      <c r="I42" s="10">
        <f t="shared" si="8"/>
        <v>1702</v>
      </c>
      <c r="J42" s="10">
        <f t="shared" si="6"/>
        <v>1275073200.1902001</v>
      </c>
      <c r="K42" s="11">
        <f t="shared" si="7"/>
        <v>8.4000000000001851E-3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11"/>
      <c r="H43" s="10"/>
      <c r="I43" s="10">
        <f t="shared" si="8"/>
        <v>1702</v>
      </c>
      <c r="J43" s="10">
        <f t="shared" si="6"/>
        <v>1264451805.0279651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11"/>
      <c r="H44" s="10"/>
      <c r="I44" s="10">
        <f t="shared" si="8"/>
        <v>1702</v>
      </c>
      <c r="J44" s="10">
        <f t="shared" si="6"/>
        <v>1250817890.0266745</v>
      </c>
      <c r="K44" s="11">
        <f t="shared" si="7"/>
        <v>1.3399999999999856E-2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11"/>
      <c r="H45" s="10"/>
      <c r="I45" s="10">
        <f t="shared" si="8"/>
        <v>1702</v>
      </c>
      <c r="J45" s="10">
        <f t="shared" si="6"/>
        <v>1234278557.3580763</v>
      </c>
      <c r="K45" s="11">
        <f t="shared" si="7"/>
        <v>1.5800000000000258E-2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11"/>
      <c r="H46" s="10"/>
      <c r="I46" s="10">
        <f t="shared" si="8"/>
        <v>1702</v>
      </c>
      <c r="J46" s="10">
        <f t="shared" si="6"/>
        <v>1215080288.7951133</v>
      </c>
      <c r="K46" s="11">
        <f t="shared" si="7"/>
        <v>1.839999999999975E-2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11"/>
      <c r="H47" s="10"/>
      <c r="I47" s="10">
        <f t="shared" si="8"/>
        <v>1702</v>
      </c>
      <c r="J47" s="10">
        <f t="shared" si="6"/>
        <v>1193126756.475956</v>
      </c>
      <c r="K47" s="11">
        <f t="shared" si="7"/>
        <v>2.0999999999999908E-2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11"/>
      <c r="H48" s="10"/>
      <c r="I48" s="10">
        <f t="shared" si="8"/>
        <v>1702</v>
      </c>
      <c r="J48" s="10">
        <f t="shared" si="6"/>
        <v>1168586441.2105348</v>
      </c>
      <c r="K48" s="11">
        <f t="shared" si="7"/>
        <v>2.3300000000000098E-2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11"/>
      <c r="H49" s="10"/>
      <c r="I49" s="10">
        <f t="shared" si="8"/>
        <v>1702</v>
      </c>
      <c r="J49" s="10">
        <f t="shared" si="6"/>
        <v>1141978345.7544558</v>
      </c>
      <c r="K49" s="11">
        <f t="shared" si="7"/>
        <v>2.5100000000000122E-2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11"/>
      <c r="H50" s="10"/>
      <c r="I50" s="10">
        <f t="shared" si="8"/>
        <v>1702</v>
      </c>
      <c r="J50" s="10">
        <f t="shared" si="6"/>
        <v>1114016530.8306074</v>
      </c>
      <c r="K50" s="11">
        <f t="shared" si="7"/>
        <v>2.6399999999999979E-2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11"/>
      <c r="H51" s="10"/>
      <c r="I51" s="10">
        <f t="shared" si="8"/>
        <v>1702</v>
      </c>
      <c r="J51" s="10">
        <f t="shared" si="6"/>
        <v>1085362948.9775989</v>
      </c>
      <c r="K51" s="11">
        <f t="shared" si="7"/>
        <v>2.7199999999999891E-2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11"/>
      <c r="H52" s="10"/>
      <c r="I52" s="10">
        <f t="shared" si="8"/>
        <v>1702</v>
      </c>
      <c r="J52" s="10">
        <f t="shared" si="6"/>
        <v>1056622808.5841111</v>
      </c>
      <c r="K52" s="11">
        <f t="shared" si="7"/>
        <v>2.7400000000000091E-2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11"/>
      <c r="H53" s="10"/>
      <c r="I53" s="10">
        <f t="shared" si="8"/>
        <v>1702</v>
      </c>
      <c r="J53" s="10">
        <f t="shared" si="6"/>
        <v>1028443457.8393137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11"/>
      <c r="H54" s="10"/>
      <c r="I54" s="10">
        <f t="shared" si="8"/>
        <v>1702</v>
      </c>
      <c r="J54" s="10">
        <f t="shared" si="6"/>
        <v>1001210531.3856249</v>
      </c>
      <c r="K54" s="11">
        <f t="shared" si="7"/>
        <v>2.6899999999999924E-2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11"/>
      <c r="H55" s="10"/>
      <c r="I55" s="10">
        <f t="shared" si="8"/>
        <v>1702</v>
      </c>
      <c r="J55" s="10">
        <f t="shared" si="6"/>
        <v>974983475.88433635</v>
      </c>
      <c r="K55" s="11">
        <f t="shared" si="7"/>
        <v>2.6599999999999957E-2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11"/>
      <c r="H56" s="10"/>
      <c r="I56" s="10">
        <f t="shared" si="8"/>
        <v>1702</v>
      </c>
      <c r="J56" s="10">
        <f t="shared" si="6"/>
        <v>949720899.94577861</v>
      </c>
      <c r="K56" s="11">
        <f t="shared" si="7"/>
        <v>2.6499999999999968E-2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11"/>
      <c r="H57" s="10"/>
      <c r="I57" s="10">
        <f t="shared" si="8"/>
        <v>1702</v>
      </c>
      <c r="J57" s="10">
        <f t="shared" si="6"/>
        <v>925203019.9179529</v>
      </c>
      <c r="K57" s="11">
        <f t="shared" si="7"/>
        <v>2.6599999999999957E-2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11"/>
      <c r="H58" s="10"/>
      <c r="I58" s="10">
        <f t="shared" si="8"/>
        <v>1702</v>
      </c>
      <c r="J58" s="10">
        <f t="shared" si="6"/>
        <v>901230294.0950253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11"/>
      <c r="H59" s="10"/>
      <c r="I59" s="10">
        <f t="shared" si="8"/>
        <v>1702</v>
      </c>
      <c r="J59" s="10">
        <f t="shared" si="6"/>
        <v>877451362.17994869</v>
      </c>
      <c r="K59" s="11">
        <f t="shared" si="7"/>
        <v>2.7900000000000036E-2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11"/>
      <c r="H60" s="10"/>
      <c r="I60" s="10">
        <f t="shared" si="8"/>
        <v>1702</v>
      </c>
      <c r="J60" s="10">
        <f t="shared" si="6"/>
        <v>853634947.15434253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11"/>
      <c r="H61" s="10"/>
      <c r="I61" s="10">
        <f t="shared" si="8"/>
        <v>1702</v>
      </c>
      <c r="J61" s="10">
        <f t="shared" si="6"/>
        <v>829577208.1188947</v>
      </c>
      <c r="K61" s="11">
        <f t="shared" si="7"/>
        <v>3.0300000000000216E-2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11"/>
      <c r="H62" s="10"/>
      <c r="I62" s="10">
        <f t="shared" si="8"/>
        <v>1702</v>
      </c>
      <c r="J62" s="10">
        <f t="shared" si="6"/>
        <v>805180246.64553487</v>
      </c>
      <c r="K62" s="11">
        <f t="shared" si="7"/>
        <v>3.1700000000000061E-2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11"/>
      <c r="H63" s="10"/>
      <c r="I63" s="10">
        <f t="shared" si="8"/>
        <v>1702</v>
      </c>
      <c r="J63" s="10">
        <f t="shared" si="6"/>
        <v>780440289.4693563</v>
      </c>
      <c r="K63" s="11">
        <f t="shared" si="7"/>
        <v>3.2599999999999962E-2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11"/>
      <c r="H64" s="10"/>
      <c r="I64" s="10">
        <f t="shared" si="8"/>
        <v>1702</v>
      </c>
      <c r="J64" s="10">
        <f t="shared" si="6"/>
        <v>755801171.28545058</v>
      </c>
      <c r="K64" s="11">
        <f t="shared" si="7"/>
        <v>3.300000000000014E-2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11"/>
      <c r="H65" s="10"/>
      <c r="I65" s="10">
        <f t="shared" si="8"/>
        <v>1702</v>
      </c>
      <c r="J65" s="10">
        <f t="shared" si="6"/>
        <v>731656506.56868398</v>
      </c>
      <c r="K65" s="11">
        <f t="shared" si="7"/>
        <v>3.2699999999999951E-2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4">
        <f>SUM(F2)</f>
        <v>828597</v>
      </c>
      <c r="G66" s="11"/>
      <c r="H66" s="10"/>
      <c r="I66" s="10">
        <f t="shared" si="8"/>
        <v>1702</v>
      </c>
      <c r="J66" s="10">
        <f t="shared" ref="J66:J67" si="9">IF(I66="","",I66*C66)</f>
        <v>708488918.92000008</v>
      </c>
      <c r="K66" s="11">
        <f t="shared" ref="K66" si="10">IFERROR(J66/J67-1,"")</f>
        <v>3.1900000000000039E-2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11"/>
      <c r="H67" s="10"/>
      <c r="I67" s="10">
        <f t="shared" ref="I67" si="11">IF(H67&lt;&gt;"",H67,I66/(1+IF(G66="",0,G66)))</f>
        <v>1702</v>
      </c>
      <c r="J67" s="10">
        <f t="shared" si="9"/>
        <v>686586800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5">
        <v>53302916</v>
      </c>
      <c r="G2" s="11"/>
      <c r="H2" s="10"/>
      <c r="I2" s="10">
        <f>IF(H2&lt;&gt;"",H2,10119)</f>
        <v>10119</v>
      </c>
      <c r="J2" s="10">
        <f t="shared" ref="J2:J33" si="3">IF(I2="","",I2*C2)</f>
        <v>539378999160.60864</v>
      </c>
      <c r="K2" s="11">
        <f t="shared" ref="K2:K33" si="4">IFERROR(J2/J3-1,"")</f>
        <v>9.100000000000108E-3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11"/>
      <c r="H3" s="10"/>
      <c r="I3" s="10">
        <f t="shared" ref="I3:I34" si="5">IF(H3&lt;&gt;"",H3,I2/(1+IF(G2="",0,G2)))</f>
        <v>10119</v>
      </c>
      <c r="J3" s="10">
        <f t="shared" si="3"/>
        <v>534514913448.22968</v>
      </c>
      <c r="K3" s="11">
        <f t="shared" si="4"/>
        <v>9.6000000000000529E-3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11"/>
      <c r="H4" s="10"/>
      <c r="I4" s="10">
        <f t="shared" si="5"/>
        <v>10119</v>
      </c>
      <c r="J4" s="10">
        <f t="shared" si="3"/>
        <v>529432362765.67914</v>
      </c>
      <c r="K4" s="11">
        <f t="shared" si="4"/>
        <v>1.0199999999999987E-2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11"/>
      <c r="H5" s="10"/>
      <c r="I5" s="10">
        <f t="shared" si="5"/>
        <v>10119</v>
      </c>
      <c r="J5" s="10">
        <f t="shared" si="3"/>
        <v>524086678643.51526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11"/>
      <c r="H6" s="10"/>
      <c r="I6" s="10">
        <f t="shared" si="5"/>
        <v>10119</v>
      </c>
      <c r="J6" s="10">
        <f t="shared" si="3"/>
        <v>518435729195.28668</v>
      </c>
      <c r="K6" s="11">
        <f t="shared" si="4"/>
        <v>1.1600000000000055E-2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11"/>
      <c r="H7" s="10"/>
      <c r="I7" s="10">
        <f t="shared" si="5"/>
        <v>10119</v>
      </c>
      <c r="J7" s="10">
        <f t="shared" si="3"/>
        <v>512490835503.44666</v>
      </c>
      <c r="K7" s="11">
        <f t="shared" si="4"/>
        <v>1.2299999999999978E-2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11"/>
      <c r="H8" s="10"/>
      <c r="I8" s="10">
        <f t="shared" si="5"/>
        <v>10119</v>
      </c>
      <c r="J8" s="10">
        <f t="shared" si="3"/>
        <v>506263790875.67584</v>
      </c>
      <c r="K8" s="11">
        <f t="shared" si="4"/>
        <v>1.2499999999999956E-2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11"/>
      <c r="H9" s="10"/>
      <c r="I9" s="10">
        <f t="shared" si="5"/>
        <v>10119</v>
      </c>
      <c r="J9" s="10">
        <f t="shared" si="3"/>
        <v>500013620617.95148</v>
      </c>
      <c r="K9" s="11">
        <f t="shared" si="4"/>
        <v>1.2199999999999989E-2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11"/>
      <c r="H10" s="10"/>
      <c r="I10" s="10">
        <f t="shared" si="5"/>
        <v>10119</v>
      </c>
      <c r="J10" s="10">
        <f t="shared" si="3"/>
        <v>493986979468.43652</v>
      </c>
      <c r="K10" s="11">
        <f t="shared" si="4"/>
        <v>1.1799999999999811E-2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11"/>
      <c r="H11" s="10"/>
      <c r="I11" s="10">
        <f t="shared" si="5"/>
        <v>10119</v>
      </c>
      <c r="J11" s="10">
        <f t="shared" si="3"/>
        <v>488225913686.93079</v>
      </c>
      <c r="K11" s="11">
        <f t="shared" si="4"/>
        <v>1.1500000000000066E-2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11"/>
      <c r="H12" s="10"/>
      <c r="I12" s="10">
        <f t="shared" si="5"/>
        <v>10119</v>
      </c>
      <c r="J12" s="10">
        <f t="shared" si="3"/>
        <v>482675149468.04822</v>
      </c>
      <c r="K12" s="11">
        <f t="shared" si="4"/>
        <v>1.1600000000000277E-2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11"/>
      <c r="H13" s="10"/>
      <c r="I13" s="10">
        <f t="shared" si="5"/>
        <v>10119</v>
      </c>
      <c r="J13" s="10">
        <f t="shared" si="3"/>
        <v>477140321735.91156</v>
      </c>
      <c r="K13" s="11">
        <f t="shared" si="4"/>
        <v>1.2000000000000011E-2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11"/>
      <c r="H14" s="10"/>
      <c r="I14" s="10">
        <f t="shared" si="5"/>
        <v>10119</v>
      </c>
      <c r="J14" s="10">
        <f t="shared" si="3"/>
        <v>471482531359.59644</v>
      </c>
      <c r="K14" s="11">
        <f t="shared" si="4"/>
        <v>1.2399999999999967E-2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11"/>
      <c r="H15" s="10"/>
      <c r="I15" s="10">
        <f t="shared" si="5"/>
        <v>10119</v>
      </c>
      <c r="J15" s="10">
        <f t="shared" si="3"/>
        <v>465707755195.17627</v>
      </c>
      <c r="K15" s="11">
        <f t="shared" si="4"/>
        <v>1.2899999999999912E-2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11"/>
      <c r="H16" s="10"/>
      <c r="I16" s="10">
        <f t="shared" si="5"/>
        <v>10119</v>
      </c>
      <c r="J16" s="10">
        <f t="shared" si="3"/>
        <v>459776636583.25232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11"/>
      <c r="H17" s="10"/>
      <c r="I17" s="10">
        <f t="shared" si="5"/>
        <v>10119</v>
      </c>
      <c r="J17" s="10">
        <f t="shared" si="3"/>
        <v>453518086982.88849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11"/>
      <c r="H18" s="10"/>
      <c r="I18" s="10">
        <f t="shared" si="5"/>
        <v>10119</v>
      </c>
      <c r="J18" s="10">
        <f t="shared" si="3"/>
        <v>446727824057.21869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11"/>
      <c r="H19" s="10"/>
      <c r="I19" s="10">
        <f t="shared" si="5"/>
        <v>10119</v>
      </c>
      <c r="J19" s="10">
        <f t="shared" si="3"/>
        <v>439303593329.94269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11"/>
      <c r="H20" s="10"/>
      <c r="I20" s="10">
        <f t="shared" si="5"/>
        <v>10119</v>
      </c>
      <c r="J20" s="10">
        <f t="shared" si="3"/>
        <v>431366450638.19983</v>
      </c>
      <c r="K20" s="11">
        <f t="shared" si="4"/>
        <v>1.9299999999999873E-2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11"/>
      <c r="H21" s="10"/>
      <c r="I21" s="10">
        <f t="shared" si="5"/>
        <v>10119</v>
      </c>
      <c r="J21" s="10">
        <f t="shared" si="3"/>
        <v>423198715430.39325</v>
      </c>
      <c r="K21" s="11">
        <f t="shared" si="4"/>
        <v>1.9500000000000295E-2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11"/>
      <c r="H22" s="10"/>
      <c r="I22" s="10">
        <f t="shared" si="5"/>
        <v>10119</v>
      </c>
      <c r="J22" s="10">
        <f t="shared" si="3"/>
        <v>415104183845.40771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11"/>
      <c r="H23" s="10"/>
      <c r="I23" s="10">
        <f t="shared" si="5"/>
        <v>10119</v>
      </c>
      <c r="J23" s="10">
        <f t="shared" si="3"/>
        <v>407124542806.40222</v>
      </c>
      <c r="K23" s="11">
        <f t="shared" si="4"/>
        <v>1.9900000000000029E-2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11"/>
      <c r="H24" s="10"/>
      <c r="I24" s="10">
        <f t="shared" si="5"/>
        <v>10119</v>
      </c>
      <c r="J24" s="10">
        <f t="shared" si="3"/>
        <v>399180844010.59143</v>
      </c>
      <c r="K24" s="11">
        <f t="shared" si="4"/>
        <v>2.0300000000000207E-2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11"/>
      <c r="H25" s="10"/>
      <c r="I25" s="10">
        <f t="shared" si="5"/>
        <v>10119</v>
      </c>
      <c r="J25" s="10">
        <f t="shared" si="3"/>
        <v>391238698432.41339</v>
      </c>
      <c r="K25" s="11">
        <f t="shared" si="4"/>
        <v>2.0600000000000174E-2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11"/>
      <c r="H26" s="10"/>
      <c r="I26" s="10">
        <f t="shared" si="5"/>
        <v>10119</v>
      </c>
      <c r="J26" s="10">
        <f t="shared" si="3"/>
        <v>383341856194.80048</v>
      </c>
      <c r="K26" s="11">
        <f t="shared" si="4"/>
        <v>2.079999999999993E-2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11"/>
      <c r="H27" s="10"/>
      <c r="I27" s="10">
        <f t="shared" si="5"/>
        <v>10119</v>
      </c>
      <c r="J27" s="10">
        <f t="shared" si="3"/>
        <v>375530815237.85315</v>
      </c>
      <c r="K27" s="11">
        <f t="shared" si="4"/>
        <v>2.0899999999999919E-2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11"/>
      <c r="H28" s="10"/>
      <c r="I28" s="10">
        <f t="shared" si="5"/>
        <v>10119</v>
      </c>
      <c r="J28" s="10">
        <f t="shared" si="3"/>
        <v>367842898655.94397</v>
      </c>
      <c r="K28" s="11">
        <f t="shared" si="4"/>
        <v>2.0999999999999686E-2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11"/>
      <c r="H29" s="10"/>
      <c r="I29" s="10">
        <f t="shared" si="5"/>
        <v>10119</v>
      </c>
      <c r="J29" s="10">
        <f t="shared" si="3"/>
        <v>360277079976.43884</v>
      </c>
      <c r="K29" s="11">
        <f t="shared" si="4"/>
        <v>2.1200000000000108E-2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11"/>
      <c r="H30" s="10"/>
      <c r="I30" s="10">
        <f t="shared" si="5"/>
        <v>10119</v>
      </c>
      <c r="J30" s="10">
        <f t="shared" si="3"/>
        <v>352797767309.47791</v>
      </c>
      <c r="K30" s="11">
        <f t="shared" si="4"/>
        <v>2.1300000000000319E-2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11"/>
      <c r="H31" s="10"/>
      <c r="I31" s="10">
        <f t="shared" si="5"/>
        <v>10119</v>
      </c>
      <c r="J31" s="10">
        <f t="shared" si="3"/>
        <v>345439897492.87946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11"/>
      <c r="H32" s="10"/>
      <c r="I32" s="10">
        <f t="shared" si="5"/>
        <v>10119</v>
      </c>
      <c r="J32" s="10">
        <f t="shared" si="3"/>
        <v>338235481731.9881</v>
      </c>
      <c r="K32" s="11">
        <f t="shared" si="4"/>
        <v>2.1199999999999886E-2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11"/>
      <c r="H33" s="10"/>
      <c r="I33" s="10">
        <f t="shared" si="5"/>
        <v>10119</v>
      </c>
      <c r="J33" s="10">
        <f t="shared" si="3"/>
        <v>331213750227.17206</v>
      </c>
      <c r="K33" s="11">
        <f t="shared" si="4"/>
        <v>2.1099999999999897E-2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11"/>
      <c r="H34" s="10"/>
      <c r="I34" s="10">
        <f t="shared" si="5"/>
        <v>10119</v>
      </c>
      <c r="J34" s="10">
        <f t="shared" ref="J34:J65" si="6">IF(I34="","",I34*C34)</f>
        <v>324369552665.92114</v>
      </c>
      <c r="K34" s="11">
        <f t="shared" ref="K34:K65" si="7">IFERROR(J34/J35-1,"")</f>
        <v>2.120000000000033E-2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11"/>
      <c r="H35" s="10"/>
      <c r="I35" s="10">
        <f t="shared" ref="I35:I66" si="8">IF(H35&lt;&gt;"",H35,I34/(1+IF(G34="",0,G34)))</f>
        <v>10119</v>
      </c>
      <c r="J35" s="10">
        <f t="shared" si="6"/>
        <v>317635676327.77228</v>
      </c>
      <c r="K35" s="11">
        <f t="shared" si="7"/>
        <v>2.179999999999982E-2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11"/>
      <c r="H36" s="10"/>
      <c r="I36" s="10">
        <f t="shared" si="8"/>
        <v>10119</v>
      </c>
      <c r="J36" s="10">
        <f t="shared" si="6"/>
        <v>310858951191.79126</v>
      </c>
      <c r="K36" s="11">
        <f t="shared" si="7"/>
        <v>2.2799999999999931E-2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11"/>
      <c r="H37" s="10"/>
      <c r="I37" s="10">
        <f t="shared" si="8"/>
        <v>10119</v>
      </c>
      <c r="J37" s="10">
        <f t="shared" si="6"/>
        <v>303929361744.02747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11"/>
      <c r="H38" s="10"/>
      <c r="I38" s="10">
        <f t="shared" si="8"/>
        <v>10119</v>
      </c>
      <c r="J38" s="10">
        <f t="shared" si="6"/>
        <v>296835005121.62073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11"/>
      <c r="H39" s="10"/>
      <c r="I39" s="10">
        <f t="shared" si="8"/>
        <v>10119</v>
      </c>
      <c r="J39" s="10">
        <f t="shared" si="6"/>
        <v>289595126947.92267</v>
      </c>
      <c r="K39" s="11">
        <f t="shared" si="7"/>
        <v>2.5900000000000034E-2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11"/>
      <c r="H40" s="10"/>
      <c r="I40" s="10">
        <f t="shared" si="8"/>
        <v>10119</v>
      </c>
      <c r="J40" s="10">
        <f t="shared" si="6"/>
        <v>282283972071.27661</v>
      </c>
      <c r="K40" s="11">
        <f t="shared" si="7"/>
        <v>2.6799999999999935E-2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11"/>
      <c r="H41" s="10"/>
      <c r="I41" s="10">
        <f t="shared" si="8"/>
        <v>10119</v>
      </c>
      <c r="J41" s="10">
        <f t="shared" si="6"/>
        <v>274916217443.78326</v>
      </c>
      <c r="K41" s="11">
        <f t="shared" si="7"/>
        <v>2.7800000000000047E-2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11"/>
      <c r="H42" s="10"/>
      <c r="I42" s="10">
        <f t="shared" si="8"/>
        <v>10119</v>
      </c>
      <c r="J42" s="10">
        <f t="shared" si="6"/>
        <v>267480266047.65833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11"/>
      <c r="H43" s="10"/>
      <c r="I43" s="10">
        <f t="shared" si="8"/>
        <v>10119</v>
      </c>
      <c r="J43" s="10">
        <f t="shared" si="6"/>
        <v>260043035239.80008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11"/>
      <c r="H44" s="10"/>
      <c r="I44" s="10">
        <f t="shared" si="8"/>
        <v>10119</v>
      </c>
      <c r="J44" s="10">
        <f t="shared" si="6"/>
        <v>252640663790.7316</v>
      </c>
      <c r="K44" s="11">
        <f t="shared" si="7"/>
        <v>2.9900000000000038E-2</v>
      </c>
      <c r="L44" t="s">
        <v>145</v>
      </c>
      <c r="M44" t="s">
        <v>146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11"/>
      <c r="H45" s="10"/>
      <c r="I45" s="10">
        <f t="shared" si="8"/>
        <v>10119</v>
      </c>
      <c r="J45" s="10">
        <f t="shared" si="6"/>
        <v>245306013972.94067</v>
      </c>
      <c r="K45" s="11">
        <f t="shared" si="7"/>
        <v>3.0299999999999994E-2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11"/>
      <c r="H46" s="10"/>
      <c r="I46" s="10">
        <f t="shared" si="8"/>
        <v>10119</v>
      </c>
      <c r="J46" s="10">
        <f t="shared" si="6"/>
        <v>238091831479.12323</v>
      </c>
      <c r="K46" s="11">
        <f t="shared" si="7"/>
        <v>3.069999999999995E-2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11"/>
      <c r="H47" s="10"/>
      <c r="I47" s="10">
        <f t="shared" si="8"/>
        <v>10119</v>
      </c>
      <c r="J47" s="10">
        <f t="shared" si="6"/>
        <v>231000127562.94095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11"/>
      <c r="H48" s="10"/>
      <c r="I48" s="10">
        <f t="shared" si="8"/>
        <v>10119</v>
      </c>
      <c r="J48" s="10">
        <f t="shared" si="6"/>
        <v>224032710273.43707</v>
      </c>
      <c r="K48" s="11">
        <f t="shared" si="7"/>
        <v>3.1600000000000072E-2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11"/>
      <c r="H49" s="10"/>
      <c r="I49" s="10">
        <f t="shared" si="8"/>
        <v>10119</v>
      </c>
      <c r="J49" s="10">
        <f t="shared" si="6"/>
        <v>217170134037.84128</v>
      </c>
      <c r="K49" s="11">
        <f t="shared" si="7"/>
        <v>3.2100000000000017E-2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11"/>
      <c r="H50" s="10"/>
      <c r="I50" s="10">
        <f t="shared" si="8"/>
        <v>10119</v>
      </c>
      <c r="J50" s="10">
        <f t="shared" si="6"/>
        <v>210415787266.58392</v>
      </c>
      <c r="K50" s="11">
        <f t="shared" si="7"/>
        <v>3.2499999999999751E-2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11"/>
      <c r="H51" s="10"/>
      <c r="I51" s="10">
        <f t="shared" si="8"/>
        <v>10119</v>
      </c>
      <c r="J51" s="10">
        <f t="shared" si="6"/>
        <v>203792530040.27502</v>
      </c>
      <c r="K51" s="11">
        <f t="shared" si="7"/>
        <v>3.2600000000000184E-2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11"/>
      <c r="H52" s="10"/>
      <c r="I52" s="10">
        <f t="shared" si="8"/>
        <v>10119</v>
      </c>
      <c r="J52" s="10">
        <f t="shared" si="6"/>
        <v>197358638427.53729</v>
      </c>
      <c r="K52" s="11">
        <f t="shared" si="7"/>
        <v>3.2299999999999995E-2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11"/>
      <c r="H53" s="10"/>
      <c r="I53" s="10">
        <f t="shared" si="8"/>
        <v>10119</v>
      </c>
      <c r="J53" s="10">
        <f t="shared" si="6"/>
        <v>191183414150.4769</v>
      </c>
      <c r="K53" s="11">
        <f t="shared" si="7"/>
        <v>3.1600000000000295E-2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11"/>
      <c r="H54" s="10"/>
      <c r="I54" s="10">
        <f t="shared" si="8"/>
        <v>10119</v>
      </c>
      <c r="J54" s="10">
        <f t="shared" si="6"/>
        <v>185327078470.79959</v>
      </c>
      <c r="K54" s="11">
        <f t="shared" si="7"/>
        <v>3.069999999999995E-2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11"/>
      <c r="H55" s="10"/>
      <c r="I55" s="10">
        <f t="shared" si="8"/>
        <v>10119</v>
      </c>
      <c r="J55" s="10">
        <f t="shared" si="6"/>
        <v>179807003464.44125</v>
      </c>
      <c r="K55" s="11">
        <f t="shared" si="7"/>
        <v>2.9799999999999827E-2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11"/>
      <c r="H56" s="10"/>
      <c r="I56" s="10">
        <f t="shared" si="8"/>
        <v>10119</v>
      </c>
      <c r="J56" s="10">
        <f t="shared" si="6"/>
        <v>174603809928.56989</v>
      </c>
      <c r="K56" s="11">
        <f t="shared" si="7"/>
        <v>2.8899999999999926E-2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11"/>
      <c r="H57" s="10"/>
      <c r="I57" s="10">
        <f t="shared" si="8"/>
        <v>10119</v>
      </c>
      <c r="J57" s="10">
        <f t="shared" si="6"/>
        <v>169699494536.46603</v>
      </c>
      <c r="K57" s="11">
        <f t="shared" si="7"/>
        <v>2.8299999999999992E-2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11"/>
      <c r="H58" s="10"/>
      <c r="I58" s="10">
        <f t="shared" si="8"/>
        <v>10119</v>
      </c>
      <c r="J58" s="10">
        <f t="shared" si="6"/>
        <v>165029169052.28632</v>
      </c>
      <c r="K58" s="11">
        <f t="shared" si="7"/>
        <v>2.7900000000000036E-2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11"/>
      <c r="H59" s="10"/>
      <c r="I59" s="10">
        <f t="shared" si="8"/>
        <v>10119</v>
      </c>
      <c r="J59" s="10">
        <f t="shared" si="6"/>
        <v>160549828827.9855</v>
      </c>
      <c r="K59" s="11">
        <f t="shared" si="7"/>
        <v>2.7700000000000058E-2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11"/>
      <c r="H60" s="10"/>
      <c r="I60" s="10">
        <f t="shared" si="8"/>
        <v>10119</v>
      </c>
      <c r="J60" s="10">
        <f t="shared" si="6"/>
        <v>156222466505.77551</v>
      </c>
      <c r="K60" s="11">
        <f t="shared" si="7"/>
        <v>2.750000000000008E-2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11"/>
      <c r="H61" s="10"/>
      <c r="I61" s="10">
        <f t="shared" si="8"/>
        <v>10119</v>
      </c>
      <c r="J61" s="10">
        <f t="shared" si="6"/>
        <v>152041329932.62823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11"/>
      <c r="H62" s="10"/>
      <c r="I62" s="10">
        <f t="shared" si="8"/>
        <v>10119</v>
      </c>
      <c r="J62" s="10">
        <f t="shared" si="6"/>
        <v>148015313407.9325</v>
      </c>
      <c r="K62" s="11">
        <f t="shared" si="7"/>
        <v>2.6799999999999935E-2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11"/>
      <c r="H63" s="10"/>
      <c r="I63" s="10">
        <f t="shared" si="8"/>
        <v>10119</v>
      </c>
      <c r="J63" s="10">
        <f t="shared" si="6"/>
        <v>144152038768.92529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11"/>
      <c r="H64" s="10"/>
      <c r="I64" s="10">
        <f t="shared" si="8"/>
        <v>10119</v>
      </c>
      <c r="J64" s="10">
        <f t="shared" si="6"/>
        <v>140444309011.034</v>
      </c>
      <c r="K64" s="11">
        <f t="shared" si="7"/>
        <v>2.5799999999999823E-2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11"/>
      <c r="H65" s="10"/>
      <c r="I65" s="10">
        <f t="shared" si="8"/>
        <v>10119</v>
      </c>
      <c r="J65" s="10">
        <f t="shared" si="6"/>
        <v>136911979928.86919</v>
      </c>
      <c r="K65" s="11">
        <f t="shared" si="7"/>
        <v>2.5199999999999889E-2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4">
        <f>SUM(F2)</f>
        <v>53302916</v>
      </c>
      <c r="G66" s="11"/>
      <c r="H66" s="10"/>
      <c r="I66" s="10">
        <f t="shared" si="8"/>
        <v>10119</v>
      </c>
      <c r="J66" s="10">
        <f t="shared" ref="J66:J67" si="9">IF(I66="","",I66*C66)</f>
        <v>133546605471</v>
      </c>
      <c r="K66" s="11">
        <f t="shared" ref="K66" si="10">IFERROR(J66/J67-1,"")</f>
        <v>2.4499999999999966E-2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11"/>
      <c r="H67" s="10"/>
      <c r="I67" s="10">
        <f t="shared" ref="I67" si="11">IF(H67&lt;&gt;"",H67,I66/(1+IF(G66="",0,G66)))</f>
        <v>10119</v>
      </c>
      <c r="J67" s="10">
        <f t="shared" si="9"/>
        <v>130352958000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5">
        <v>69480631</v>
      </c>
      <c r="G2" s="11"/>
      <c r="H2" s="10"/>
      <c r="I2" s="10">
        <f>IF(H2&lt;&gt;"",H2,22302)</f>
        <v>22302</v>
      </c>
      <c r="J2" s="10">
        <f t="shared" ref="J2:J33" si="3">IF(I2="","",I2*C2)</f>
        <v>1549560816924.6021</v>
      </c>
      <c r="K2" s="11">
        <f t="shared" ref="K2:K33" si="4">IFERROR(J2/J3-1,"")</f>
        <v>4.5999999999999375E-3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11"/>
      <c r="H3" s="10"/>
      <c r="I3" s="10">
        <f t="shared" ref="I3:I34" si="5">IF(H3&lt;&gt;"",H3,I2/(1+IF(G2="",0,G2)))</f>
        <v>22302</v>
      </c>
      <c r="J3" s="10">
        <f t="shared" si="3"/>
        <v>1542465475736.2156</v>
      </c>
      <c r="K3" s="11">
        <f t="shared" si="4"/>
        <v>4.3999999999999595E-3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11"/>
      <c r="H4" s="10"/>
      <c r="I4" s="10">
        <f t="shared" si="5"/>
        <v>22302</v>
      </c>
      <c r="J4" s="10">
        <f t="shared" si="3"/>
        <v>1535708358956.8057</v>
      </c>
      <c r="K4" s="11">
        <f t="shared" si="4"/>
        <v>3.1000000000001027E-3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11"/>
      <c r="H5" s="10"/>
      <c r="I5" s="10">
        <f t="shared" si="5"/>
        <v>22302</v>
      </c>
      <c r="J5" s="10">
        <f t="shared" si="3"/>
        <v>1530962375592.469</v>
      </c>
      <c r="K5" s="11">
        <f t="shared" si="4"/>
        <v>3.1000000000001027E-3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11"/>
      <c r="H6" s="10"/>
      <c r="I6" s="10">
        <f t="shared" si="5"/>
        <v>22302</v>
      </c>
      <c r="J6" s="10">
        <f t="shared" si="3"/>
        <v>1526231059308.6121</v>
      </c>
      <c r="K6" s="11">
        <f t="shared" si="4"/>
        <v>4.6999999999999265E-3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11"/>
      <c r="H7" s="10"/>
      <c r="I7" s="10">
        <f t="shared" si="5"/>
        <v>22302</v>
      </c>
      <c r="J7" s="10">
        <f t="shared" si="3"/>
        <v>1519091330057.3428</v>
      </c>
      <c r="K7" s="11">
        <f t="shared" si="4"/>
        <v>4.7999999999999154E-3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11"/>
      <c r="H8" s="10"/>
      <c r="I8" s="10">
        <f t="shared" si="5"/>
        <v>22302</v>
      </c>
      <c r="J8" s="10">
        <f t="shared" si="3"/>
        <v>1511834524340.5083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11"/>
      <c r="H9" s="10"/>
      <c r="I9" s="10">
        <f t="shared" si="5"/>
        <v>22302</v>
      </c>
      <c r="J9" s="10">
        <f t="shared" si="3"/>
        <v>1504911929464.9695</v>
      </c>
      <c r="K9" s="11">
        <f t="shared" si="4"/>
        <v>4.2999999999999705E-3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11"/>
      <c r="H10" s="10"/>
      <c r="I10" s="10">
        <f t="shared" si="5"/>
        <v>22302</v>
      </c>
      <c r="J10" s="10">
        <f t="shared" si="3"/>
        <v>1498468514851.1099</v>
      </c>
      <c r="K10" s="11">
        <f t="shared" si="4"/>
        <v>1.6000000000000458E-3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11"/>
      <c r="H11" s="10"/>
      <c r="I11" s="10">
        <f t="shared" si="5"/>
        <v>22302</v>
      </c>
      <c r="J11" s="10">
        <f t="shared" si="3"/>
        <v>1496074795178.8237</v>
      </c>
      <c r="K11" s="11">
        <f t="shared" si="4"/>
        <v>2.0999999999999908E-3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11"/>
      <c r="H12" s="10"/>
      <c r="I12" s="10">
        <f t="shared" si="5"/>
        <v>22302</v>
      </c>
      <c r="J12" s="10">
        <f t="shared" si="3"/>
        <v>1492939621972.6812</v>
      </c>
      <c r="K12" s="11">
        <f t="shared" si="4"/>
        <v>2.9999999999998916E-3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11"/>
      <c r="H13" s="10"/>
      <c r="I13" s="10">
        <f t="shared" si="5"/>
        <v>22302</v>
      </c>
      <c r="J13" s="10">
        <f t="shared" si="3"/>
        <v>1488474199374.5576</v>
      </c>
      <c r="K13" s="11">
        <f t="shared" si="4"/>
        <v>3.8000000000000256E-3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11"/>
      <c r="H14" s="10"/>
      <c r="I14" s="10">
        <f t="shared" si="5"/>
        <v>22302</v>
      </c>
      <c r="J14" s="10">
        <f t="shared" si="3"/>
        <v>1482839409618.0093</v>
      </c>
      <c r="K14" s="11">
        <f t="shared" si="4"/>
        <v>4.5999999999999375E-3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11"/>
      <c r="H15" s="10"/>
      <c r="I15" s="10">
        <f t="shared" si="5"/>
        <v>22302</v>
      </c>
      <c r="J15" s="10">
        <f t="shared" si="3"/>
        <v>1476049581542.9119</v>
      </c>
      <c r="K15" s="11">
        <f t="shared" si="4"/>
        <v>6.0000000000000053E-3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11"/>
      <c r="H16" s="10"/>
      <c r="I16" s="10">
        <f t="shared" si="5"/>
        <v>22302</v>
      </c>
      <c r="J16" s="10">
        <f t="shared" si="3"/>
        <v>1467246104913.4314</v>
      </c>
      <c r="K16" s="11">
        <f t="shared" si="4"/>
        <v>7.2000000000000952E-3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11"/>
      <c r="H17" s="10"/>
      <c r="I17" s="10">
        <f t="shared" si="5"/>
        <v>22302</v>
      </c>
      <c r="J17" s="10">
        <f t="shared" si="3"/>
        <v>1456757451264.3281</v>
      </c>
      <c r="K17" s="11">
        <f t="shared" si="4"/>
        <v>6.0999999999999943E-3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11"/>
      <c r="H18" s="10"/>
      <c r="I18" s="10">
        <f t="shared" si="5"/>
        <v>22302</v>
      </c>
      <c r="J18" s="10">
        <f t="shared" si="3"/>
        <v>1447925108104.8884</v>
      </c>
      <c r="K18" s="11">
        <f t="shared" si="4"/>
        <v>6.4999999999999503E-3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11"/>
      <c r="H19" s="10"/>
      <c r="I19" s="10">
        <f t="shared" si="5"/>
        <v>22302</v>
      </c>
      <c r="J19" s="10">
        <f t="shared" si="3"/>
        <v>1438574374669.5364</v>
      </c>
      <c r="K19" s="11">
        <f t="shared" si="4"/>
        <v>7.1000000000001062E-3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11"/>
      <c r="H20" s="10"/>
      <c r="I20" s="10">
        <f t="shared" si="5"/>
        <v>22302</v>
      </c>
      <c r="J20" s="10">
        <f t="shared" si="3"/>
        <v>1428432503891.9038</v>
      </c>
      <c r="K20" s="11">
        <f t="shared" si="4"/>
        <v>7.7000000000002622E-3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11"/>
      <c r="H21" s="10"/>
      <c r="I21" s="10">
        <f t="shared" si="5"/>
        <v>22302</v>
      </c>
      <c r="J21" s="10">
        <f t="shared" si="3"/>
        <v>1417517618231.5208</v>
      </c>
      <c r="K21" s="11">
        <f t="shared" si="4"/>
        <v>8.1999999999999851E-3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11"/>
      <c r="H22" s="10"/>
      <c r="I22" s="10">
        <f t="shared" si="5"/>
        <v>22302</v>
      </c>
      <c r="J22" s="10">
        <f t="shared" si="3"/>
        <v>1405988512429.5981</v>
      </c>
      <c r="K22" s="11">
        <f t="shared" si="4"/>
        <v>8.3999999999999631E-3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11"/>
      <c r="H23" s="10"/>
      <c r="I23" s="10">
        <f t="shared" si="5"/>
        <v>22302</v>
      </c>
      <c r="J23" s="10">
        <f t="shared" si="3"/>
        <v>1394276589081.3152</v>
      </c>
      <c r="K23" s="11">
        <f t="shared" si="4"/>
        <v>7.6000000000000512E-3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11"/>
      <c r="H24" s="10"/>
      <c r="I24" s="10">
        <f t="shared" si="5"/>
        <v>22302</v>
      </c>
      <c r="J24" s="10">
        <f t="shared" si="3"/>
        <v>1383760012982.647</v>
      </c>
      <c r="K24" s="11">
        <f t="shared" si="4"/>
        <v>7.1000000000001062E-3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11"/>
      <c r="H25" s="10"/>
      <c r="I25" s="10">
        <f t="shared" si="5"/>
        <v>22302</v>
      </c>
      <c r="J25" s="10">
        <f t="shared" si="3"/>
        <v>1374004580461.3711</v>
      </c>
      <c r="K25" s="11">
        <f t="shared" si="4"/>
        <v>6.8999999999996842E-3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11"/>
      <c r="H26" s="10"/>
      <c r="I26" s="10">
        <f t="shared" si="5"/>
        <v>22302</v>
      </c>
      <c r="J26" s="10">
        <f t="shared" si="3"/>
        <v>1364588916934.5232</v>
      </c>
      <c r="K26" s="11">
        <f t="shared" si="4"/>
        <v>6.0999999999999943E-3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11"/>
      <c r="H27" s="10"/>
      <c r="I27" s="10">
        <f t="shared" si="5"/>
        <v>22302</v>
      </c>
      <c r="J27" s="10">
        <f t="shared" si="3"/>
        <v>1356315393036.9976</v>
      </c>
      <c r="K27" s="11">
        <f t="shared" si="4"/>
        <v>5.2000000000000934E-3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11"/>
      <c r="H28" s="10"/>
      <c r="I28" s="10">
        <f t="shared" si="5"/>
        <v>22302</v>
      </c>
      <c r="J28" s="10">
        <f t="shared" si="3"/>
        <v>1349299038039.1936</v>
      </c>
      <c r="K28" s="11">
        <f t="shared" si="4"/>
        <v>5.0000000000001155E-3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11"/>
      <c r="H29" s="10"/>
      <c r="I29" s="10">
        <f t="shared" si="5"/>
        <v>22302</v>
      </c>
      <c r="J29" s="10">
        <f t="shared" si="3"/>
        <v>1342586107501.6851</v>
      </c>
      <c r="K29" s="11">
        <f t="shared" si="4"/>
        <v>4.4999999999997264E-3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11"/>
      <c r="H30" s="10"/>
      <c r="I30" s="10">
        <f t="shared" si="5"/>
        <v>22302</v>
      </c>
      <c r="J30" s="10">
        <f t="shared" si="3"/>
        <v>1336571535591.5234</v>
      </c>
      <c r="K30" s="11">
        <f t="shared" si="4"/>
        <v>4.2999999999999705E-3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11"/>
      <c r="H31" s="10"/>
      <c r="I31" s="10">
        <f t="shared" si="5"/>
        <v>22302</v>
      </c>
      <c r="J31" s="10">
        <f t="shared" si="3"/>
        <v>1330848885384.3706</v>
      </c>
      <c r="K31" s="11">
        <f t="shared" si="4"/>
        <v>4.7999999999999154E-3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11"/>
      <c r="H32" s="10"/>
      <c r="I32" s="10">
        <f t="shared" si="5"/>
        <v>22302</v>
      </c>
      <c r="J32" s="10">
        <f t="shared" si="3"/>
        <v>1324491327014.7002</v>
      </c>
      <c r="K32" s="11">
        <f t="shared" si="4"/>
        <v>5.7000000000000384E-3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11"/>
      <c r="H33" s="10"/>
      <c r="I33" s="10">
        <f t="shared" si="5"/>
        <v>22302</v>
      </c>
      <c r="J33" s="10">
        <f t="shared" si="3"/>
        <v>1316984515277.6177</v>
      </c>
      <c r="K33" s="11">
        <f t="shared" si="4"/>
        <v>6.4999999999999503E-3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11"/>
      <c r="H34" s="10"/>
      <c r="I34" s="10">
        <f t="shared" si="5"/>
        <v>22302</v>
      </c>
      <c r="J34" s="10">
        <f t="shared" ref="J34:J65" si="6">IF(I34="","",I34*C34)</f>
        <v>1308479399182.9287</v>
      </c>
      <c r="K34" s="11">
        <f t="shared" ref="K34:K65" si="7">IFERROR(J34/J35-1,"")</f>
        <v>7.4000000000000732E-3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11"/>
      <c r="H35" s="10"/>
      <c r="I35" s="10">
        <f t="shared" ref="I35:I66" si="8">IF(H35&lt;&gt;"",H35,I34/(1+IF(G34="",0,G34)))</f>
        <v>22302</v>
      </c>
      <c r="J35" s="10">
        <f t="shared" si="6"/>
        <v>1298867777628.4778</v>
      </c>
      <c r="K35" s="11">
        <f t="shared" si="7"/>
        <v>8.299999999999752E-3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11"/>
      <c r="H36" s="10"/>
      <c r="I36" s="10">
        <f t="shared" si="8"/>
        <v>22302</v>
      </c>
      <c r="J36" s="10">
        <f t="shared" si="6"/>
        <v>1288175917513.1191</v>
      </c>
      <c r="K36" s="11">
        <f t="shared" si="7"/>
        <v>9.000000000000119E-3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11"/>
      <c r="H37" s="10"/>
      <c r="I37" s="10">
        <f t="shared" si="8"/>
        <v>22302</v>
      </c>
      <c r="J37" s="10">
        <f t="shared" si="6"/>
        <v>1276685745800.9109</v>
      </c>
      <c r="K37" s="11">
        <f t="shared" si="7"/>
        <v>9.400000000000075E-3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11"/>
      <c r="H38" s="10"/>
      <c r="I38" s="10">
        <f t="shared" si="8"/>
        <v>22302</v>
      </c>
      <c r="J38" s="10">
        <f t="shared" si="6"/>
        <v>1264796657223.0144</v>
      </c>
      <c r="K38" s="11">
        <f t="shared" si="7"/>
        <v>1.0199999999999987E-2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11"/>
      <c r="H39" s="10"/>
      <c r="I39" s="10">
        <f t="shared" si="8"/>
        <v>22302</v>
      </c>
      <c r="J39" s="10">
        <f t="shared" si="6"/>
        <v>1252025992103.5581</v>
      </c>
      <c r="K39" s="11">
        <f t="shared" si="7"/>
        <v>1.110000000000011E-2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11"/>
      <c r="H40" s="10"/>
      <c r="I40" s="10">
        <f t="shared" si="8"/>
        <v>22302</v>
      </c>
      <c r="J40" s="10">
        <f t="shared" si="6"/>
        <v>1238281072202.1145</v>
      </c>
      <c r="K40" s="11">
        <f t="shared" si="7"/>
        <v>1.1700000000000044E-2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11"/>
      <c r="H41" s="10"/>
      <c r="I41" s="10">
        <f t="shared" si="8"/>
        <v>22302</v>
      </c>
      <c r="J41" s="10">
        <f t="shared" si="6"/>
        <v>1223960731641.9043</v>
      </c>
      <c r="K41" s="11">
        <f t="shared" si="7"/>
        <v>1.1700000000000044E-2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11"/>
      <c r="H42" s="10"/>
      <c r="I42" s="10">
        <f t="shared" si="8"/>
        <v>22302</v>
      </c>
      <c r="J42" s="10">
        <f t="shared" si="6"/>
        <v>1209806001425.229</v>
      </c>
      <c r="K42" s="11">
        <f t="shared" si="7"/>
        <v>1.1300000000000088E-2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11"/>
      <c r="H43" s="10"/>
      <c r="I43" s="10">
        <f t="shared" si="8"/>
        <v>22302</v>
      </c>
      <c r="J43" s="10">
        <f t="shared" si="6"/>
        <v>1196287947617.155</v>
      </c>
      <c r="K43" s="11">
        <f t="shared" si="7"/>
        <v>1.2299999999999978E-2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11"/>
      <c r="H44" s="10"/>
      <c r="I44" s="10">
        <f t="shared" si="8"/>
        <v>22302</v>
      </c>
      <c r="J44" s="10">
        <f t="shared" si="6"/>
        <v>1181752393181.0283</v>
      </c>
      <c r="K44" s="11">
        <f t="shared" si="7"/>
        <v>1.3400000000000079E-2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11"/>
      <c r="H45" s="10"/>
      <c r="I45" s="10">
        <f t="shared" si="8"/>
        <v>22302</v>
      </c>
      <c r="J45" s="10">
        <f t="shared" si="6"/>
        <v>1166126300750.9653</v>
      </c>
      <c r="K45" s="11">
        <f t="shared" si="7"/>
        <v>1.4699999999999935E-2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11"/>
      <c r="H46" s="10"/>
      <c r="I46" s="10">
        <f t="shared" si="8"/>
        <v>22302</v>
      </c>
      <c r="J46" s="10">
        <f t="shared" si="6"/>
        <v>1149232581798.5271</v>
      </c>
      <c r="K46" s="11">
        <f t="shared" si="7"/>
        <v>1.4599999999999946E-2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11"/>
      <c r="H47" s="10"/>
      <c r="I47" s="10">
        <f t="shared" si="8"/>
        <v>22302</v>
      </c>
      <c r="J47" s="10">
        <f t="shared" si="6"/>
        <v>1132695231419.7981</v>
      </c>
      <c r="K47" s="11">
        <f t="shared" si="7"/>
        <v>1.330000000000009E-2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11"/>
      <c r="H48" s="10"/>
      <c r="I48" s="10">
        <f t="shared" si="8"/>
        <v>22302</v>
      </c>
      <c r="J48" s="10">
        <f t="shared" si="6"/>
        <v>1117828117457.6118</v>
      </c>
      <c r="K48" s="11">
        <f t="shared" si="7"/>
        <v>1.2600000000000167E-2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11"/>
      <c r="H49" s="10"/>
      <c r="I49" s="10">
        <f t="shared" si="8"/>
        <v>22302</v>
      </c>
      <c r="J49" s="10">
        <f t="shared" si="6"/>
        <v>1103918741317.0173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11"/>
      <c r="H50" s="10"/>
      <c r="I50" s="10">
        <f t="shared" si="8"/>
        <v>22302</v>
      </c>
      <c r="J50" s="10">
        <f t="shared" si="6"/>
        <v>1089967161647.9241</v>
      </c>
      <c r="K50" s="11">
        <f t="shared" si="7"/>
        <v>1.3200000000000101E-2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11"/>
      <c r="H51" s="10"/>
      <c r="I51" s="10">
        <f t="shared" si="8"/>
        <v>22302</v>
      </c>
      <c r="J51" s="10">
        <f t="shared" si="6"/>
        <v>1075767036762.657</v>
      </c>
      <c r="K51" s="11">
        <f t="shared" si="7"/>
        <v>1.2800000000000145E-2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11"/>
      <c r="H52" s="10"/>
      <c r="I52" s="10">
        <f t="shared" si="8"/>
        <v>22302</v>
      </c>
      <c r="J52" s="10">
        <f t="shared" si="6"/>
        <v>1062171244828.8477</v>
      </c>
      <c r="K52" s="11">
        <f t="shared" si="7"/>
        <v>1.1499999999999844E-2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11"/>
      <c r="H53" s="10"/>
      <c r="I53" s="10">
        <f t="shared" si="8"/>
        <v>22302</v>
      </c>
      <c r="J53" s="10">
        <f t="shared" si="6"/>
        <v>1050095150596.9824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11"/>
      <c r="H54" s="10"/>
      <c r="I54" s="10">
        <f t="shared" si="8"/>
        <v>22302</v>
      </c>
      <c r="J54" s="10">
        <f t="shared" si="6"/>
        <v>1036516780768.9095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11"/>
      <c r="H55" s="10"/>
      <c r="I55" s="10">
        <f t="shared" si="8"/>
        <v>22302</v>
      </c>
      <c r="J55" s="10">
        <f t="shared" si="6"/>
        <v>1022508415476.8762</v>
      </c>
      <c r="K55" s="11">
        <f t="shared" si="7"/>
        <v>1.4399999999999968E-2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11"/>
      <c r="H56" s="10"/>
      <c r="I56" s="10">
        <f t="shared" si="8"/>
        <v>22302</v>
      </c>
      <c r="J56" s="10">
        <f t="shared" si="6"/>
        <v>1007993311787.1415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11"/>
      <c r="H57" s="10"/>
      <c r="I57" s="10">
        <f t="shared" si="8"/>
        <v>22302</v>
      </c>
      <c r="J57" s="10">
        <f t="shared" si="6"/>
        <v>992901213344.30798</v>
      </c>
      <c r="K57" s="11">
        <f t="shared" si="7"/>
        <v>1.4799999999999924E-2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11"/>
      <c r="H58" s="10"/>
      <c r="I58" s="10">
        <f t="shared" si="8"/>
        <v>22302</v>
      </c>
      <c r="J58" s="10">
        <f t="shared" si="6"/>
        <v>978420588632.54639</v>
      </c>
      <c r="K58" s="11">
        <f t="shared" si="7"/>
        <v>1.330000000000009E-2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11"/>
      <c r="H59" s="10"/>
      <c r="I59" s="10">
        <f t="shared" si="8"/>
        <v>22302</v>
      </c>
      <c r="J59" s="10">
        <f t="shared" si="6"/>
        <v>965578395966.1958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11"/>
      <c r="H60" s="10"/>
      <c r="I60" s="10">
        <f t="shared" si="8"/>
        <v>22302</v>
      </c>
      <c r="J60" s="10">
        <f t="shared" si="6"/>
        <v>953469335406.53296</v>
      </c>
      <c r="K60" s="11">
        <f t="shared" si="7"/>
        <v>1.2599999999999945E-2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11"/>
      <c r="H61" s="10"/>
      <c r="I61" s="10">
        <f t="shared" si="8"/>
        <v>22302</v>
      </c>
      <c r="J61" s="10">
        <f t="shared" si="6"/>
        <v>941605111007.83423</v>
      </c>
      <c r="K61" s="11">
        <f t="shared" si="7"/>
        <v>1.2599999999999945E-2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11"/>
      <c r="H62" s="10"/>
      <c r="I62" s="10">
        <f t="shared" si="8"/>
        <v>22302</v>
      </c>
      <c r="J62" s="10">
        <f t="shared" si="6"/>
        <v>929888515709.88965</v>
      </c>
      <c r="K62" s="11">
        <f t="shared" si="7"/>
        <v>1.2499999999999956E-2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11"/>
      <c r="H63" s="10"/>
      <c r="I63" s="10">
        <f t="shared" si="8"/>
        <v>22302</v>
      </c>
      <c r="J63" s="10">
        <f t="shared" si="6"/>
        <v>918408410577.66882</v>
      </c>
      <c r="K63" s="11">
        <f t="shared" si="7"/>
        <v>1.3200000000000323E-2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11"/>
      <c r="H64" s="10"/>
      <c r="I64" s="10">
        <f t="shared" si="8"/>
        <v>22302</v>
      </c>
      <c r="J64" s="10">
        <f t="shared" si="6"/>
        <v>906443358248.78467</v>
      </c>
      <c r="K64" s="11">
        <f t="shared" si="7"/>
        <v>1.4299999999999757E-2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11"/>
      <c r="H65" s="10"/>
      <c r="I65" s="10">
        <f t="shared" si="8"/>
        <v>22302</v>
      </c>
      <c r="J65" s="10">
        <f t="shared" si="6"/>
        <v>893663963569.73755</v>
      </c>
      <c r="K65" s="11">
        <f t="shared" si="7"/>
        <v>1.5300000000000091E-2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4">
        <f>SUM(F2)</f>
        <v>69480631</v>
      </c>
      <c r="G66" s="11"/>
      <c r="H66" s="10"/>
      <c r="I66" s="10">
        <f t="shared" si="8"/>
        <v>22302</v>
      </c>
      <c r="J66" s="10">
        <f t="shared" ref="J66:J67" si="9">IF(I66="","",I66*C66)</f>
        <v>880196950231.20007</v>
      </c>
      <c r="K66" s="11">
        <f t="shared" ref="K66" si="10">IFERROR(J66/J67-1,"")</f>
        <v>1.6199999999999992E-2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11"/>
      <c r="H67" s="10"/>
      <c r="I67" s="10">
        <f t="shared" ref="I67" si="11">IF(H67&lt;&gt;"",H67,I66/(1+IF(G66="",0,G66)))</f>
        <v>22302</v>
      </c>
      <c r="J67" s="10">
        <f t="shared" si="9"/>
        <v>866165076000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5">
        <v>121753072</v>
      </c>
      <c r="G2" s="11"/>
      <c r="H2" s="10"/>
      <c r="I2" s="10">
        <f>IF(H2&lt;&gt;"",H2,3099)</f>
        <v>3099</v>
      </c>
      <c r="J2" s="10">
        <f t="shared" ref="J2:J33" si="3">IF(I2="","",I2*C2)</f>
        <v>377315159549.44312</v>
      </c>
      <c r="K2" s="11">
        <f t="shared" ref="K2:K33" si="4">IFERROR(J2/J3-1,"")</f>
        <v>2.9600000000000071E-2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11"/>
      <c r="H3" s="10"/>
      <c r="I3" s="10">
        <f t="shared" ref="I3:I34" si="5">IF(H3&lt;&gt;"",H3,I2/(1+IF(G2="",0,G2)))</f>
        <v>3099</v>
      </c>
      <c r="J3" s="10">
        <f t="shared" si="3"/>
        <v>366467715180.11176</v>
      </c>
      <c r="K3" s="11">
        <f t="shared" si="4"/>
        <v>2.8699999999999948E-2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11"/>
      <c r="H4" s="10"/>
      <c r="I4" s="10">
        <f t="shared" si="5"/>
        <v>3099</v>
      </c>
      <c r="J4" s="10">
        <f t="shared" si="3"/>
        <v>356243525984.36066</v>
      </c>
      <c r="K4" s="11">
        <f t="shared" si="4"/>
        <v>2.8000000000000025E-2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11"/>
      <c r="H5" s="10"/>
      <c r="I5" s="10">
        <f t="shared" si="5"/>
        <v>3099</v>
      </c>
      <c r="J5" s="10">
        <f t="shared" si="3"/>
        <v>346540394926.42084</v>
      </c>
      <c r="K5" s="11">
        <f t="shared" si="4"/>
        <v>2.7199999999999891E-2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11"/>
      <c r="H6" s="10"/>
      <c r="I6" s="10">
        <f t="shared" si="5"/>
        <v>3099</v>
      </c>
      <c r="J6" s="10">
        <f t="shared" si="3"/>
        <v>337364091633.97668</v>
      </c>
      <c r="K6" s="11">
        <f t="shared" si="4"/>
        <v>2.6299999999999768E-2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11"/>
      <c r="H7" s="10"/>
      <c r="I7" s="10">
        <f t="shared" si="5"/>
        <v>3099</v>
      </c>
      <c r="J7" s="10">
        <f t="shared" si="3"/>
        <v>328718787522.14435</v>
      </c>
      <c r="K7" s="11">
        <f t="shared" si="4"/>
        <v>2.5400000000000089E-2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11"/>
      <c r="H8" s="10"/>
      <c r="I8" s="10">
        <f t="shared" si="5"/>
        <v>3099</v>
      </c>
      <c r="J8" s="10">
        <f t="shared" si="3"/>
        <v>320576153230.09979</v>
      </c>
      <c r="K8" s="11">
        <f t="shared" si="4"/>
        <v>2.4699999999999944E-2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11"/>
      <c r="H9" s="10"/>
      <c r="I9" s="10">
        <f t="shared" si="5"/>
        <v>3099</v>
      </c>
      <c r="J9" s="10">
        <f t="shared" si="3"/>
        <v>312848788162.48639</v>
      </c>
      <c r="K9" s="11">
        <f t="shared" si="4"/>
        <v>2.3900000000000032E-2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11"/>
      <c r="H10" s="10"/>
      <c r="I10" s="10">
        <f t="shared" si="5"/>
        <v>3099</v>
      </c>
      <c r="J10" s="10">
        <f t="shared" si="3"/>
        <v>305546233189.263</v>
      </c>
      <c r="K10" s="11">
        <f t="shared" si="4"/>
        <v>2.3500000000000076E-2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11"/>
      <c r="H11" s="10"/>
      <c r="I11" s="10">
        <f t="shared" si="5"/>
        <v>3099</v>
      </c>
      <c r="J11" s="10">
        <f t="shared" si="3"/>
        <v>298530760321.70294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11"/>
      <c r="H12" s="10"/>
      <c r="I12" s="10">
        <f t="shared" si="5"/>
        <v>3099</v>
      </c>
      <c r="J12" s="10">
        <f t="shared" si="3"/>
        <v>291676365727.11566</v>
      </c>
      <c r="K12" s="11">
        <f t="shared" si="4"/>
        <v>2.3500000000000076E-2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11"/>
      <c r="H13" s="10"/>
      <c r="I13" s="10">
        <f t="shared" si="5"/>
        <v>3099</v>
      </c>
      <c r="J13" s="10">
        <f t="shared" si="3"/>
        <v>284979350979.10663</v>
      </c>
      <c r="K13" s="11">
        <f t="shared" si="4"/>
        <v>2.3800000000000043E-2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11"/>
      <c r="H14" s="10"/>
      <c r="I14" s="10">
        <f t="shared" si="5"/>
        <v>3099</v>
      </c>
      <c r="J14" s="10">
        <f t="shared" si="3"/>
        <v>278354513556.46283</v>
      </c>
      <c r="K14" s="11">
        <f t="shared" si="4"/>
        <v>2.4200000000000221E-2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11"/>
      <c r="H15" s="10"/>
      <c r="I15" s="10">
        <f t="shared" si="5"/>
        <v>3099</v>
      </c>
      <c r="J15" s="10">
        <f t="shared" si="3"/>
        <v>271777498102.38507</v>
      </c>
      <c r="K15" s="11">
        <f t="shared" si="4"/>
        <v>2.4999999999999911E-2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11"/>
      <c r="H16" s="10"/>
      <c r="I16" s="10">
        <f t="shared" si="5"/>
        <v>3099</v>
      </c>
      <c r="J16" s="10">
        <f t="shared" si="3"/>
        <v>265148778636.47324</v>
      </c>
      <c r="K16" s="11">
        <f t="shared" si="4"/>
        <v>2.5400000000000089E-2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11"/>
      <c r="H17" s="10"/>
      <c r="I17" s="10">
        <f t="shared" si="5"/>
        <v>3099</v>
      </c>
      <c r="J17" s="10">
        <f t="shared" si="3"/>
        <v>258580825664.59256</v>
      </c>
      <c r="K17" s="11">
        <f t="shared" si="4"/>
        <v>2.5800000000000045E-2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11"/>
      <c r="H18" s="10"/>
      <c r="I18" s="10">
        <f t="shared" si="5"/>
        <v>3099</v>
      </c>
      <c r="J18" s="10">
        <f t="shared" si="3"/>
        <v>252077233051.85471</v>
      </c>
      <c r="K18" s="11">
        <f t="shared" si="4"/>
        <v>2.6200000000000001E-2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11"/>
      <c r="H19" s="10"/>
      <c r="I19" s="10">
        <f t="shared" si="5"/>
        <v>3099</v>
      </c>
      <c r="J19" s="10">
        <f t="shared" si="3"/>
        <v>245641427647.49045</v>
      </c>
      <c r="K19" s="11">
        <f t="shared" si="4"/>
        <v>2.6499999999999968E-2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11"/>
      <c r="H20" s="10"/>
      <c r="I20" s="10">
        <f t="shared" si="5"/>
        <v>3099</v>
      </c>
      <c r="J20" s="10">
        <f t="shared" si="3"/>
        <v>239299978224.54013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11"/>
      <c r="H21" s="10"/>
      <c r="I21" s="10">
        <f t="shared" si="5"/>
        <v>3099</v>
      </c>
      <c r="J21" s="10">
        <f t="shared" si="3"/>
        <v>233076826945.1058</v>
      </c>
      <c r="K21" s="11">
        <f t="shared" si="4"/>
        <v>2.6699999999999946E-2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11"/>
      <c r="H22" s="10"/>
      <c r="I22" s="10">
        <f t="shared" si="5"/>
        <v>3099</v>
      </c>
      <c r="J22" s="10">
        <f t="shared" si="3"/>
        <v>227015512754.55911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11"/>
      <c r="H23" s="10"/>
      <c r="I23" s="10">
        <f t="shared" si="5"/>
        <v>3099</v>
      </c>
      <c r="J23" s="10">
        <f t="shared" si="3"/>
        <v>221004198553.89322</v>
      </c>
      <c r="K23" s="11">
        <f t="shared" si="4"/>
        <v>2.8399999999999981E-2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11"/>
      <c r="H24" s="10"/>
      <c r="I24" s="10">
        <f t="shared" si="5"/>
        <v>3099</v>
      </c>
      <c r="J24" s="10">
        <f t="shared" si="3"/>
        <v>214901009873.48621</v>
      </c>
      <c r="K24" s="11">
        <f t="shared" si="4"/>
        <v>2.970000000000006E-2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11"/>
      <c r="H25" s="10"/>
      <c r="I25" s="10">
        <f t="shared" si="5"/>
        <v>3099</v>
      </c>
      <c r="J25" s="10">
        <f t="shared" si="3"/>
        <v>208702544307.55188</v>
      </c>
      <c r="K25" s="11">
        <f t="shared" si="4"/>
        <v>3.0299999999999994E-2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11"/>
      <c r="H26" s="10"/>
      <c r="I26" s="10">
        <f t="shared" si="5"/>
        <v>3099</v>
      </c>
      <c r="J26" s="10">
        <f t="shared" si="3"/>
        <v>202564829959.77081</v>
      </c>
      <c r="K26" s="11">
        <f t="shared" si="4"/>
        <v>3.0099999999999794E-2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11"/>
      <c r="H27" s="10"/>
      <c r="I27" s="10">
        <f t="shared" si="5"/>
        <v>3099</v>
      </c>
      <c r="J27" s="10">
        <f t="shared" si="3"/>
        <v>196645791631.65793</v>
      </c>
      <c r="K27" s="11">
        <f t="shared" si="4"/>
        <v>2.9400000000000093E-2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11"/>
      <c r="H28" s="10"/>
      <c r="I28" s="10">
        <f t="shared" si="5"/>
        <v>3099</v>
      </c>
      <c r="J28" s="10">
        <f t="shared" si="3"/>
        <v>191029523636.73782</v>
      </c>
      <c r="K28" s="11">
        <f t="shared" si="4"/>
        <v>2.9099999999999904E-2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11"/>
      <c r="H29" s="10"/>
      <c r="I29" s="10">
        <f t="shared" si="5"/>
        <v>3099</v>
      </c>
      <c r="J29" s="10">
        <f t="shared" si="3"/>
        <v>185627755938.91541</v>
      </c>
      <c r="K29" s="11">
        <f t="shared" si="4"/>
        <v>2.9400000000000093E-2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11"/>
      <c r="H30" s="10"/>
      <c r="I30" s="10">
        <f t="shared" si="5"/>
        <v>3099</v>
      </c>
      <c r="J30" s="10">
        <f t="shared" si="3"/>
        <v>180326166639.70798</v>
      </c>
      <c r="K30" s="11">
        <f t="shared" si="4"/>
        <v>3.0300000000000216E-2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11"/>
      <c r="H31" s="10"/>
      <c r="I31" s="10">
        <f t="shared" si="5"/>
        <v>3099</v>
      </c>
      <c r="J31" s="10">
        <f t="shared" si="3"/>
        <v>175022970629.63016</v>
      </c>
      <c r="K31" s="11">
        <f t="shared" si="4"/>
        <v>3.1300000000000106E-2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11"/>
      <c r="H32" s="10"/>
      <c r="I32" s="10">
        <f t="shared" si="5"/>
        <v>3099</v>
      </c>
      <c r="J32" s="10">
        <f t="shared" si="3"/>
        <v>169711015834.02515</v>
      </c>
      <c r="K32" s="11">
        <f t="shared" si="4"/>
        <v>3.1699999999999839E-2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11"/>
      <c r="H33" s="10"/>
      <c r="I33" s="10">
        <f t="shared" si="5"/>
        <v>3099</v>
      </c>
      <c r="J33" s="10">
        <f t="shared" si="3"/>
        <v>164496477497.35889</v>
      </c>
      <c r="K33" s="11">
        <f t="shared" si="4"/>
        <v>3.1500000000000083E-2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11"/>
      <c r="H34" s="10"/>
      <c r="I34" s="10">
        <f t="shared" si="5"/>
        <v>3099</v>
      </c>
      <c r="J34" s="10">
        <f t="shared" ref="J34:J65" si="6">IF(I34="","",I34*C34)</f>
        <v>159473075615.47153</v>
      </c>
      <c r="K34" s="11">
        <f t="shared" ref="K34:K65" si="7">IFERROR(J34/J35-1,"")</f>
        <v>3.1200000000000117E-2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11"/>
      <c r="H35" s="10"/>
      <c r="I35" s="10">
        <f t="shared" ref="I35:I66" si="8">IF(H35&lt;&gt;"",H35,I34/(1+IF(G34="",0,G34)))</f>
        <v>3099</v>
      </c>
      <c r="J35" s="10">
        <f t="shared" si="6"/>
        <v>154648056260.15469</v>
      </c>
      <c r="K35" s="11">
        <f t="shared" si="7"/>
        <v>3.1099999999999905E-2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11"/>
      <c r="H36" s="10"/>
      <c r="I36" s="10">
        <f t="shared" si="8"/>
        <v>3099</v>
      </c>
      <c r="J36" s="10">
        <f t="shared" si="6"/>
        <v>149983567316.60818</v>
      </c>
      <c r="K36" s="11">
        <f t="shared" si="7"/>
        <v>3.1300000000000106E-2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11"/>
      <c r="H37" s="10"/>
      <c r="I37" s="10">
        <f t="shared" si="8"/>
        <v>3099</v>
      </c>
      <c r="J37" s="10">
        <f t="shared" si="6"/>
        <v>145431559504.12894</v>
      </c>
      <c r="K37" s="11">
        <f t="shared" si="7"/>
        <v>3.1300000000000106E-2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11"/>
      <c r="H38" s="10"/>
      <c r="I38" s="10">
        <f t="shared" si="8"/>
        <v>3099</v>
      </c>
      <c r="J38" s="10">
        <f t="shared" si="6"/>
        <v>141017705327.38187</v>
      </c>
      <c r="K38" s="11">
        <f t="shared" si="7"/>
        <v>3.1199999999999894E-2</v>
      </c>
      <c r="L38" t="s">
        <v>147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11"/>
      <c r="H39" s="10"/>
      <c r="I39" s="10">
        <f t="shared" si="8"/>
        <v>3099</v>
      </c>
      <c r="J39" s="10">
        <f t="shared" si="6"/>
        <v>136751071884.5829</v>
      </c>
      <c r="K39" s="11">
        <f t="shared" si="7"/>
        <v>3.0899999999999928E-2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11"/>
      <c r="H40" s="10"/>
      <c r="I40" s="10">
        <f t="shared" si="8"/>
        <v>3099</v>
      </c>
      <c r="J40" s="10">
        <f t="shared" si="6"/>
        <v>132652121335.32147</v>
      </c>
      <c r="K40" s="11">
        <f t="shared" si="7"/>
        <v>3.0299999999999994E-2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11"/>
      <c r="H41" s="10"/>
      <c r="I41" s="10">
        <f t="shared" si="8"/>
        <v>3099</v>
      </c>
      <c r="J41" s="10">
        <f t="shared" si="6"/>
        <v>128750967034.18565</v>
      </c>
      <c r="K41" s="11">
        <f t="shared" si="7"/>
        <v>2.9700000000000282E-2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11"/>
      <c r="H42" s="10"/>
      <c r="I42" s="10">
        <f t="shared" si="8"/>
        <v>3099</v>
      </c>
      <c r="J42" s="10">
        <f t="shared" si="6"/>
        <v>125037357515.96156</v>
      </c>
      <c r="K42" s="11">
        <f t="shared" si="7"/>
        <v>2.949999999999986E-2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11"/>
      <c r="H43" s="10"/>
      <c r="I43" s="10">
        <f t="shared" si="8"/>
        <v>3099</v>
      </c>
      <c r="J43" s="10">
        <f t="shared" si="6"/>
        <v>121454451205.40221</v>
      </c>
      <c r="K43" s="11">
        <f t="shared" si="7"/>
        <v>2.9800000000000049E-2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11"/>
      <c r="H44" s="10"/>
      <c r="I44" s="10">
        <f t="shared" si="8"/>
        <v>3099</v>
      </c>
      <c r="J44" s="10">
        <f t="shared" si="6"/>
        <v>117939843858.42125</v>
      </c>
      <c r="K44" s="11">
        <f t="shared" si="7"/>
        <v>2.9800000000000049E-2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11"/>
      <c r="H45" s="10"/>
      <c r="I45" s="10">
        <f t="shared" si="8"/>
        <v>3099</v>
      </c>
      <c r="J45" s="10">
        <f t="shared" si="6"/>
        <v>114526941016.14027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11"/>
      <c r="H46" s="10"/>
      <c r="I46" s="10">
        <f t="shared" si="8"/>
        <v>3099</v>
      </c>
      <c r="J46" s="10">
        <f t="shared" si="6"/>
        <v>111223600093.36725</v>
      </c>
      <c r="K46" s="11">
        <f t="shared" si="7"/>
        <v>2.9300000000000104E-2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11"/>
      <c r="H47" s="10"/>
      <c r="I47" s="10">
        <f t="shared" si="8"/>
        <v>3099</v>
      </c>
      <c r="J47" s="10">
        <f t="shared" si="6"/>
        <v>108057514906.60374</v>
      </c>
      <c r="K47" s="11">
        <f t="shared" si="7"/>
        <v>2.8799999999999715E-2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11"/>
      <c r="H48" s="10"/>
      <c r="I48" s="10">
        <f t="shared" si="8"/>
        <v>3099</v>
      </c>
      <c r="J48" s="10">
        <f t="shared" si="6"/>
        <v>105032576697.70973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11"/>
      <c r="H49" s="10"/>
      <c r="I49" s="10">
        <f t="shared" si="8"/>
        <v>3099</v>
      </c>
      <c r="J49" s="10">
        <f t="shared" si="6"/>
        <v>102112168673.64352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11"/>
      <c r="H50" s="10"/>
      <c r="I50" s="10">
        <f t="shared" si="8"/>
        <v>3099</v>
      </c>
      <c r="J50" s="10">
        <f t="shared" si="6"/>
        <v>99272961961.543381</v>
      </c>
      <c r="K50" s="11">
        <f t="shared" si="7"/>
        <v>2.8599999999999959E-2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11"/>
      <c r="H51" s="10"/>
      <c r="I51" s="10">
        <f t="shared" si="8"/>
        <v>3099</v>
      </c>
      <c r="J51" s="10">
        <f t="shared" si="6"/>
        <v>96512698776.5345</v>
      </c>
      <c r="K51" s="11">
        <f t="shared" si="7"/>
        <v>2.849999999999997E-2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11"/>
      <c r="H52" s="10"/>
      <c r="I52" s="10">
        <f t="shared" si="8"/>
        <v>3099</v>
      </c>
      <c r="J52" s="10">
        <f t="shared" si="6"/>
        <v>93838307026.28537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11"/>
      <c r="H53" s="10"/>
      <c r="I53" s="10">
        <f t="shared" si="8"/>
        <v>3099</v>
      </c>
      <c r="J53" s="10">
        <f t="shared" si="6"/>
        <v>91246895202.533417</v>
      </c>
      <c r="K53" s="11">
        <f t="shared" si="7"/>
        <v>2.8100000000000014E-2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11"/>
      <c r="H54" s="10"/>
      <c r="I54" s="10">
        <f t="shared" si="8"/>
        <v>3099</v>
      </c>
      <c r="J54" s="10">
        <f t="shared" si="6"/>
        <v>88752937654.443558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11"/>
      <c r="H55" s="10"/>
      <c r="I55" s="10">
        <f t="shared" si="8"/>
        <v>3099</v>
      </c>
      <c r="J55" s="10">
        <f t="shared" si="6"/>
        <v>86343941681.5289</v>
      </c>
      <c r="K55" s="11">
        <f t="shared" si="7"/>
        <v>2.770000000000028E-2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11"/>
      <c r="H56" s="10"/>
      <c r="I56" s="10">
        <f t="shared" si="8"/>
        <v>3099</v>
      </c>
      <c r="J56" s="10">
        <f t="shared" si="6"/>
        <v>84016679655.083084</v>
      </c>
      <c r="K56" s="11">
        <f t="shared" si="7"/>
        <v>2.7199999999999669E-2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11"/>
      <c r="H57" s="10"/>
      <c r="I57" s="10">
        <f t="shared" si="8"/>
        <v>3099</v>
      </c>
      <c r="J57" s="10">
        <f t="shared" si="6"/>
        <v>81791938916.552872</v>
      </c>
      <c r="K57" s="11">
        <f t="shared" si="7"/>
        <v>2.6799999999999935E-2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11"/>
      <c r="H58" s="10"/>
      <c r="I58" s="10">
        <f t="shared" si="8"/>
        <v>3099</v>
      </c>
      <c r="J58" s="10">
        <f t="shared" si="6"/>
        <v>79657127889.124344</v>
      </c>
      <c r="K58" s="11">
        <f t="shared" si="7"/>
        <v>2.629999999999999E-2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11"/>
      <c r="H59" s="10"/>
      <c r="I59" s="10">
        <f t="shared" si="8"/>
        <v>3099</v>
      </c>
      <c r="J59" s="10">
        <f t="shared" si="6"/>
        <v>77615831520.144547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11"/>
      <c r="H60" s="10"/>
      <c r="I60" s="10">
        <f t="shared" si="8"/>
        <v>3099</v>
      </c>
      <c r="J60" s="10">
        <f t="shared" si="6"/>
        <v>75671084644.773849</v>
      </c>
      <c r="K60" s="11">
        <f t="shared" si="7"/>
        <v>2.5200000000000111E-2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11"/>
      <c r="H61" s="10"/>
      <c r="I61" s="10">
        <f t="shared" si="8"/>
        <v>3099</v>
      </c>
      <c r="J61" s="10">
        <f t="shared" si="6"/>
        <v>73811046278.554276</v>
      </c>
      <c r="K61" s="11">
        <f t="shared" si="7"/>
        <v>2.48999999999997E-2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11"/>
      <c r="H62" s="10"/>
      <c r="I62" s="10">
        <f t="shared" si="8"/>
        <v>3099</v>
      </c>
      <c r="J62" s="10">
        <f t="shared" si="6"/>
        <v>72017802984.246552</v>
      </c>
      <c r="K62" s="11">
        <f t="shared" si="7"/>
        <v>2.4599999999999955E-2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11"/>
      <c r="H63" s="10"/>
      <c r="I63" s="10">
        <f t="shared" si="8"/>
        <v>3099</v>
      </c>
      <c r="J63" s="10">
        <f t="shared" si="6"/>
        <v>70288700941.095596</v>
      </c>
      <c r="K63" s="11">
        <f t="shared" si="7"/>
        <v>2.4399999999999977E-2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11"/>
      <c r="H64" s="10"/>
      <c r="I64" s="10">
        <f t="shared" si="8"/>
        <v>3099</v>
      </c>
      <c r="J64" s="10">
        <f t="shared" si="6"/>
        <v>68614506971.00312</v>
      </c>
      <c r="K64" s="11">
        <f t="shared" si="7"/>
        <v>2.4299999999999988E-2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11"/>
      <c r="H65" s="10"/>
      <c r="I65" s="10">
        <f t="shared" si="8"/>
        <v>3099</v>
      </c>
      <c r="J65" s="10">
        <f t="shared" si="6"/>
        <v>66986729445.478004</v>
      </c>
      <c r="K65" s="11">
        <f t="shared" si="7"/>
        <v>2.4199999999999999E-2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4">
        <f>SUM(F2)</f>
        <v>121753072</v>
      </c>
      <c r="G66" s="11"/>
      <c r="H66" s="10"/>
      <c r="I66" s="10">
        <f t="shared" si="8"/>
        <v>3099</v>
      </c>
      <c r="J66" s="10">
        <f t="shared" ref="J66:J67" si="9">IF(I66="","",I66*C66)</f>
        <v>65403953764.380005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11"/>
      <c r="H67" s="10"/>
      <c r="I67" s="10">
        <f t="shared" ref="I67" si="11">IF(H67&lt;&gt;"",H67,I66/(1+IF(G66="",0,G66)))</f>
        <v>3099</v>
      </c>
      <c r="J67" s="10">
        <f t="shared" si="9"/>
        <v>63864811800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5">
        <v>17339111</v>
      </c>
      <c r="G2" s="11"/>
      <c r="H2" s="10"/>
      <c r="I2" s="10">
        <f>IF(H2&lt;&gt;"",H2,1337)</f>
        <v>1337</v>
      </c>
      <c r="J2" s="10">
        <f t="shared" ref="J2:J33" si="3">IF(I2="","",I2*C2)</f>
        <v>23183181618.727604</v>
      </c>
      <c r="K2" s="11">
        <f t="shared" ref="K2:K33" si="4">IFERROR(J2/J3-1,"")</f>
        <v>2.2799999999999931E-2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11"/>
      <c r="H3" s="10"/>
      <c r="I3" s="10">
        <f t="shared" ref="I3:I34" si="5">IF(H3&lt;&gt;"",H3,I2/(1+IF(G2="",0,G2)))</f>
        <v>1337</v>
      </c>
      <c r="J3" s="10">
        <f t="shared" si="3"/>
        <v>22666387972.944473</v>
      </c>
      <c r="K3" s="11">
        <f t="shared" si="4"/>
        <v>2.3800000000000043E-2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11"/>
      <c r="H4" s="10"/>
      <c r="I4" s="10">
        <f t="shared" si="5"/>
        <v>1337</v>
      </c>
      <c r="J4" s="10">
        <f t="shared" si="3"/>
        <v>22139468619.793388</v>
      </c>
      <c r="K4" s="11">
        <f t="shared" si="4"/>
        <v>2.4499999999999966E-2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11"/>
      <c r="H5" s="10"/>
      <c r="I5" s="10">
        <f t="shared" si="5"/>
        <v>1337</v>
      </c>
      <c r="J5" s="10">
        <f t="shared" si="3"/>
        <v>21610023054.947182</v>
      </c>
      <c r="K5" s="11">
        <f t="shared" si="4"/>
        <v>2.50999999999999E-2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11"/>
      <c r="H6" s="10"/>
      <c r="I6" s="10">
        <f t="shared" si="5"/>
        <v>1337</v>
      </c>
      <c r="J6" s="10">
        <f t="shared" si="3"/>
        <v>21080892649.446087</v>
      </c>
      <c r="K6" s="11">
        <f t="shared" si="4"/>
        <v>2.6000000000000023E-2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11"/>
      <c r="H7" s="10"/>
      <c r="I7" s="10">
        <f t="shared" si="5"/>
        <v>1337</v>
      </c>
      <c r="J7" s="10">
        <f t="shared" si="3"/>
        <v>20546678995.561489</v>
      </c>
      <c r="K7" s="11">
        <f t="shared" si="4"/>
        <v>2.7200000000000113E-2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11"/>
      <c r="H8" s="10"/>
      <c r="I8" s="10">
        <f t="shared" si="5"/>
        <v>1337</v>
      </c>
      <c r="J8" s="10">
        <f t="shared" si="3"/>
        <v>20002608056.426682</v>
      </c>
      <c r="K8" s="11">
        <f t="shared" si="4"/>
        <v>2.8100000000000014E-2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11"/>
      <c r="H9" s="10"/>
      <c r="I9" s="10">
        <f t="shared" si="5"/>
        <v>1337</v>
      </c>
      <c r="J9" s="10">
        <f t="shared" si="3"/>
        <v>19455897341.140629</v>
      </c>
      <c r="K9" s="11">
        <f t="shared" si="4"/>
        <v>2.7999999999999803E-2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11"/>
      <c r="H10" s="10"/>
      <c r="I10" s="10">
        <f t="shared" si="5"/>
        <v>1337</v>
      </c>
      <c r="J10" s="10">
        <f t="shared" si="3"/>
        <v>18925970176.206841</v>
      </c>
      <c r="K10" s="11">
        <f t="shared" si="4"/>
        <v>2.7400000000000313E-2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11"/>
      <c r="H11" s="10"/>
      <c r="I11" s="10">
        <f t="shared" si="5"/>
        <v>1337</v>
      </c>
      <c r="J11" s="10">
        <f t="shared" si="3"/>
        <v>18421228514.898613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11"/>
      <c r="H12" s="10"/>
      <c r="I12" s="10">
        <f t="shared" si="5"/>
        <v>1337</v>
      </c>
      <c r="J12" s="10">
        <f t="shared" si="3"/>
        <v>17940425121.638699</v>
      </c>
      <c r="K12" s="11">
        <f t="shared" si="4"/>
        <v>2.6399999999999979E-2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11"/>
      <c r="H13" s="10"/>
      <c r="I13" s="10">
        <f t="shared" si="5"/>
        <v>1337</v>
      </c>
      <c r="J13" s="10">
        <f t="shared" si="3"/>
        <v>17478980048.361942</v>
      </c>
      <c r="K13" s="11">
        <f t="shared" si="4"/>
        <v>2.6599999999999957E-2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11"/>
      <c r="H14" s="10"/>
      <c r="I14" s="10">
        <f t="shared" si="5"/>
        <v>1337</v>
      </c>
      <c r="J14" s="10">
        <f t="shared" si="3"/>
        <v>17026086156.596478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11"/>
      <c r="H15" s="10"/>
      <c r="I15" s="10">
        <f t="shared" si="5"/>
        <v>1337</v>
      </c>
      <c r="J15" s="10">
        <f t="shared" si="3"/>
        <v>16568787618.330553</v>
      </c>
      <c r="K15" s="11">
        <f t="shared" si="4"/>
        <v>2.8999999999999915E-2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11"/>
      <c r="H16" s="10"/>
      <c r="I16" s="10">
        <f t="shared" si="5"/>
        <v>1337</v>
      </c>
      <c r="J16" s="10">
        <f t="shared" si="3"/>
        <v>16101834420.146311</v>
      </c>
      <c r="K16" s="11">
        <f t="shared" si="4"/>
        <v>3.0299999999999994E-2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11"/>
      <c r="H17" s="10"/>
      <c r="I17" s="10">
        <f t="shared" si="5"/>
        <v>1337</v>
      </c>
      <c r="J17" s="10">
        <f t="shared" si="3"/>
        <v>15628297020.427362</v>
      </c>
      <c r="K17" s="11">
        <f t="shared" si="4"/>
        <v>3.1300000000000106E-2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11"/>
      <c r="H18" s="10"/>
      <c r="I18" s="10">
        <f t="shared" si="5"/>
        <v>1337</v>
      </c>
      <c r="J18" s="10">
        <f t="shared" si="3"/>
        <v>15153977523.928402</v>
      </c>
      <c r="K18" s="11">
        <f t="shared" si="4"/>
        <v>3.2100000000000017E-2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11"/>
      <c r="H19" s="10"/>
      <c r="I19" s="10">
        <f t="shared" si="5"/>
        <v>1337</v>
      </c>
      <c r="J19" s="10">
        <f t="shared" si="3"/>
        <v>14682664009.232052</v>
      </c>
      <c r="K19" s="11">
        <f t="shared" si="4"/>
        <v>3.2899999999999929E-2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11"/>
      <c r="H20" s="10"/>
      <c r="I20" s="10">
        <f t="shared" si="5"/>
        <v>1337</v>
      </c>
      <c r="J20" s="10">
        <f t="shared" si="3"/>
        <v>14214990811.532629</v>
      </c>
      <c r="K20" s="11">
        <f t="shared" si="4"/>
        <v>3.3099999999999907E-2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11"/>
      <c r="H21" s="10"/>
      <c r="I21" s="10">
        <f t="shared" si="5"/>
        <v>1337</v>
      </c>
      <c r="J21" s="10">
        <f t="shared" si="3"/>
        <v>13759549715.935175</v>
      </c>
      <c r="K21" s="11">
        <f t="shared" si="4"/>
        <v>3.2100000000000017E-2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11"/>
      <c r="H22" s="10"/>
      <c r="I22" s="10">
        <f t="shared" si="5"/>
        <v>1337</v>
      </c>
      <c r="J22" s="10">
        <f t="shared" si="3"/>
        <v>13331605189.356821</v>
      </c>
      <c r="K22" s="11">
        <f t="shared" si="4"/>
        <v>3.0299999999999994E-2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11"/>
      <c r="H23" s="10"/>
      <c r="I23" s="10">
        <f t="shared" si="5"/>
        <v>1337</v>
      </c>
      <c r="J23" s="10">
        <f t="shared" si="3"/>
        <v>12939537211.838125</v>
      </c>
      <c r="K23" s="11">
        <f t="shared" si="4"/>
        <v>2.7800000000000047E-2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11"/>
      <c r="H24" s="10"/>
      <c r="I24" s="10">
        <f t="shared" si="5"/>
        <v>1337</v>
      </c>
      <c r="J24" s="10">
        <f t="shared" si="3"/>
        <v>12589547783.457993</v>
      </c>
      <c r="K24" s="11">
        <f t="shared" si="4"/>
        <v>2.5500000000000078E-2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11"/>
      <c r="H25" s="10"/>
      <c r="I25" s="10">
        <f t="shared" si="5"/>
        <v>1337</v>
      </c>
      <c r="J25" s="10">
        <f t="shared" si="3"/>
        <v>12276497107.223785</v>
      </c>
      <c r="K25" s="11">
        <f t="shared" si="4"/>
        <v>2.3600000000000065E-2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11"/>
      <c r="H26" s="10"/>
      <c r="I26" s="10">
        <f t="shared" si="5"/>
        <v>1337</v>
      </c>
      <c r="J26" s="10">
        <f t="shared" si="3"/>
        <v>11993451648.323353</v>
      </c>
      <c r="K26" s="11">
        <f t="shared" si="4"/>
        <v>2.2399999999999975E-2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11"/>
      <c r="H27" s="10"/>
      <c r="I27" s="10">
        <f t="shared" si="5"/>
        <v>1337</v>
      </c>
      <c r="J27" s="10">
        <f t="shared" si="3"/>
        <v>11730684319.565096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11"/>
      <c r="H28" s="10"/>
      <c r="I28" s="10">
        <f t="shared" si="5"/>
        <v>1337</v>
      </c>
      <c r="J28" s="10">
        <f t="shared" si="3"/>
        <v>11475918919.551064</v>
      </c>
      <c r="K28" s="11">
        <f t="shared" si="4"/>
        <v>2.2999999999999909E-2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11"/>
      <c r="H29" s="10"/>
      <c r="I29" s="10">
        <f t="shared" si="5"/>
        <v>1337</v>
      </c>
      <c r="J29" s="10">
        <f t="shared" si="3"/>
        <v>11217907057.234667</v>
      </c>
      <c r="K29" s="11">
        <f t="shared" si="4"/>
        <v>2.4599999999999955E-2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11"/>
      <c r="H30" s="10"/>
      <c r="I30" s="10">
        <f t="shared" si="5"/>
        <v>1337</v>
      </c>
      <c r="J30" s="10">
        <f t="shared" si="3"/>
        <v>10948572181.568092</v>
      </c>
      <c r="K30" s="11">
        <f t="shared" si="4"/>
        <v>2.6699999999999946E-2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11"/>
      <c r="H31" s="10"/>
      <c r="I31" s="10">
        <f t="shared" si="5"/>
        <v>1337</v>
      </c>
      <c r="J31" s="10">
        <f t="shared" si="3"/>
        <v>10663847454.532085</v>
      </c>
      <c r="K31" s="11">
        <f t="shared" si="4"/>
        <v>2.8999999999999915E-2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11"/>
      <c r="H32" s="10"/>
      <c r="I32" s="10">
        <f t="shared" si="5"/>
        <v>1337</v>
      </c>
      <c r="J32" s="10">
        <f t="shared" si="3"/>
        <v>10363311423.257616</v>
      </c>
      <c r="K32" s="11">
        <f t="shared" si="4"/>
        <v>3.0899999999999928E-2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11"/>
      <c r="H33" s="10"/>
      <c r="I33" s="10">
        <f t="shared" si="5"/>
        <v>1337</v>
      </c>
      <c r="J33" s="10">
        <f t="shared" si="3"/>
        <v>10052683503.014469</v>
      </c>
      <c r="K33" s="11">
        <f t="shared" si="4"/>
        <v>3.2299999999999995E-2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11"/>
      <c r="H34" s="10"/>
      <c r="I34" s="10">
        <f t="shared" si="5"/>
        <v>1337</v>
      </c>
      <c r="J34" s="10">
        <f t="shared" ref="J34:J65" si="6">IF(I34="","",I34*C34)</f>
        <v>9738141531.5455475</v>
      </c>
      <c r="K34" s="11">
        <f t="shared" ref="K34:K65" si="7">IFERROR(J34/J35-1,"")</f>
        <v>3.3399999999999874E-2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11"/>
      <c r="H35" s="10"/>
      <c r="I35" s="10">
        <f t="shared" ref="I35:I66" si="8">IF(H35&lt;&gt;"",H35,I34/(1+IF(G34="",0,G34)))</f>
        <v>1337</v>
      </c>
      <c r="J35" s="10">
        <f t="shared" si="6"/>
        <v>9423399972.46521</v>
      </c>
      <c r="K35" s="11">
        <f t="shared" si="7"/>
        <v>3.4000000000000252E-2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11"/>
      <c r="H36" s="10"/>
      <c r="I36" s="10">
        <f t="shared" si="8"/>
        <v>1337</v>
      </c>
      <c r="J36" s="10">
        <f t="shared" si="6"/>
        <v>9113539625.2081318</v>
      </c>
      <c r="K36" s="11">
        <f t="shared" si="7"/>
        <v>3.4299999999999775E-2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11"/>
      <c r="H37" s="10"/>
      <c r="I37" s="10">
        <f t="shared" si="8"/>
        <v>1337</v>
      </c>
      <c r="J37" s="10">
        <f t="shared" si="6"/>
        <v>8811311636.0902386</v>
      </c>
      <c r="K37" s="11">
        <f t="shared" si="7"/>
        <v>3.3900000000000263E-2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11"/>
      <c r="H38" s="10"/>
      <c r="I38" s="10">
        <f t="shared" si="8"/>
        <v>1337</v>
      </c>
      <c r="J38" s="10">
        <f t="shared" si="6"/>
        <v>8522402201.4607182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11"/>
      <c r="H39" s="10"/>
      <c r="I39" s="10">
        <f t="shared" si="8"/>
        <v>1337</v>
      </c>
      <c r="J39" s="10">
        <f t="shared" si="6"/>
        <v>8249348757.5846663</v>
      </c>
      <c r="K39" s="11">
        <f t="shared" si="7"/>
        <v>3.2399999999999984E-2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11"/>
      <c r="H40" s="10"/>
      <c r="I40" s="10">
        <f t="shared" si="8"/>
        <v>1337</v>
      </c>
      <c r="J40" s="10">
        <f t="shared" si="6"/>
        <v>7990457920.9460154</v>
      </c>
      <c r="K40" s="11">
        <f t="shared" si="7"/>
        <v>3.2200000000000006E-2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11"/>
      <c r="H41" s="10"/>
      <c r="I41" s="10">
        <f t="shared" si="8"/>
        <v>1337</v>
      </c>
      <c r="J41" s="10">
        <f t="shared" si="6"/>
        <v>7741191552.9413052</v>
      </c>
      <c r="K41" s="11">
        <f t="shared" si="7"/>
        <v>3.2499999999999973E-2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11"/>
      <c r="H42" s="10"/>
      <c r="I42" s="10">
        <f t="shared" si="8"/>
        <v>1337</v>
      </c>
      <c r="J42" s="10">
        <f t="shared" si="6"/>
        <v>7497522085.1731768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11"/>
      <c r="H43" s="10"/>
      <c r="I43" s="10">
        <f t="shared" si="8"/>
        <v>1337</v>
      </c>
      <c r="J43" s="10">
        <f t="shared" si="6"/>
        <v>7260819373.5940123</v>
      </c>
      <c r="K43" s="11">
        <f t="shared" si="7"/>
        <v>3.1999999999999806E-2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11"/>
      <c r="H44" s="10"/>
      <c r="I44" s="10">
        <f t="shared" si="8"/>
        <v>1337</v>
      </c>
      <c r="J44" s="10">
        <f t="shared" si="6"/>
        <v>7035677687.5910978</v>
      </c>
      <c r="K44" s="11">
        <f t="shared" si="7"/>
        <v>3.0799999999999939E-2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11"/>
      <c r="H45" s="10"/>
      <c r="I45" s="10">
        <f t="shared" si="8"/>
        <v>1337</v>
      </c>
      <c r="J45" s="10">
        <f t="shared" si="6"/>
        <v>6825453713.2238054</v>
      </c>
      <c r="K45" s="11">
        <f t="shared" si="7"/>
        <v>2.9400000000000093E-2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11"/>
      <c r="H46" s="10"/>
      <c r="I46" s="10">
        <f t="shared" si="8"/>
        <v>1337</v>
      </c>
      <c r="J46" s="10">
        <f t="shared" si="6"/>
        <v>6630516527.3205795</v>
      </c>
      <c r="K46" s="11">
        <f t="shared" si="7"/>
        <v>2.8399999999999981E-2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11"/>
      <c r="H47" s="10"/>
      <c r="I47" s="10">
        <f t="shared" si="8"/>
        <v>1337</v>
      </c>
      <c r="J47" s="10">
        <f t="shared" si="6"/>
        <v>6447410081.0196228</v>
      </c>
      <c r="K47" s="11">
        <f t="shared" si="7"/>
        <v>2.8000000000000025E-2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11"/>
      <c r="H48" s="10"/>
      <c r="I48" s="10">
        <f t="shared" si="8"/>
        <v>1337</v>
      </c>
      <c r="J48" s="10">
        <f t="shared" si="6"/>
        <v>6271799689.7078037</v>
      </c>
      <c r="K48" s="11">
        <f t="shared" si="7"/>
        <v>2.8200000000000225E-2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11"/>
      <c r="H49" s="10"/>
      <c r="I49" s="10">
        <f t="shared" si="8"/>
        <v>1337</v>
      </c>
      <c r="J49" s="10">
        <f t="shared" si="6"/>
        <v>6099785732.0636091</v>
      </c>
      <c r="K49" s="11">
        <f t="shared" si="7"/>
        <v>2.8699999999999726E-2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11"/>
      <c r="H50" s="10"/>
      <c r="I50" s="10">
        <f t="shared" si="8"/>
        <v>1337</v>
      </c>
      <c r="J50" s="10">
        <f t="shared" si="6"/>
        <v>5929606038.7514439</v>
      </c>
      <c r="K50" s="11">
        <f t="shared" si="7"/>
        <v>2.9300000000000104E-2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11"/>
      <c r="H51" s="10"/>
      <c r="I51" s="10">
        <f t="shared" si="8"/>
        <v>1337</v>
      </c>
      <c r="J51" s="10">
        <f t="shared" si="6"/>
        <v>5760814183.1841478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11"/>
      <c r="H52" s="10"/>
      <c r="I52" s="10">
        <f t="shared" si="8"/>
        <v>1337</v>
      </c>
      <c r="J52" s="10">
        <f t="shared" si="6"/>
        <v>5594109713.7154274</v>
      </c>
      <c r="K52" s="11">
        <f t="shared" si="7"/>
        <v>3.0099999999999794E-2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11"/>
      <c r="H53" s="10"/>
      <c r="I53" s="10">
        <f t="shared" si="8"/>
        <v>1337</v>
      </c>
      <c r="J53" s="10">
        <f t="shared" si="6"/>
        <v>5430647232.0312862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11"/>
      <c r="H54" s="10"/>
      <c r="I54" s="10">
        <f t="shared" si="8"/>
        <v>1337</v>
      </c>
      <c r="J54" s="10">
        <f t="shared" si="6"/>
        <v>5270937816.2004137</v>
      </c>
      <c r="K54" s="11">
        <f t="shared" si="7"/>
        <v>3.0399999999999983E-2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11"/>
      <c r="H55" s="10"/>
      <c r="I55" s="10">
        <f t="shared" si="8"/>
        <v>1337</v>
      </c>
      <c r="J55" s="10">
        <f t="shared" si="6"/>
        <v>5115428781.2504015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11"/>
      <c r="H56" s="10"/>
      <c r="I56" s="10">
        <f t="shared" si="8"/>
        <v>1337</v>
      </c>
      <c r="J56" s="10">
        <f t="shared" si="6"/>
        <v>4964025988.5981579</v>
      </c>
      <c r="K56" s="11">
        <f t="shared" si="7"/>
        <v>3.0499999999999972E-2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11"/>
      <c r="H57" s="10"/>
      <c r="I57" s="10">
        <f t="shared" si="8"/>
        <v>1337</v>
      </c>
      <c r="J57" s="10">
        <f t="shared" si="6"/>
        <v>4817104307.2277126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11"/>
      <c r="H58" s="10"/>
      <c r="I58" s="10">
        <f t="shared" si="8"/>
        <v>1337</v>
      </c>
      <c r="J58" s="10">
        <f t="shared" si="6"/>
        <v>4674531108.4208755</v>
      </c>
      <c r="K58" s="11">
        <f t="shared" si="7"/>
        <v>3.0299999999999994E-2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11"/>
      <c r="H59" s="10"/>
      <c r="I59" s="10">
        <f t="shared" si="8"/>
        <v>1337</v>
      </c>
      <c r="J59" s="10">
        <f t="shared" si="6"/>
        <v>4537058243.6386251</v>
      </c>
      <c r="K59" s="11">
        <f t="shared" si="7"/>
        <v>2.9899999999999816E-2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11"/>
      <c r="H60" s="10"/>
      <c r="I60" s="10">
        <f t="shared" si="8"/>
        <v>1337</v>
      </c>
      <c r="J60" s="10">
        <f t="shared" si="6"/>
        <v>4405338618.9325428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11"/>
      <c r="H61" s="10"/>
      <c r="I61" s="10">
        <f t="shared" si="8"/>
        <v>1337</v>
      </c>
      <c r="J61" s="10">
        <f t="shared" si="6"/>
        <v>4279520710.0568705</v>
      </c>
      <c r="K61" s="11">
        <f t="shared" si="7"/>
        <v>2.8799999999999937E-2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11"/>
      <c r="H62" s="10"/>
      <c r="I62" s="10">
        <f t="shared" si="8"/>
        <v>1337</v>
      </c>
      <c r="J62" s="10">
        <f t="shared" si="6"/>
        <v>4159720752.3880935</v>
      </c>
      <c r="K62" s="11">
        <f t="shared" si="7"/>
        <v>2.8299999999999992E-2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11"/>
      <c r="H63" s="10"/>
      <c r="I63" s="10">
        <f t="shared" si="8"/>
        <v>1337</v>
      </c>
      <c r="J63" s="10">
        <f t="shared" si="6"/>
        <v>4045240447.7176833</v>
      </c>
      <c r="K63" s="11">
        <f t="shared" si="7"/>
        <v>2.7700000000000058E-2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11"/>
      <c r="H64" s="10"/>
      <c r="I64" s="10">
        <f t="shared" si="8"/>
        <v>1337</v>
      </c>
      <c r="J64" s="10">
        <f t="shared" si="6"/>
        <v>3936207499.968554</v>
      </c>
      <c r="K64" s="11">
        <f t="shared" si="7"/>
        <v>2.7200000000000113E-2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11"/>
      <c r="H65" s="10"/>
      <c r="I65" s="10">
        <f t="shared" si="8"/>
        <v>1337</v>
      </c>
      <c r="J65" s="10">
        <f t="shared" si="6"/>
        <v>3831977706.3556795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4">
        <f>SUM(F2)</f>
        <v>17339111</v>
      </c>
      <c r="G66" s="11"/>
      <c r="H66" s="10"/>
      <c r="I66" s="10">
        <f t="shared" si="8"/>
        <v>1337</v>
      </c>
      <c r="J66" s="10">
        <f t="shared" ref="J66:J67" si="9">IF(I66="","",I66*C66)</f>
        <v>3731961147.5999999</v>
      </c>
      <c r="K66" s="11">
        <f t="shared" ref="K66" si="10">IFERROR(J66/J67-1,"")</f>
        <v>2.6399999999999979E-2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11"/>
      <c r="H67" s="10"/>
      <c r="I67" s="10">
        <f t="shared" ref="I67" si="11">IF(H67&lt;&gt;"",H67,I66/(1+IF(G66="",0,G66)))</f>
        <v>1337</v>
      </c>
      <c r="J67" s="10">
        <f t="shared" si="9"/>
        <v>3635971500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5">
        <v>17219177</v>
      </c>
      <c r="G2" s="11"/>
      <c r="H2" s="10"/>
      <c r="I2" s="10">
        <f>IF(H2&lt;&gt;"",H2,7381)</f>
        <v>7381</v>
      </c>
      <c r="J2" s="10">
        <f t="shared" ref="J2:J33" si="3">IF(I2="","",I2*C2)</f>
        <v>127099350801.3222</v>
      </c>
      <c r="K2" s="11">
        <f t="shared" ref="K2:K33" si="4">IFERROR(J2/J3-1,"")</f>
        <v>1.4899999999999913E-2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11"/>
      <c r="H3" s="10"/>
      <c r="I3" s="10">
        <f t="shared" ref="I3:I34" si="5">IF(H3&lt;&gt;"",H3,I2/(1+IF(G2="",0,G2)))</f>
        <v>7381</v>
      </c>
      <c r="J3" s="10">
        <f t="shared" si="3"/>
        <v>125233373535.64116</v>
      </c>
      <c r="K3" s="11">
        <f t="shared" si="4"/>
        <v>1.5099999999999891E-2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11"/>
      <c r="H4" s="10"/>
      <c r="I4" s="10">
        <f t="shared" si="5"/>
        <v>7381</v>
      </c>
      <c r="J4" s="10">
        <f t="shared" si="3"/>
        <v>123370479298.23779</v>
      </c>
      <c r="K4" s="11">
        <f t="shared" si="4"/>
        <v>1.5300000000000091E-2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11"/>
      <c r="H5" s="10"/>
      <c r="I5" s="10">
        <f t="shared" si="5"/>
        <v>7381</v>
      </c>
      <c r="J5" s="10">
        <f t="shared" si="3"/>
        <v>121511355558.19736</v>
      </c>
      <c r="K5" s="11">
        <f t="shared" si="4"/>
        <v>1.5500000000000069E-2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11"/>
      <c r="H6" s="10"/>
      <c r="I6" s="10">
        <f t="shared" si="5"/>
        <v>7381</v>
      </c>
      <c r="J6" s="10">
        <f t="shared" si="3"/>
        <v>119656677063.70985</v>
      </c>
      <c r="K6" s="11">
        <f t="shared" si="4"/>
        <v>1.5600000000000058E-2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11"/>
      <c r="H7" s="10"/>
      <c r="I7" s="10">
        <f t="shared" si="5"/>
        <v>7381</v>
      </c>
      <c r="J7" s="10">
        <f t="shared" si="3"/>
        <v>117818705261.62845</v>
      </c>
      <c r="K7" s="11">
        <f t="shared" si="4"/>
        <v>1.5800000000000036E-2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11"/>
      <c r="H8" s="10"/>
      <c r="I8" s="10">
        <f t="shared" si="5"/>
        <v>7381</v>
      </c>
      <c r="J8" s="10">
        <f t="shared" si="3"/>
        <v>115986124494.61356</v>
      </c>
      <c r="K8" s="11">
        <f t="shared" si="4"/>
        <v>1.6100000000000003E-2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11"/>
      <c r="H9" s="10"/>
      <c r="I9" s="10">
        <f t="shared" si="5"/>
        <v>7381</v>
      </c>
      <c r="J9" s="10">
        <f t="shared" si="3"/>
        <v>114148336280.49754</v>
      </c>
      <c r="K9" s="11">
        <f t="shared" si="4"/>
        <v>1.6400000000000192E-2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11"/>
      <c r="H10" s="10"/>
      <c r="I10" s="10">
        <f t="shared" si="5"/>
        <v>7381</v>
      </c>
      <c r="J10" s="10">
        <f t="shared" si="3"/>
        <v>112306509524.29903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11"/>
      <c r="H11" s="10"/>
      <c r="I11" s="10">
        <f t="shared" si="5"/>
        <v>7381</v>
      </c>
      <c r="J11" s="10">
        <f t="shared" si="3"/>
        <v>110461797505.94968</v>
      </c>
      <c r="K11" s="11">
        <f t="shared" si="4"/>
        <v>1.7099999999999893E-2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11"/>
      <c r="H12" s="10"/>
      <c r="I12" s="10">
        <f t="shared" si="5"/>
        <v>7381</v>
      </c>
      <c r="J12" s="10">
        <f t="shared" si="3"/>
        <v>108604657856.60179</v>
      </c>
      <c r="K12" s="11">
        <f t="shared" si="4"/>
        <v>1.7599999999999838E-2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11"/>
      <c r="H13" s="10"/>
      <c r="I13" s="10">
        <f t="shared" si="5"/>
        <v>7381</v>
      </c>
      <c r="J13" s="10">
        <f t="shared" si="3"/>
        <v>106726275409.39642</v>
      </c>
      <c r="K13" s="11">
        <f t="shared" si="4"/>
        <v>1.8199999999999994E-2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11"/>
      <c r="H14" s="10"/>
      <c r="I14" s="10">
        <f t="shared" si="5"/>
        <v>7381</v>
      </c>
      <c r="J14" s="10">
        <f t="shared" si="3"/>
        <v>104818577302.49109</v>
      </c>
      <c r="K14" s="11">
        <f t="shared" si="4"/>
        <v>1.8899999999999917E-2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11"/>
      <c r="H15" s="10"/>
      <c r="I15" s="10">
        <f t="shared" si="5"/>
        <v>7381</v>
      </c>
      <c r="J15" s="10">
        <f t="shared" si="3"/>
        <v>102874253903.71095</v>
      </c>
      <c r="K15" s="11">
        <f t="shared" si="4"/>
        <v>1.9500000000000073E-2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11"/>
      <c r="H16" s="10"/>
      <c r="I16" s="10">
        <f t="shared" si="5"/>
        <v>7381</v>
      </c>
      <c r="J16" s="10">
        <f t="shared" si="3"/>
        <v>100906575677.99014</v>
      </c>
      <c r="K16" s="11">
        <f t="shared" si="4"/>
        <v>2.0099999999999785E-2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11"/>
      <c r="H17" s="10"/>
      <c r="I17" s="10">
        <f t="shared" si="5"/>
        <v>7381</v>
      </c>
      <c r="J17" s="10">
        <f t="shared" si="3"/>
        <v>98918317496.31424</v>
      </c>
      <c r="K17" s="11">
        <f t="shared" si="4"/>
        <v>2.0599999999999952E-2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11"/>
      <c r="H18" s="10"/>
      <c r="I18" s="10">
        <f t="shared" si="5"/>
        <v>7381</v>
      </c>
      <c r="J18" s="10">
        <f t="shared" si="3"/>
        <v>96921729861.174057</v>
      </c>
      <c r="K18" s="11">
        <f t="shared" si="4"/>
        <v>2.1099999999999897E-2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11"/>
      <c r="H19" s="10"/>
      <c r="I19" s="10">
        <f t="shared" si="5"/>
        <v>7381</v>
      </c>
      <c r="J19" s="10">
        <f t="shared" si="3"/>
        <v>94918940222.479736</v>
      </c>
      <c r="K19" s="11">
        <f t="shared" si="4"/>
        <v>2.1600000000000064E-2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11"/>
      <c r="H20" s="10"/>
      <c r="I20" s="10">
        <f t="shared" si="5"/>
        <v>7381</v>
      </c>
      <c r="J20" s="10">
        <f t="shared" si="3"/>
        <v>92912040155.128952</v>
      </c>
      <c r="K20" s="11">
        <f t="shared" si="4"/>
        <v>2.2100000000000009E-2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11"/>
      <c r="H21" s="10"/>
      <c r="I21" s="10">
        <f t="shared" si="5"/>
        <v>7381</v>
      </c>
      <c r="J21" s="10">
        <f t="shared" si="3"/>
        <v>90903082042.000732</v>
      </c>
      <c r="K21" s="11">
        <f t="shared" si="4"/>
        <v>2.2599999999999953E-2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11"/>
      <c r="H22" s="10"/>
      <c r="I22" s="10">
        <f t="shared" si="5"/>
        <v>7381</v>
      </c>
      <c r="J22" s="10">
        <f t="shared" si="3"/>
        <v>88894075926.071518</v>
      </c>
      <c r="K22" s="11">
        <f t="shared" si="4"/>
        <v>2.2999999999999909E-2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11"/>
      <c r="H23" s="10"/>
      <c r="I23" s="10">
        <f t="shared" si="5"/>
        <v>7381</v>
      </c>
      <c r="J23" s="10">
        <f t="shared" si="3"/>
        <v>86895479888.632965</v>
      </c>
      <c r="K23" s="11">
        <f t="shared" si="4"/>
        <v>2.3399999999999865E-2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11"/>
      <c r="H24" s="10"/>
      <c r="I24" s="10">
        <f t="shared" si="5"/>
        <v>7381</v>
      </c>
      <c r="J24" s="10">
        <f t="shared" si="3"/>
        <v>84908618222.232727</v>
      </c>
      <c r="K24" s="11">
        <f t="shared" si="4"/>
        <v>2.3700000000000054E-2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11"/>
      <c r="H25" s="10"/>
      <c r="I25" s="10">
        <f t="shared" si="5"/>
        <v>7381</v>
      </c>
      <c r="J25" s="10">
        <f t="shared" si="3"/>
        <v>82942872152.224991</v>
      </c>
      <c r="K25" s="11">
        <f t="shared" si="4"/>
        <v>2.3900000000000032E-2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11"/>
      <c r="H26" s="10"/>
      <c r="I26" s="10">
        <f t="shared" si="5"/>
        <v>7381</v>
      </c>
      <c r="J26" s="10">
        <f t="shared" si="3"/>
        <v>81006809407.388397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11"/>
      <c r="H27" s="10"/>
      <c r="I27" s="10">
        <f t="shared" si="5"/>
        <v>7381</v>
      </c>
      <c r="J27" s="10">
        <f t="shared" si="3"/>
        <v>79100487654.905182</v>
      </c>
      <c r="K27" s="11">
        <f t="shared" si="4"/>
        <v>2.4199999999999999E-2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11"/>
      <c r="H28" s="10"/>
      <c r="I28" s="10">
        <f t="shared" si="5"/>
        <v>7381</v>
      </c>
      <c r="J28" s="10">
        <f t="shared" si="3"/>
        <v>77231485700.942383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11"/>
      <c r="H29" s="10"/>
      <c r="I29" s="10">
        <f t="shared" si="5"/>
        <v>7381</v>
      </c>
      <c r="J29" s="10">
        <f t="shared" si="3"/>
        <v>75406644894.49559</v>
      </c>
      <c r="K29" s="11">
        <f t="shared" si="4"/>
        <v>2.4200000000000221E-2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11"/>
      <c r="H30" s="10"/>
      <c r="I30" s="10">
        <f t="shared" si="5"/>
        <v>7381</v>
      </c>
      <c r="J30" s="10">
        <f t="shared" si="3"/>
        <v>73624921787.244263</v>
      </c>
      <c r="K30" s="11">
        <f t="shared" si="4"/>
        <v>2.4199999999999777E-2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11"/>
      <c r="H31" s="10"/>
      <c r="I31" s="10">
        <f t="shared" si="5"/>
        <v>7381</v>
      </c>
      <c r="J31" s="10">
        <f t="shared" si="3"/>
        <v>71885297585.671036</v>
      </c>
      <c r="K31" s="11">
        <f t="shared" si="4"/>
        <v>2.4199999999999999E-2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11"/>
      <c r="H32" s="10"/>
      <c r="I32" s="10">
        <f t="shared" si="5"/>
        <v>7381</v>
      </c>
      <c r="J32" s="10">
        <f t="shared" si="3"/>
        <v>70186777568.513016</v>
      </c>
      <c r="K32" s="11">
        <f t="shared" si="4"/>
        <v>2.410000000000001E-2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11"/>
      <c r="H33" s="10"/>
      <c r="I33" s="10">
        <f t="shared" si="5"/>
        <v>7381</v>
      </c>
      <c r="J33" s="10">
        <f t="shared" si="3"/>
        <v>68535082090.140633</v>
      </c>
      <c r="K33" s="11">
        <f t="shared" si="4"/>
        <v>2.4000000000000021E-2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11"/>
      <c r="H34" s="10"/>
      <c r="I34" s="10">
        <f t="shared" si="5"/>
        <v>7381</v>
      </c>
      <c r="J34" s="10">
        <f t="shared" ref="J34:J65" si="6">IF(I34="","",I34*C34)</f>
        <v>66928791103.652954</v>
      </c>
      <c r="K34" s="11">
        <f t="shared" ref="K34:K65" si="7">IFERROR(J34/J35-1,"")</f>
        <v>2.3800000000000043E-2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11"/>
      <c r="H35" s="10"/>
      <c r="I35" s="10">
        <f t="shared" ref="I35:I66" si="8">IF(H35&lt;&gt;"",H35,I34/(1+IF(G34="",0,G34)))</f>
        <v>7381</v>
      </c>
      <c r="J35" s="10">
        <f t="shared" si="6"/>
        <v>65372915709.760643</v>
      </c>
      <c r="K35" s="11">
        <f t="shared" si="7"/>
        <v>2.3500000000000076E-2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11"/>
      <c r="H36" s="10"/>
      <c r="I36" s="10">
        <f t="shared" si="8"/>
        <v>7381</v>
      </c>
      <c r="J36" s="10">
        <f t="shared" si="6"/>
        <v>63871925461.417328</v>
      </c>
      <c r="K36" s="11">
        <f t="shared" si="7"/>
        <v>2.2999999999999909E-2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11"/>
      <c r="H37" s="10"/>
      <c r="I37" s="10">
        <f t="shared" si="8"/>
        <v>7381</v>
      </c>
      <c r="J37" s="10">
        <f t="shared" si="6"/>
        <v>62435899766.781364</v>
      </c>
      <c r="K37" s="11">
        <f t="shared" si="7"/>
        <v>2.2499999999999964E-2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11"/>
      <c r="H38" s="10"/>
      <c r="I38" s="10">
        <f t="shared" si="8"/>
        <v>7381</v>
      </c>
      <c r="J38" s="10">
        <f t="shared" si="6"/>
        <v>61062004661.88887</v>
      </c>
      <c r="K38" s="11">
        <f t="shared" si="7"/>
        <v>2.1900000000000031E-2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11"/>
      <c r="H39" s="10"/>
      <c r="I39" s="10">
        <f t="shared" si="8"/>
        <v>7381</v>
      </c>
      <c r="J39" s="10">
        <f t="shared" si="6"/>
        <v>59753405090.408913</v>
      </c>
      <c r="K39" s="11">
        <f t="shared" si="7"/>
        <v>2.1500000000000075E-2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11"/>
      <c r="H40" s="10"/>
      <c r="I40" s="10">
        <f t="shared" si="8"/>
        <v>7381</v>
      </c>
      <c r="J40" s="10">
        <f t="shared" si="6"/>
        <v>58495746539.803146</v>
      </c>
      <c r="K40" s="11">
        <f t="shared" si="7"/>
        <v>2.1400000000000086E-2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11"/>
      <c r="H41" s="10"/>
      <c r="I41" s="10">
        <f t="shared" si="8"/>
        <v>7381</v>
      </c>
      <c r="J41" s="10">
        <f t="shared" si="6"/>
        <v>57270165008.618698</v>
      </c>
      <c r="K41" s="11">
        <f t="shared" si="7"/>
        <v>2.1600000000000064E-2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11"/>
      <c r="H42" s="10"/>
      <c r="I42" s="10">
        <f t="shared" si="8"/>
        <v>7381</v>
      </c>
      <c r="J42" s="10">
        <f t="shared" si="6"/>
        <v>56059284464.192146</v>
      </c>
      <c r="K42" s="11">
        <f t="shared" si="7"/>
        <v>2.2100000000000009E-2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11"/>
      <c r="H43" s="10"/>
      <c r="I43" s="10">
        <f t="shared" si="8"/>
        <v>7381</v>
      </c>
      <c r="J43" s="10">
        <f t="shared" si="6"/>
        <v>54847162180.01384</v>
      </c>
      <c r="K43" s="11">
        <f t="shared" si="7"/>
        <v>2.269999999999972E-2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11"/>
      <c r="H44" s="10"/>
      <c r="I44" s="10">
        <f t="shared" si="8"/>
        <v>7381</v>
      </c>
      <c r="J44" s="10">
        <f t="shared" si="6"/>
        <v>53629766480.897476</v>
      </c>
      <c r="K44" s="11">
        <f t="shared" si="7"/>
        <v>2.3400000000000087E-2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11"/>
      <c r="H45" s="10"/>
      <c r="I45" s="10">
        <f t="shared" si="8"/>
        <v>7381</v>
      </c>
      <c r="J45" s="10">
        <f t="shared" si="6"/>
        <v>52403524018.856232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11"/>
      <c r="H46" s="10"/>
      <c r="I46" s="10">
        <f t="shared" si="8"/>
        <v>7381</v>
      </c>
      <c r="J46" s="10">
        <f t="shared" si="6"/>
        <v>51175316424.664291</v>
      </c>
      <c r="K46" s="11">
        <f t="shared" si="7"/>
        <v>2.4399999999999977E-2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11"/>
      <c r="H47" s="10"/>
      <c r="I47" s="10">
        <f t="shared" si="8"/>
        <v>7381</v>
      </c>
      <c r="J47" s="10">
        <f t="shared" si="6"/>
        <v>49956380734.736717</v>
      </c>
      <c r="K47" s="11">
        <f t="shared" si="7"/>
        <v>2.4699999999999944E-2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11"/>
      <c r="H48" s="10"/>
      <c r="I48" s="10">
        <f t="shared" si="8"/>
        <v>7381</v>
      </c>
      <c r="J48" s="10">
        <f t="shared" si="6"/>
        <v>48752201361.117126</v>
      </c>
      <c r="K48" s="11">
        <f t="shared" si="7"/>
        <v>2.4699999999999944E-2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11"/>
      <c r="H49" s="10"/>
      <c r="I49" s="10">
        <f t="shared" si="8"/>
        <v>7381</v>
      </c>
      <c r="J49" s="10">
        <f t="shared" si="6"/>
        <v>47577048268.875893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11"/>
      <c r="H50" s="10"/>
      <c r="I50" s="10">
        <f t="shared" si="8"/>
        <v>7381</v>
      </c>
      <c r="J50" s="10">
        <f t="shared" si="6"/>
        <v>46439285767.570419</v>
      </c>
      <c r="K50" s="11">
        <f t="shared" si="7"/>
        <v>2.4199999999999999E-2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11"/>
      <c r="H51" s="10"/>
      <c r="I51" s="10">
        <f t="shared" si="8"/>
        <v>7381</v>
      </c>
      <c r="J51" s="10">
        <f t="shared" si="6"/>
        <v>45342009146.231613</v>
      </c>
      <c r="K51" s="11">
        <f t="shared" si="7"/>
        <v>2.3800000000000043E-2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11"/>
      <c r="H52" s="10"/>
      <c r="I52" s="10">
        <f t="shared" si="8"/>
        <v>7381</v>
      </c>
      <c r="J52" s="10">
        <f t="shared" si="6"/>
        <v>44287955798.23365</v>
      </c>
      <c r="K52" s="11">
        <f t="shared" si="7"/>
        <v>2.3300000000000098E-2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11"/>
      <c r="H53" s="10"/>
      <c r="I53" s="10">
        <f t="shared" si="8"/>
        <v>7381</v>
      </c>
      <c r="J53" s="10">
        <f t="shared" si="6"/>
        <v>43279542458.940338</v>
      </c>
      <c r="K53" s="11">
        <f t="shared" si="7"/>
        <v>2.2799999999999931E-2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11"/>
      <c r="H54" s="10"/>
      <c r="I54" s="10">
        <f t="shared" si="8"/>
        <v>7381</v>
      </c>
      <c r="J54" s="10">
        <f t="shared" si="6"/>
        <v>42314765798.729309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11"/>
      <c r="H55" s="10"/>
      <c r="I55" s="10">
        <f t="shared" si="8"/>
        <v>7381</v>
      </c>
      <c r="J55" s="10">
        <f t="shared" si="6"/>
        <v>41387681728.021622</v>
      </c>
      <c r="K55" s="11">
        <f t="shared" si="7"/>
        <v>2.1900000000000031E-2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11"/>
      <c r="H56" s="10"/>
      <c r="I56" s="10">
        <f t="shared" si="8"/>
        <v>7381</v>
      </c>
      <c r="J56" s="10">
        <f t="shared" si="6"/>
        <v>40500716046.601059</v>
      </c>
      <c r="K56" s="11">
        <f t="shared" si="7"/>
        <v>2.1500000000000075E-2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11"/>
      <c r="H57" s="10"/>
      <c r="I57" s="10">
        <f t="shared" si="8"/>
        <v>7381</v>
      </c>
      <c r="J57" s="10">
        <f t="shared" si="6"/>
        <v>39648278068.136131</v>
      </c>
      <c r="K57" s="11">
        <f t="shared" si="7"/>
        <v>2.100000000000013E-2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11"/>
      <c r="H58" s="10"/>
      <c r="I58" s="10">
        <f t="shared" si="8"/>
        <v>7381</v>
      </c>
      <c r="J58" s="10">
        <f t="shared" si="6"/>
        <v>38832789488.869858</v>
      </c>
      <c r="K58" s="11">
        <f t="shared" si="7"/>
        <v>2.0499999999999963E-2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11"/>
      <c r="H59" s="10"/>
      <c r="I59" s="10">
        <f t="shared" si="8"/>
        <v>7381</v>
      </c>
      <c r="J59" s="10">
        <f t="shared" si="6"/>
        <v>38052708955.286484</v>
      </c>
      <c r="K59" s="11">
        <f t="shared" si="7"/>
        <v>2.0100000000000007E-2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11"/>
      <c r="H60" s="10"/>
      <c r="I60" s="10">
        <f t="shared" si="8"/>
        <v>7381</v>
      </c>
      <c r="J60" s="10">
        <f t="shared" si="6"/>
        <v>37302920258.098701</v>
      </c>
      <c r="K60" s="11">
        <f t="shared" si="7"/>
        <v>1.9600000000000062E-2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11"/>
      <c r="H61" s="10"/>
      <c r="I61" s="10">
        <f t="shared" si="8"/>
        <v>7381</v>
      </c>
      <c r="J61" s="10">
        <f t="shared" si="6"/>
        <v>36585837836.503235</v>
      </c>
      <c r="K61" s="11">
        <f t="shared" si="7"/>
        <v>1.9200000000000106E-2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11"/>
      <c r="H62" s="10"/>
      <c r="I62" s="10">
        <f t="shared" si="8"/>
        <v>7381</v>
      </c>
      <c r="J62" s="10">
        <f t="shared" si="6"/>
        <v>35896622681.027504</v>
      </c>
      <c r="K62" s="11">
        <f t="shared" si="7"/>
        <v>1.8799999999999928E-2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11"/>
      <c r="H63" s="10"/>
      <c r="I63" s="10">
        <f t="shared" si="8"/>
        <v>7381</v>
      </c>
      <c r="J63" s="10">
        <f t="shared" si="6"/>
        <v>35234219357.11377</v>
      </c>
      <c r="K63" s="11">
        <f t="shared" si="7"/>
        <v>1.8399999999999972E-2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11"/>
      <c r="H64" s="10"/>
      <c r="I64" s="10">
        <f t="shared" si="8"/>
        <v>7381</v>
      </c>
      <c r="J64" s="10">
        <f t="shared" si="6"/>
        <v>34597623092.21698</v>
      </c>
      <c r="K64" s="11">
        <f t="shared" si="7"/>
        <v>1.8100000000000005E-2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11"/>
      <c r="H65" s="10"/>
      <c r="I65" s="10">
        <f t="shared" si="8"/>
        <v>7381</v>
      </c>
      <c r="J65" s="10">
        <f t="shared" si="6"/>
        <v>33982539133.893509</v>
      </c>
      <c r="K65" s="11">
        <f t="shared" si="7"/>
        <v>1.7800000000000038E-2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4">
        <f>SUM(F2)</f>
        <v>17219177</v>
      </c>
      <c r="G66" s="11"/>
      <c r="H66" s="10"/>
      <c r="I66" s="10">
        <f t="shared" si="8"/>
        <v>7381</v>
      </c>
      <c r="J66" s="10">
        <f t="shared" ref="J66:J67" si="9">IF(I66="","",I66*C66)</f>
        <v>33388228663.68</v>
      </c>
      <c r="K66" s="11">
        <f t="shared" ref="K66" si="10">IFERROR(J66/J67-1,"")</f>
        <v>1.760000000000006E-2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11"/>
      <c r="H67" s="10"/>
      <c r="I67" s="10">
        <f t="shared" ref="I67" si="11">IF(H67&lt;&gt;"",H67,I66/(1+IF(G66="",0,G66)))</f>
        <v>7381</v>
      </c>
      <c r="J67" s="10">
        <f t="shared" si="9"/>
        <v>32810759300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5">
        <v>730203</v>
      </c>
      <c r="G2" s="11"/>
      <c r="H2" s="10"/>
      <c r="I2" s="10">
        <f>IF(H2&lt;&gt;"",H2,24603)</f>
        <v>24603</v>
      </c>
      <c r="J2" s="10">
        <f t="shared" ref="J2:J33" si="3">IF(I2="","",I2*C2)</f>
        <v>17968814178.730434</v>
      </c>
      <c r="K2" s="11">
        <f t="shared" ref="K2:K33" si="4">IFERROR(J2/J3-1,"")</f>
        <v>4.3600000000000083E-2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11"/>
      <c r="H3" s="10"/>
      <c r="I3" s="10">
        <f t="shared" ref="I3:I34" si="5">IF(H3&lt;&gt;"",H3,I2/(1+IF(G2="",0,G2)))</f>
        <v>24603</v>
      </c>
      <c r="J3" s="10">
        <f t="shared" si="3"/>
        <v>17218104809.055607</v>
      </c>
      <c r="K3" s="11">
        <f t="shared" si="4"/>
        <v>6.2200000000000033E-2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11"/>
      <c r="H4" s="10"/>
      <c r="I4" s="10">
        <f t="shared" si="5"/>
        <v>24603</v>
      </c>
      <c r="J4" s="10">
        <f t="shared" si="3"/>
        <v>16209852013.797409</v>
      </c>
      <c r="K4" s="11">
        <f t="shared" si="4"/>
        <v>8.680000000000021E-2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11"/>
      <c r="H5" s="10"/>
      <c r="I5" s="10">
        <f t="shared" si="5"/>
        <v>24603</v>
      </c>
      <c r="J5" s="10">
        <f t="shared" si="3"/>
        <v>14915211643.170231</v>
      </c>
      <c r="K5" s="11">
        <f t="shared" si="4"/>
        <v>0.11660000000000004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11"/>
      <c r="H6" s="10"/>
      <c r="I6" s="10">
        <f t="shared" si="5"/>
        <v>24603</v>
      </c>
      <c r="J6" s="10">
        <f t="shared" si="3"/>
        <v>13357703423.93895</v>
      </c>
      <c r="K6" s="11">
        <f t="shared" si="4"/>
        <v>0.13430000000000031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11"/>
      <c r="H7" s="10"/>
      <c r="I7" s="10">
        <f t="shared" si="5"/>
        <v>24603</v>
      </c>
      <c r="J7" s="10">
        <f t="shared" si="3"/>
        <v>11776164527.848846</v>
      </c>
      <c r="K7" s="11">
        <f t="shared" si="4"/>
        <v>0.14480000000000004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11"/>
      <c r="H8" s="10"/>
      <c r="I8" s="10">
        <f t="shared" si="5"/>
        <v>24603</v>
      </c>
      <c r="J8" s="10">
        <f t="shared" si="3"/>
        <v>10286656645.570271</v>
      </c>
      <c r="K8" s="11">
        <f t="shared" si="4"/>
        <v>0.13840000000000008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11"/>
      <c r="H9" s="10"/>
      <c r="I9" s="10">
        <f t="shared" si="5"/>
        <v>24603</v>
      </c>
      <c r="J9" s="10">
        <f t="shared" si="3"/>
        <v>9036065219.2289791</v>
      </c>
      <c r="K9" s="11">
        <f t="shared" si="4"/>
        <v>0.10959999999999992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11"/>
      <c r="H10" s="10"/>
      <c r="I10" s="10">
        <f t="shared" si="5"/>
        <v>24603</v>
      </c>
      <c r="J10" s="10">
        <f t="shared" si="3"/>
        <v>8143533903.4147263</v>
      </c>
      <c r="K10" s="11">
        <f t="shared" si="4"/>
        <v>7.7399999999999913E-2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11"/>
      <c r="H11" s="10"/>
      <c r="I11" s="10">
        <f t="shared" si="5"/>
        <v>24603</v>
      </c>
      <c r="J11" s="10">
        <f t="shared" si="3"/>
        <v>7558505572.131731</v>
      </c>
      <c r="K11" s="11">
        <f t="shared" si="4"/>
        <v>5.5800000000000072E-2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11"/>
      <c r="H12" s="10"/>
      <c r="I12" s="10">
        <f t="shared" si="5"/>
        <v>24603</v>
      </c>
      <c r="J12" s="10">
        <f t="shared" si="3"/>
        <v>7159031608.3839083</v>
      </c>
      <c r="K12" s="11">
        <f t="shared" si="4"/>
        <v>4.2899999999999938E-2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11"/>
      <c r="H13" s="10"/>
      <c r="I13" s="10">
        <f t="shared" si="5"/>
        <v>24603</v>
      </c>
      <c r="J13" s="10">
        <f t="shared" si="3"/>
        <v>6864542725.461606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11"/>
      <c r="H14" s="10"/>
      <c r="I14" s="10">
        <f t="shared" si="5"/>
        <v>24603</v>
      </c>
      <c r="J14" s="10">
        <f t="shared" si="3"/>
        <v>6627285890.5788822</v>
      </c>
      <c r="K14" s="11">
        <f t="shared" si="4"/>
        <v>3.1700000000000061E-2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11"/>
      <c r="H15" s="10"/>
      <c r="I15" s="10">
        <f t="shared" si="5"/>
        <v>24603</v>
      </c>
      <c r="J15" s="10">
        <f t="shared" si="3"/>
        <v>6423655995.5208702</v>
      </c>
      <c r="K15" s="11">
        <f t="shared" si="4"/>
        <v>2.9900000000000038E-2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11"/>
      <c r="H16" s="10"/>
      <c r="I16" s="10">
        <f t="shared" si="5"/>
        <v>24603</v>
      </c>
      <c r="J16" s="10">
        <f t="shared" si="3"/>
        <v>6237164768.9298668</v>
      </c>
      <c r="K16" s="11">
        <f t="shared" si="4"/>
        <v>2.970000000000006E-2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11"/>
      <c r="H17" s="10"/>
      <c r="I17" s="10">
        <f t="shared" si="5"/>
        <v>24603</v>
      </c>
      <c r="J17" s="10">
        <f t="shared" si="3"/>
        <v>6057264027.3185072</v>
      </c>
      <c r="K17" s="11">
        <f t="shared" si="4"/>
        <v>3.0300000000000216E-2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11"/>
      <c r="H18" s="10"/>
      <c r="I18" s="10">
        <f t="shared" si="5"/>
        <v>24603</v>
      </c>
      <c r="J18" s="10">
        <f t="shared" si="3"/>
        <v>5879126494.5341225</v>
      </c>
      <c r="K18" s="11">
        <f t="shared" si="4"/>
        <v>3.0899999999999928E-2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11"/>
      <c r="H19" s="10"/>
      <c r="I19" s="10">
        <f t="shared" si="5"/>
        <v>24603</v>
      </c>
      <c r="J19" s="10">
        <f t="shared" si="3"/>
        <v>5702906678.1784096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11"/>
      <c r="H20" s="10"/>
      <c r="I20" s="10">
        <f t="shared" si="5"/>
        <v>24603</v>
      </c>
      <c r="J20" s="10">
        <f t="shared" si="3"/>
        <v>5530359462.9348431</v>
      </c>
      <c r="K20" s="11">
        <f t="shared" si="4"/>
        <v>3.1099999999999905E-2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11"/>
      <c r="H21" s="10"/>
      <c r="I21" s="10">
        <f t="shared" si="5"/>
        <v>24603</v>
      </c>
      <c r="J21" s="10">
        <f t="shared" si="3"/>
        <v>5363552965.7015266</v>
      </c>
      <c r="K21" s="11">
        <f t="shared" si="4"/>
        <v>3.0899999999999928E-2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11"/>
      <c r="H22" s="10"/>
      <c r="I22" s="10">
        <f t="shared" si="5"/>
        <v>24603</v>
      </c>
      <c r="J22" s="10">
        <f t="shared" si="3"/>
        <v>5202786851.9754848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11"/>
      <c r="H23" s="10"/>
      <c r="I23" s="10">
        <f t="shared" si="5"/>
        <v>24603</v>
      </c>
      <c r="J23" s="10">
        <f t="shared" si="3"/>
        <v>5045371268.4013624</v>
      </c>
      <c r="K23" s="11">
        <f t="shared" si="4"/>
        <v>3.3999999999999808E-2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11"/>
      <c r="H24" s="10"/>
      <c r="I24" s="10">
        <f t="shared" si="5"/>
        <v>24603</v>
      </c>
      <c r="J24" s="10">
        <f t="shared" si="3"/>
        <v>4879469311.8001575</v>
      </c>
      <c r="K24" s="11">
        <f t="shared" si="4"/>
        <v>4.0000000000000258E-2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11"/>
      <c r="H25" s="10"/>
      <c r="I25" s="10">
        <f t="shared" si="5"/>
        <v>24603</v>
      </c>
      <c r="J25" s="10">
        <f t="shared" si="3"/>
        <v>4691797415.1924582</v>
      </c>
      <c r="K25" s="11">
        <f t="shared" si="4"/>
        <v>4.7199999999999909E-2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11"/>
      <c r="H26" s="10"/>
      <c r="I26" s="10">
        <f t="shared" si="5"/>
        <v>24603</v>
      </c>
      <c r="J26" s="10">
        <f t="shared" si="3"/>
        <v>4480326026.7307663</v>
      </c>
      <c r="K26" s="11">
        <f t="shared" si="4"/>
        <v>5.3199999999999914E-2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11"/>
      <c r="H27" s="10"/>
      <c r="I27" s="10">
        <f t="shared" si="5"/>
        <v>24603</v>
      </c>
      <c r="J27" s="10">
        <f t="shared" si="3"/>
        <v>4254012558.6125774</v>
      </c>
      <c r="K27" s="11">
        <f t="shared" si="4"/>
        <v>5.8100000000000041E-2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11"/>
      <c r="H28" s="10"/>
      <c r="I28" s="10">
        <f t="shared" si="5"/>
        <v>24603</v>
      </c>
      <c r="J28" s="10">
        <f t="shared" si="3"/>
        <v>4020425818.5545573</v>
      </c>
      <c r="K28" s="11">
        <f t="shared" si="4"/>
        <v>6.2899999999999956E-2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11"/>
      <c r="H29" s="10"/>
      <c r="I29" s="10">
        <f t="shared" si="5"/>
        <v>24603</v>
      </c>
      <c r="J29" s="10">
        <f t="shared" si="3"/>
        <v>3782506179.8424664</v>
      </c>
      <c r="K29" s="11">
        <f t="shared" si="4"/>
        <v>6.7399999999999904E-2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11"/>
      <c r="H30" s="10"/>
      <c r="I30" s="10">
        <f t="shared" si="5"/>
        <v>24603</v>
      </c>
      <c r="J30" s="10">
        <f t="shared" si="3"/>
        <v>3543663275.1006808</v>
      </c>
      <c r="K30" s="11">
        <f t="shared" si="4"/>
        <v>7.0999999999999952E-2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11"/>
      <c r="H31" s="10"/>
      <c r="I31" s="10">
        <f t="shared" si="5"/>
        <v>24603</v>
      </c>
      <c r="J31" s="10">
        <f t="shared" si="3"/>
        <v>3308742553.7821484</v>
      </c>
      <c r="K31" s="11">
        <f t="shared" si="4"/>
        <v>7.380000000000031E-2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11"/>
      <c r="H32" s="10"/>
      <c r="I32" s="10">
        <f t="shared" si="5"/>
        <v>24603</v>
      </c>
      <c r="J32" s="10">
        <f t="shared" si="3"/>
        <v>3081339685.0271444</v>
      </c>
      <c r="K32" s="11">
        <f t="shared" si="4"/>
        <v>7.5399999999999912E-2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11"/>
      <c r="H33" s="10"/>
      <c r="I33" s="10">
        <f t="shared" si="5"/>
        <v>24603</v>
      </c>
      <c r="J33" s="10">
        <f t="shared" si="3"/>
        <v>2865296340.9216518</v>
      </c>
      <c r="K33" s="11">
        <f t="shared" si="4"/>
        <v>7.580000000000009E-2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11"/>
      <c r="H34" s="10"/>
      <c r="I34" s="10">
        <f t="shared" si="5"/>
        <v>24603</v>
      </c>
      <c r="J34" s="10">
        <f t="shared" ref="J34:J65" si="6">IF(I34="","",I34*C34)</f>
        <v>2663409872.5800815</v>
      </c>
      <c r="K34" s="11">
        <f t="shared" ref="K34:K65" si="7">IFERROR(J34/J35-1,"")</f>
        <v>7.5499999999999901E-2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11"/>
      <c r="H35" s="10"/>
      <c r="I35" s="10">
        <f t="shared" ref="I35:I66" si="8">IF(H35&lt;&gt;"",H35,I34/(1+IF(G34="",0,G34)))</f>
        <v>24603</v>
      </c>
      <c r="J35" s="10">
        <f t="shared" si="6"/>
        <v>2476438747.1688347</v>
      </c>
      <c r="K35" s="11">
        <f t="shared" si="7"/>
        <v>7.4100000000000055E-2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11"/>
      <c r="H36" s="10"/>
      <c r="I36" s="10">
        <f t="shared" si="8"/>
        <v>24603</v>
      </c>
      <c r="J36" s="10">
        <f t="shared" si="6"/>
        <v>2305594215.7795687</v>
      </c>
      <c r="K36" s="11">
        <f t="shared" si="7"/>
        <v>7.1100000000000163E-2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11"/>
      <c r="H37" s="10"/>
      <c r="I37" s="10">
        <f t="shared" si="8"/>
        <v>24603</v>
      </c>
      <c r="J37" s="10">
        <f t="shared" si="6"/>
        <v>2152548049.4627657</v>
      </c>
      <c r="K37" s="11">
        <f t="shared" si="7"/>
        <v>6.6699999999999982E-2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11"/>
      <c r="H38" s="10"/>
      <c r="I38" s="10">
        <f t="shared" si="8"/>
        <v>24603</v>
      </c>
      <c r="J38" s="10">
        <f t="shared" si="6"/>
        <v>2017950735.4108613</v>
      </c>
      <c r="K38" s="11">
        <f t="shared" si="7"/>
        <v>6.0699999999999976E-2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11"/>
      <c r="H39" s="10"/>
      <c r="I39" s="10">
        <f t="shared" si="8"/>
        <v>24603</v>
      </c>
      <c r="J39" s="10">
        <f t="shared" si="6"/>
        <v>1902470760.2629032</v>
      </c>
      <c r="K39" s="11">
        <f t="shared" si="7"/>
        <v>5.3900000000000281E-2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11"/>
      <c r="H40" s="10"/>
      <c r="I40" s="10">
        <f t="shared" si="8"/>
        <v>24603</v>
      </c>
      <c r="J40" s="10">
        <f t="shared" si="6"/>
        <v>1805171990.0018055</v>
      </c>
      <c r="K40" s="11">
        <f t="shared" si="7"/>
        <v>4.7800000000000065E-2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11"/>
      <c r="H41" s="10"/>
      <c r="I41" s="10">
        <f t="shared" si="8"/>
        <v>24603</v>
      </c>
      <c r="J41" s="10">
        <f t="shared" si="6"/>
        <v>1722821139.5321679</v>
      </c>
      <c r="K41" s="11">
        <f t="shared" si="7"/>
        <v>4.269999999999996E-2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11"/>
      <c r="H42" s="10"/>
      <c r="I42" s="10">
        <f t="shared" si="8"/>
        <v>24603</v>
      </c>
      <c r="J42" s="10">
        <f t="shared" si="6"/>
        <v>1652269242.8619623</v>
      </c>
      <c r="K42" s="11">
        <f t="shared" si="7"/>
        <v>3.9099999999999691E-2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11"/>
      <c r="H43" s="10"/>
      <c r="I43" s="10">
        <f t="shared" si="8"/>
        <v>24603</v>
      </c>
      <c r="J43" s="10">
        <f t="shared" si="6"/>
        <v>1590096470.8516626</v>
      </c>
      <c r="K43" s="11">
        <f t="shared" si="7"/>
        <v>3.8300000000000001E-2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11"/>
      <c r="H44" s="10"/>
      <c r="I44" s="10">
        <f t="shared" si="8"/>
        <v>24603</v>
      </c>
      <c r="J44" s="10">
        <f t="shared" si="6"/>
        <v>1531442233.3156724</v>
      </c>
      <c r="K44" s="11">
        <f t="shared" si="7"/>
        <v>4.0400000000000214E-2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11"/>
      <c r="H45" s="10"/>
      <c r="I45" s="10">
        <f t="shared" si="8"/>
        <v>24603</v>
      </c>
      <c r="J45" s="10">
        <f t="shared" si="6"/>
        <v>1471974464.9324031</v>
      </c>
      <c r="K45" s="11">
        <f t="shared" si="7"/>
        <v>4.6200000000000019E-2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11"/>
      <c r="H46" s="10"/>
      <c r="I46" s="10">
        <f t="shared" si="8"/>
        <v>24603</v>
      </c>
      <c r="J46" s="10">
        <f t="shared" si="6"/>
        <v>1406972342.6996779</v>
      </c>
      <c r="K46" s="11">
        <f t="shared" si="7"/>
        <v>5.5299999999999683E-2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11"/>
      <c r="H47" s="10"/>
      <c r="I47" s="10">
        <f t="shared" si="8"/>
        <v>24603</v>
      </c>
      <c r="J47" s="10">
        <f t="shared" si="6"/>
        <v>1333243952.1460042</v>
      </c>
      <c r="K47" s="11">
        <f t="shared" si="7"/>
        <v>6.6300000000000026E-2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11"/>
      <c r="H48" s="10"/>
      <c r="I48" s="10">
        <f t="shared" si="8"/>
        <v>24603</v>
      </c>
      <c r="J48" s="10">
        <f t="shared" si="6"/>
        <v>1250346011.5783589</v>
      </c>
      <c r="K48" s="11">
        <f t="shared" si="7"/>
        <v>7.7700000000000102E-2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11"/>
      <c r="H49" s="10"/>
      <c r="I49" s="10">
        <f t="shared" si="8"/>
        <v>24603</v>
      </c>
      <c r="J49" s="10">
        <f t="shared" si="6"/>
        <v>1160198581.7744815</v>
      </c>
      <c r="K49" s="11">
        <f t="shared" si="7"/>
        <v>8.9099999999999957E-2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11"/>
      <c r="H50" s="10"/>
      <c r="I50" s="10">
        <f t="shared" si="8"/>
        <v>24603</v>
      </c>
      <c r="J50" s="10">
        <f t="shared" si="6"/>
        <v>1065281959.208963</v>
      </c>
      <c r="K50" s="11">
        <f t="shared" si="7"/>
        <v>0.10050000000000003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11"/>
      <c r="H51" s="10"/>
      <c r="I51" s="10">
        <f t="shared" si="8"/>
        <v>24603</v>
      </c>
      <c r="J51" s="10">
        <f t="shared" si="6"/>
        <v>967998145.57833982</v>
      </c>
      <c r="K51" s="11">
        <f t="shared" si="7"/>
        <v>0.1089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11"/>
      <c r="H52" s="10"/>
      <c r="I52" s="10">
        <f t="shared" si="8"/>
        <v>24603</v>
      </c>
      <c r="J52" s="10">
        <f t="shared" si="6"/>
        <v>872935472.61100173</v>
      </c>
      <c r="K52" s="11">
        <f t="shared" si="7"/>
        <v>0.10630000000000028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11"/>
      <c r="H53" s="10"/>
      <c r="I53" s="10">
        <f t="shared" si="8"/>
        <v>24603</v>
      </c>
      <c r="J53" s="10">
        <f t="shared" si="6"/>
        <v>789058548.86649334</v>
      </c>
      <c r="K53" s="11">
        <f t="shared" si="7"/>
        <v>9.2699999999999783E-2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11"/>
      <c r="H54" s="10"/>
      <c r="I54" s="10">
        <f t="shared" si="8"/>
        <v>24603</v>
      </c>
      <c r="J54" s="10">
        <f t="shared" si="6"/>
        <v>722118192.4283824</v>
      </c>
      <c r="K54" s="11">
        <f t="shared" si="7"/>
        <v>7.9600000000000115E-2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11"/>
      <c r="H55" s="10"/>
      <c r="I55" s="10">
        <f t="shared" si="8"/>
        <v>24603</v>
      </c>
      <c r="J55" s="10">
        <f t="shared" si="6"/>
        <v>668875687.68838668</v>
      </c>
      <c r="K55" s="11">
        <f t="shared" si="7"/>
        <v>6.9900000000000073E-2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11"/>
      <c r="H56" s="10"/>
      <c r="I56" s="10">
        <f t="shared" si="8"/>
        <v>24603</v>
      </c>
      <c r="J56" s="10">
        <f t="shared" si="6"/>
        <v>625175892.78286445</v>
      </c>
      <c r="K56" s="11">
        <f t="shared" si="7"/>
        <v>6.3800000000000079E-2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11"/>
      <c r="H57" s="10"/>
      <c r="I57" s="10">
        <f t="shared" si="8"/>
        <v>24603</v>
      </c>
      <c r="J57" s="10">
        <f t="shared" si="6"/>
        <v>587681794.30613315</v>
      </c>
      <c r="K57" s="11">
        <f t="shared" si="7"/>
        <v>6.0699999999999976E-2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11"/>
      <c r="H58" s="10"/>
      <c r="I58" s="10">
        <f t="shared" si="8"/>
        <v>24603</v>
      </c>
      <c r="J58" s="10">
        <f t="shared" si="6"/>
        <v>554050904.40853512</v>
      </c>
      <c r="K58" s="11">
        <f t="shared" si="7"/>
        <v>5.9900000000000064E-2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11"/>
      <c r="H59" s="10"/>
      <c r="I59" s="10">
        <f t="shared" si="8"/>
        <v>24603</v>
      </c>
      <c r="J59" s="10">
        <f t="shared" si="6"/>
        <v>522738847.44649029</v>
      </c>
      <c r="K59" s="11">
        <f t="shared" si="7"/>
        <v>6.0400000000000009E-2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11"/>
      <c r="H60" s="10"/>
      <c r="I60" s="10">
        <f t="shared" si="8"/>
        <v>24603</v>
      </c>
      <c r="J60" s="10">
        <f t="shared" si="6"/>
        <v>492963831.99404967</v>
      </c>
      <c r="K60" s="11">
        <f t="shared" si="7"/>
        <v>6.129999999999991E-2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11"/>
      <c r="H61" s="10"/>
      <c r="I61" s="10">
        <f t="shared" si="8"/>
        <v>24603</v>
      </c>
      <c r="J61" s="10">
        <f t="shared" si="6"/>
        <v>464490560.62757909</v>
      </c>
      <c r="K61" s="11">
        <f t="shared" si="7"/>
        <v>6.129999999999991E-2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11"/>
      <c r="H62" s="10"/>
      <c r="I62" s="10">
        <f t="shared" si="8"/>
        <v>24603</v>
      </c>
      <c r="J62" s="10">
        <f t="shared" si="6"/>
        <v>437661886.95710838</v>
      </c>
      <c r="K62" s="11">
        <f t="shared" si="7"/>
        <v>5.9600000000000097E-2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11"/>
      <c r="H63" s="10"/>
      <c r="I63" s="10">
        <f t="shared" si="8"/>
        <v>24603</v>
      </c>
      <c r="J63" s="10">
        <f t="shared" si="6"/>
        <v>413044438.42686707</v>
      </c>
      <c r="K63" s="11">
        <f t="shared" si="7"/>
        <v>5.6799999999999962E-2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11"/>
      <c r="H64" s="10"/>
      <c r="I64" s="10">
        <f t="shared" si="8"/>
        <v>24603</v>
      </c>
      <c r="J64" s="10">
        <f t="shared" si="6"/>
        <v>390844472.39484012</v>
      </c>
      <c r="K64" s="11">
        <f t="shared" si="7"/>
        <v>5.3199999999999914E-2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11"/>
      <c r="H65" s="10"/>
      <c r="I65" s="10">
        <f t="shared" si="8"/>
        <v>24603</v>
      </c>
      <c r="J65" s="10">
        <f t="shared" si="6"/>
        <v>371101853.77406013</v>
      </c>
      <c r="K65" s="11">
        <f t="shared" si="7"/>
        <v>5.0100000000000033E-2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4">
        <f>SUM(F2)</f>
        <v>730203</v>
      </c>
      <c r="G66" s="11"/>
      <c r="H66" s="10"/>
      <c r="I66" s="10">
        <f t="shared" si="8"/>
        <v>24603</v>
      </c>
      <c r="J66" s="10">
        <f t="shared" ref="J66:J67" si="9">IF(I66="","",I66*C66)</f>
        <v>353396680.10100001</v>
      </c>
      <c r="K66" s="11">
        <f t="shared" ref="K66" si="10">IFERROR(J66/J67-1,"")</f>
        <v>4.7700000000000076E-2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11"/>
      <c r="H67" s="10"/>
      <c r="I67" s="10">
        <f t="shared" ref="I67" si="11">IF(H67&lt;&gt;"",H67,I66/(1+IF(G66="",0,G66)))</f>
        <v>24603</v>
      </c>
      <c r="J67" s="10">
        <f t="shared" si="9"/>
        <v>337307130</v>
      </c>
      <c r="K67" s="11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5">
        <v>19674606</v>
      </c>
      <c r="G2" s="11"/>
      <c r="H2" s="10"/>
      <c r="I2" s="10">
        <f>IF(H2&lt;&gt;"",H2,195)</f>
        <v>195</v>
      </c>
      <c r="J2" s="10">
        <f t="shared" ref="J2:J33" si="3">IF(I2="","",I2*C2)</f>
        <v>3836173280.2872052</v>
      </c>
      <c r="K2" s="11">
        <f t="shared" ref="K2:K33" si="4">IFERROR(J2/J3-1,"")</f>
        <v>1.0600000000000165E-2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11"/>
      <c r="H3" s="10"/>
      <c r="I3" s="10">
        <f t="shared" ref="I3:I34" si="5">IF(H3&lt;&gt;"",H3,I2/(1+IF(G2="",0,G2)))</f>
        <v>195</v>
      </c>
      <c r="J3" s="10">
        <f t="shared" si="3"/>
        <v>3795936354.9249997</v>
      </c>
      <c r="K3" s="11">
        <f t="shared" si="4"/>
        <v>1.0799999999999921E-2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11"/>
      <c r="H4" s="10"/>
      <c r="I4" s="10">
        <f t="shared" si="5"/>
        <v>195</v>
      </c>
      <c r="J4" s="10">
        <f t="shared" si="3"/>
        <v>3755378269.6131778</v>
      </c>
      <c r="K4" s="11">
        <f t="shared" si="4"/>
        <v>1.0499999999999954E-2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11"/>
      <c r="H5" s="10"/>
      <c r="I5" s="10">
        <f t="shared" si="5"/>
        <v>195</v>
      </c>
      <c r="J5" s="10">
        <f t="shared" si="3"/>
        <v>3716356526.089241</v>
      </c>
      <c r="K5" s="11">
        <f t="shared" si="4"/>
        <v>9.9000000000000199E-3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11"/>
      <c r="H6" s="10"/>
      <c r="I6" s="10">
        <f t="shared" si="5"/>
        <v>195</v>
      </c>
      <c r="J6" s="10">
        <f t="shared" si="3"/>
        <v>3679925265.956274</v>
      </c>
      <c r="K6" s="11">
        <f t="shared" si="4"/>
        <v>9.400000000000075E-3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11"/>
      <c r="H7" s="10"/>
      <c r="I7" s="10">
        <f t="shared" si="5"/>
        <v>195</v>
      </c>
      <c r="J7" s="10">
        <f t="shared" si="3"/>
        <v>3645656098.6291595</v>
      </c>
      <c r="K7" s="11">
        <f t="shared" si="4"/>
        <v>9.400000000000075E-3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11"/>
      <c r="H8" s="10"/>
      <c r="I8" s="10">
        <f t="shared" si="5"/>
        <v>195</v>
      </c>
      <c r="J8" s="10">
        <f t="shared" si="3"/>
        <v>3611706061.6496525</v>
      </c>
      <c r="K8" s="11">
        <f t="shared" si="4"/>
        <v>9.6000000000000529E-3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11"/>
      <c r="H9" s="10"/>
      <c r="I9" s="10">
        <f t="shared" si="5"/>
        <v>195</v>
      </c>
      <c r="J9" s="10">
        <f t="shared" si="3"/>
        <v>3577363373.2662959</v>
      </c>
      <c r="K9" s="11">
        <f t="shared" si="4"/>
        <v>9.8000000000000309E-3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11"/>
      <c r="H10" s="10"/>
      <c r="I10" s="10">
        <f t="shared" si="5"/>
        <v>195</v>
      </c>
      <c r="J10" s="10">
        <f t="shared" si="3"/>
        <v>3542645447.8771</v>
      </c>
      <c r="K10" s="11">
        <f t="shared" si="4"/>
        <v>1.0099999999999776E-2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11"/>
      <c r="H11" s="10"/>
      <c r="I11" s="10">
        <f t="shared" si="5"/>
        <v>195</v>
      </c>
      <c r="J11" s="10">
        <f t="shared" si="3"/>
        <v>3507222500.6208301</v>
      </c>
      <c r="K11" s="11">
        <f t="shared" si="4"/>
        <v>1.0500000000000176E-2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11"/>
      <c r="H12" s="10"/>
      <c r="I12" s="10">
        <f t="shared" si="5"/>
        <v>195</v>
      </c>
      <c r="J12" s="10">
        <f t="shared" si="3"/>
        <v>3470779317.7840967</v>
      </c>
      <c r="K12" s="11">
        <f t="shared" si="4"/>
        <v>1.0999999999999899E-2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11"/>
      <c r="H13" s="10"/>
      <c r="I13" s="10">
        <f t="shared" si="5"/>
        <v>195</v>
      </c>
      <c r="J13" s="10">
        <f t="shared" si="3"/>
        <v>3433016140.2414412</v>
      </c>
      <c r="K13" s="11">
        <f t="shared" si="4"/>
        <v>1.1600000000000055E-2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11"/>
      <c r="H14" s="10"/>
      <c r="I14" s="10">
        <f t="shared" si="5"/>
        <v>195</v>
      </c>
      <c r="J14" s="10">
        <f t="shared" si="3"/>
        <v>3393649802.5320687</v>
      </c>
      <c r="K14" s="11">
        <f t="shared" si="4"/>
        <v>1.2299999999999978E-2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11"/>
      <c r="H15" s="10"/>
      <c r="I15" s="10">
        <f t="shared" si="5"/>
        <v>195</v>
      </c>
      <c r="J15" s="10">
        <f t="shared" si="3"/>
        <v>3352415096.8409257</v>
      </c>
      <c r="K15" s="11">
        <f t="shared" si="4"/>
        <v>1.2999999999999901E-2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11"/>
      <c r="H16" s="10"/>
      <c r="I16" s="10">
        <f t="shared" si="5"/>
        <v>195</v>
      </c>
      <c r="J16" s="10">
        <f t="shared" si="3"/>
        <v>3309392987.9969654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11"/>
      <c r="H17" s="10"/>
      <c r="I17" s="10">
        <f t="shared" si="5"/>
        <v>195</v>
      </c>
      <c r="J17" s="10">
        <f t="shared" si="3"/>
        <v>3264345026.6294785</v>
      </c>
      <c r="K17" s="11">
        <f t="shared" si="4"/>
        <v>1.4699999999999935E-2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11"/>
      <c r="H18" s="10"/>
      <c r="I18" s="10">
        <f t="shared" si="5"/>
        <v>195</v>
      </c>
      <c r="J18" s="10">
        <f t="shared" si="3"/>
        <v>3217054328.0077643</v>
      </c>
      <c r="K18" s="11">
        <f t="shared" si="4"/>
        <v>1.5500000000000069E-2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11"/>
      <c r="H19" s="10"/>
      <c r="I19" s="10">
        <f t="shared" si="5"/>
        <v>195</v>
      </c>
      <c r="J19" s="10">
        <f t="shared" si="3"/>
        <v>3167951086.1720967</v>
      </c>
      <c r="K19" s="11">
        <f t="shared" si="4"/>
        <v>1.6199999999999992E-2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11"/>
      <c r="H20" s="10"/>
      <c r="I20" s="10">
        <f t="shared" si="5"/>
        <v>195</v>
      </c>
      <c r="J20" s="10">
        <f t="shared" si="3"/>
        <v>3117448421.7399101</v>
      </c>
      <c r="K20" s="11">
        <f t="shared" si="4"/>
        <v>1.6800000000000148E-2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11"/>
      <c r="H21" s="10"/>
      <c r="I21" s="10">
        <f t="shared" si="5"/>
        <v>195</v>
      </c>
      <c r="J21" s="10">
        <f t="shared" si="3"/>
        <v>3065940619.3350806</v>
      </c>
      <c r="K21" s="11">
        <f t="shared" si="4"/>
        <v>1.7199999999999882E-2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11"/>
      <c r="H22" s="10"/>
      <c r="I22" s="10">
        <f t="shared" si="5"/>
        <v>195</v>
      </c>
      <c r="J22" s="10">
        <f t="shared" si="3"/>
        <v>3014098131.4737325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11"/>
      <c r="H23" s="10"/>
      <c r="I23" s="10">
        <f t="shared" si="5"/>
        <v>195</v>
      </c>
      <c r="J23" s="10">
        <f t="shared" si="3"/>
        <v>2962258605.8709898</v>
      </c>
      <c r="K23" s="11">
        <f t="shared" si="4"/>
        <v>1.7700000000000049E-2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11"/>
      <c r="H24" s="10"/>
      <c r="I24" s="10">
        <f t="shared" si="5"/>
        <v>195</v>
      </c>
      <c r="J24" s="10">
        <f t="shared" si="3"/>
        <v>2910738533.8223343</v>
      </c>
      <c r="K24" s="11">
        <f t="shared" si="4"/>
        <v>1.8199999999999994E-2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11"/>
      <c r="H25" s="10"/>
      <c r="I25" s="10">
        <f t="shared" si="5"/>
        <v>195</v>
      </c>
      <c r="J25" s="10">
        <f t="shared" si="3"/>
        <v>2858710011.6110139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11"/>
      <c r="H26" s="10"/>
      <c r="I26" s="10">
        <f t="shared" si="5"/>
        <v>195</v>
      </c>
      <c r="J26" s="10">
        <f t="shared" si="3"/>
        <v>2805958001.1886673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11"/>
      <c r="H27" s="10"/>
      <c r="I27" s="10">
        <f t="shared" si="5"/>
        <v>195</v>
      </c>
      <c r="J27" s="10">
        <f t="shared" si="3"/>
        <v>2752018439.7691913</v>
      </c>
      <c r="K27" s="11">
        <f t="shared" si="4"/>
        <v>2.0500000000000185E-2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11"/>
      <c r="H28" s="10"/>
      <c r="I28" s="10">
        <f t="shared" si="5"/>
        <v>195</v>
      </c>
      <c r="J28" s="10">
        <f t="shared" si="3"/>
        <v>2696735364.790976</v>
      </c>
      <c r="K28" s="11">
        <f t="shared" si="4"/>
        <v>2.1500000000000075E-2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11"/>
      <c r="H29" s="10"/>
      <c r="I29" s="10">
        <f t="shared" si="5"/>
        <v>195</v>
      </c>
      <c r="J29" s="10">
        <f t="shared" si="3"/>
        <v>2639975883.3000255</v>
      </c>
      <c r="K29" s="11">
        <f t="shared" si="4"/>
        <v>2.2599999999999953E-2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11"/>
      <c r="H30" s="10"/>
      <c r="I30" s="10">
        <f t="shared" si="5"/>
        <v>195</v>
      </c>
      <c r="J30" s="10">
        <f t="shared" si="3"/>
        <v>2581631022.1983428</v>
      </c>
      <c r="K30" s="11">
        <f t="shared" si="4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11"/>
      <c r="H31" s="10"/>
      <c r="I31" s="10">
        <f t="shared" si="5"/>
        <v>195</v>
      </c>
      <c r="J31" s="10">
        <f t="shared" si="3"/>
        <v>2521862872.1288881</v>
      </c>
      <c r="K31" s="11">
        <f t="shared" si="4"/>
        <v>2.4499999999999744E-2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11"/>
      <c r="H32" s="10"/>
      <c r="I32" s="10">
        <f t="shared" si="5"/>
        <v>195</v>
      </c>
      <c r="J32" s="10">
        <f t="shared" si="3"/>
        <v>2461554780.0184369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11"/>
      <c r="H33" s="10"/>
      <c r="I33" s="10">
        <f t="shared" si="5"/>
        <v>195</v>
      </c>
      <c r="J33" s="10">
        <f t="shared" si="3"/>
        <v>2401985538.659677</v>
      </c>
      <c r="K33" s="11">
        <f t="shared" si="4"/>
        <v>2.3700000000000054E-2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11"/>
      <c r="H34" s="10"/>
      <c r="I34" s="10">
        <f t="shared" si="5"/>
        <v>195</v>
      </c>
      <c r="J34" s="10">
        <f t="shared" ref="J34:J65" si="6">IF(I34="","",I34*C34)</f>
        <v>2346376417.5634236</v>
      </c>
      <c r="K34" s="11">
        <f t="shared" ref="K34:K65" si="7">IFERROR(J34/J35-1,"")</f>
        <v>2.200000000000002E-2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11"/>
      <c r="H35" s="10"/>
      <c r="I35" s="10">
        <f t="shared" ref="I35:I66" si="8">IF(H35&lt;&gt;"",H35,I34/(1+IF(G34="",0,G34)))</f>
        <v>195</v>
      </c>
      <c r="J35" s="10">
        <f t="shared" si="6"/>
        <v>2295867336.1677337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11"/>
      <c r="H36" s="10"/>
      <c r="I36" s="10">
        <f t="shared" si="8"/>
        <v>195</v>
      </c>
      <c r="J36" s="10">
        <f t="shared" si="6"/>
        <v>2247545116.1700768</v>
      </c>
      <c r="K36" s="11">
        <f t="shared" si="7"/>
        <v>2.1700000000000275E-2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11"/>
      <c r="H37" s="10"/>
      <c r="I37" s="10">
        <f t="shared" si="8"/>
        <v>195</v>
      </c>
      <c r="J37" s="10">
        <f t="shared" si="6"/>
        <v>2199809255.3294277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11"/>
      <c r="H38" s="10"/>
      <c r="I38" s="10">
        <f t="shared" si="8"/>
        <v>195</v>
      </c>
      <c r="J38" s="10">
        <f t="shared" si="6"/>
        <v>2151613121.4098473</v>
      </c>
      <c r="K38" s="11">
        <f t="shared" si="7"/>
        <v>2.3600000000000065E-2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11"/>
      <c r="H39" s="10"/>
      <c r="I39" s="10">
        <f t="shared" si="8"/>
        <v>195</v>
      </c>
      <c r="J39" s="10">
        <f t="shared" si="6"/>
        <v>2102005784.8865252</v>
      </c>
      <c r="K39" s="11">
        <f t="shared" si="7"/>
        <v>2.4999999999999911E-2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11"/>
      <c r="H40" s="10"/>
      <c r="I40" s="10">
        <f t="shared" si="8"/>
        <v>195</v>
      </c>
      <c r="J40" s="10">
        <f t="shared" si="6"/>
        <v>2050737351.1088052</v>
      </c>
      <c r="K40" s="11">
        <f t="shared" si="7"/>
        <v>2.6699999999999946E-2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11"/>
      <c r="H41" s="10"/>
      <c r="I41" s="10">
        <f t="shared" si="8"/>
        <v>195</v>
      </c>
      <c r="J41" s="10">
        <f t="shared" si="6"/>
        <v>1997406595.0217252</v>
      </c>
      <c r="K41" s="11">
        <f t="shared" si="7"/>
        <v>2.8100000000000014E-2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11"/>
      <c r="H42" s="10"/>
      <c r="I42" s="10">
        <f t="shared" si="8"/>
        <v>195</v>
      </c>
      <c r="J42" s="10">
        <f t="shared" si="6"/>
        <v>1942813534.6967466</v>
      </c>
      <c r="K42" s="11">
        <f t="shared" si="7"/>
        <v>2.8999999999999915E-2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11"/>
      <c r="H43" s="10"/>
      <c r="I43" s="10">
        <f t="shared" si="8"/>
        <v>195</v>
      </c>
      <c r="J43" s="10">
        <f t="shared" si="6"/>
        <v>1888059800.4827471</v>
      </c>
      <c r="K43" s="11">
        <f t="shared" si="7"/>
        <v>3.0299999999999994E-2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11"/>
      <c r="H44" s="10"/>
      <c r="I44" s="10">
        <f t="shared" si="8"/>
        <v>195</v>
      </c>
      <c r="J44" s="10">
        <f t="shared" si="6"/>
        <v>1832534019.6862535</v>
      </c>
      <c r="K44" s="11">
        <f t="shared" si="7"/>
        <v>3.0200000000000005E-2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11"/>
      <c r="H45" s="10"/>
      <c r="I45" s="10">
        <f t="shared" si="8"/>
        <v>195</v>
      </c>
      <c r="J45" s="10">
        <f t="shared" si="6"/>
        <v>1778813841.6678836</v>
      </c>
      <c r="K45" s="11">
        <f t="shared" si="7"/>
        <v>3.0399999999999983E-2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11"/>
      <c r="H46" s="10"/>
      <c r="I46" s="10">
        <f t="shared" si="8"/>
        <v>195</v>
      </c>
      <c r="J46" s="10">
        <f t="shared" si="6"/>
        <v>1726333309.0720921</v>
      </c>
      <c r="K46" s="11">
        <f t="shared" si="7"/>
        <v>2.8799999999999937E-2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11"/>
      <c r="H47" s="10"/>
      <c r="I47" s="10">
        <f t="shared" si="8"/>
        <v>195</v>
      </c>
      <c r="J47" s="10">
        <f t="shared" si="6"/>
        <v>1678006715.6610537</v>
      </c>
      <c r="K47" s="11">
        <f t="shared" si="7"/>
        <v>2.6799999999999935E-2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11"/>
      <c r="H48" s="10"/>
      <c r="I48" s="10">
        <f t="shared" si="8"/>
        <v>195</v>
      </c>
      <c r="J48" s="10">
        <f t="shared" si="6"/>
        <v>1634209890.5931573</v>
      </c>
      <c r="K48" s="11">
        <f t="shared" si="7"/>
        <v>2.6899999999999924E-2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11"/>
      <c r="H49" s="10"/>
      <c r="I49" s="10">
        <f t="shared" si="8"/>
        <v>195</v>
      </c>
      <c r="J49" s="10">
        <f t="shared" si="6"/>
        <v>1591401198.3573449</v>
      </c>
      <c r="K49" s="11">
        <f t="shared" si="7"/>
        <v>2.4999999999999911E-2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11"/>
      <c r="H50" s="10"/>
      <c r="I50" s="10">
        <f t="shared" si="8"/>
        <v>195</v>
      </c>
      <c r="J50" s="10">
        <f t="shared" si="6"/>
        <v>1552586534.9827757</v>
      </c>
      <c r="K50" s="11">
        <f t="shared" si="7"/>
        <v>2.3500000000000076E-2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11"/>
      <c r="H51" s="10"/>
      <c r="I51" s="10">
        <f t="shared" si="8"/>
        <v>195</v>
      </c>
      <c r="J51" s="10">
        <f t="shared" si="6"/>
        <v>1516938480.6866395</v>
      </c>
      <c r="K51" s="11">
        <f t="shared" si="7"/>
        <v>2.120000000000033E-2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11"/>
      <c r="H52" s="10"/>
      <c r="I52" s="10">
        <f t="shared" si="8"/>
        <v>195</v>
      </c>
      <c r="J52" s="10">
        <f t="shared" si="6"/>
        <v>1485447004.197649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11"/>
      <c r="H53" s="10"/>
      <c r="I53" s="10">
        <f t="shared" si="8"/>
        <v>195</v>
      </c>
      <c r="J53" s="10">
        <f t="shared" si="6"/>
        <v>1454609287.3067458</v>
      </c>
      <c r="K53" s="11">
        <f t="shared" si="7"/>
        <v>2.1699999999999831E-2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11"/>
      <c r="H54" s="10"/>
      <c r="I54" s="10">
        <f t="shared" si="8"/>
        <v>195</v>
      </c>
      <c r="J54" s="10">
        <f t="shared" si="6"/>
        <v>1423714678.7772789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11"/>
      <c r="H55" s="10"/>
      <c r="I55" s="10">
        <f t="shared" si="8"/>
        <v>195</v>
      </c>
      <c r="J55" s="10">
        <f t="shared" si="6"/>
        <v>1392522181.9026594</v>
      </c>
      <c r="K55" s="11">
        <f t="shared" si="7"/>
        <v>2.3099999999999898E-2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11"/>
      <c r="H56" s="10"/>
      <c r="I56" s="10">
        <f t="shared" si="8"/>
        <v>195</v>
      </c>
      <c r="J56" s="10">
        <f t="shared" si="6"/>
        <v>1361081206.0430648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11"/>
      <c r="H57" s="10"/>
      <c r="I57" s="10">
        <f t="shared" si="8"/>
        <v>195</v>
      </c>
      <c r="J57" s="10">
        <f t="shared" si="6"/>
        <v>1329570387.850996</v>
      </c>
      <c r="K57" s="11">
        <f t="shared" si="7"/>
        <v>2.4299999999999988E-2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11"/>
      <c r="H58" s="10"/>
      <c r="I58" s="10">
        <f t="shared" si="8"/>
        <v>195</v>
      </c>
      <c r="J58" s="10">
        <f t="shared" si="6"/>
        <v>1298028300.1571767</v>
      </c>
      <c r="K58" s="11">
        <f t="shared" si="7"/>
        <v>2.4799999999999933E-2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11"/>
      <c r="H59" s="10"/>
      <c r="I59" s="10">
        <f t="shared" si="8"/>
        <v>195</v>
      </c>
      <c r="J59" s="10">
        <f t="shared" si="6"/>
        <v>1266616217.951968</v>
      </c>
      <c r="K59" s="11">
        <f t="shared" si="7"/>
        <v>2.50999999999999E-2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11"/>
      <c r="H60" s="10"/>
      <c r="I60" s="10">
        <f t="shared" si="8"/>
        <v>195</v>
      </c>
      <c r="J60" s="10">
        <f t="shared" si="6"/>
        <v>1235602592.8709083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11"/>
      <c r="H61" s="10"/>
      <c r="I61" s="10">
        <f t="shared" si="8"/>
        <v>195</v>
      </c>
      <c r="J61" s="10">
        <f t="shared" si="6"/>
        <v>1204995702.0391147</v>
      </c>
      <c r="K61" s="11">
        <f t="shared" si="7"/>
        <v>2.5700000000000056E-2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11"/>
      <c r="H62" s="10"/>
      <c r="I62" s="10">
        <f t="shared" si="8"/>
        <v>195</v>
      </c>
      <c r="J62" s="10">
        <f t="shared" si="6"/>
        <v>1174803258.3007846</v>
      </c>
      <c r="K62" s="11">
        <f t="shared" si="7"/>
        <v>2.6300000000000212E-2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11"/>
      <c r="H63" s="10"/>
      <c r="I63" s="10">
        <f t="shared" si="8"/>
        <v>195</v>
      </c>
      <c r="J63" s="10">
        <f t="shared" si="6"/>
        <v>1144697708.5655115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11"/>
      <c r="H64" s="10"/>
      <c r="I64" s="10">
        <f t="shared" si="8"/>
        <v>195</v>
      </c>
      <c r="J64" s="10">
        <f t="shared" si="6"/>
        <v>1114820518.665282</v>
      </c>
      <c r="K64" s="11">
        <f t="shared" si="7"/>
        <v>2.7399999999999869E-2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11"/>
      <c r="H65" s="10"/>
      <c r="I65" s="10">
        <f t="shared" si="8"/>
        <v>195</v>
      </c>
      <c r="J65" s="10">
        <f t="shared" si="6"/>
        <v>1085089077.9300001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4">
        <f>SUM(F2)</f>
        <v>19674606</v>
      </c>
      <c r="G66" s="11"/>
      <c r="H66" s="10"/>
      <c r="I66" s="10">
        <f t="shared" si="8"/>
        <v>195</v>
      </c>
      <c r="J66" s="10">
        <f t="shared" ref="J66:J67" si="9">IF(I66="","",I66*C66)</f>
        <v>1055534122.5</v>
      </c>
      <c r="K66" s="11">
        <f t="shared" ref="K66" si="10">IFERROR(J66/J67-1,"")</f>
        <v>2.849999999999997E-2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11"/>
      <c r="H67" s="10"/>
      <c r="I67" s="10">
        <f t="shared" ref="I67" si="11">IF(H67&lt;&gt;"",H67,I66/(1+IF(G66="",0,G66)))</f>
        <v>195</v>
      </c>
      <c r="J67" s="10">
        <f t="shared" si="9"/>
        <v>1026285000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5">
        <v>2950683</v>
      </c>
      <c r="G2" s="11"/>
      <c r="H2" s="10"/>
      <c r="I2" s="10">
        <f>IF(H2&lt;&gt;"",H2,127)</f>
        <v>127</v>
      </c>
      <c r="J2" s="10">
        <f t="shared" ref="J2:J33" si="3">IF(I2="","",I2*C2)</f>
        <v>374743579.74649137</v>
      </c>
      <c r="K2" s="11">
        <f t="shared" ref="K2:K33" si="4">IFERROR(J2/J3-1,"")</f>
        <v>2.1099999999999897E-2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11"/>
      <c r="H3" s="10"/>
      <c r="I3" s="10">
        <f t="shared" ref="I3:I34" si="5">IF(H3&lt;&gt;"",H3,I2/(1+IF(G2="",0,G2)))</f>
        <v>127</v>
      </c>
      <c r="J3" s="10">
        <f t="shared" si="3"/>
        <v>366999882.23140866</v>
      </c>
      <c r="K3" s="11">
        <f t="shared" si="4"/>
        <v>2.8699999999999726E-2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11"/>
      <c r="H4" s="10"/>
      <c r="I4" s="10">
        <f t="shared" si="5"/>
        <v>127</v>
      </c>
      <c r="J4" s="10">
        <f t="shared" si="3"/>
        <v>356760845.95256996</v>
      </c>
      <c r="K4" s="11">
        <f t="shared" si="4"/>
        <v>3.8500000000000201E-2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11"/>
      <c r="H5" s="10"/>
      <c r="I5" s="10">
        <f t="shared" si="5"/>
        <v>127</v>
      </c>
      <c r="J5" s="10">
        <f t="shared" si="3"/>
        <v>343534757.77811259</v>
      </c>
      <c r="K5" s="11">
        <f t="shared" si="4"/>
        <v>4.6200000000000019E-2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11"/>
      <c r="H6" s="10"/>
      <c r="I6" s="10">
        <f t="shared" si="5"/>
        <v>127</v>
      </c>
      <c r="J6" s="10">
        <f t="shared" si="3"/>
        <v>328364325.9205817</v>
      </c>
      <c r="K6" s="11">
        <f t="shared" si="4"/>
        <v>4.4699999999999962E-2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11"/>
      <c r="H7" s="10"/>
      <c r="I7" s="10">
        <f t="shared" si="5"/>
        <v>127</v>
      </c>
      <c r="J7" s="10">
        <f t="shared" si="3"/>
        <v>314314469.14959484</v>
      </c>
      <c r="K7" s="11">
        <f t="shared" si="4"/>
        <v>3.8299999999999779E-2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11"/>
      <c r="H8" s="10"/>
      <c r="I8" s="10">
        <f t="shared" si="5"/>
        <v>127</v>
      </c>
      <c r="J8" s="10">
        <f t="shared" si="3"/>
        <v>302720282.33612144</v>
      </c>
      <c r="K8" s="11">
        <f t="shared" si="4"/>
        <v>3.4699999999999953E-2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11"/>
      <c r="H9" s="10"/>
      <c r="I9" s="10">
        <f t="shared" si="5"/>
        <v>127</v>
      </c>
      <c r="J9" s="10">
        <f t="shared" si="3"/>
        <v>292568166.94319266</v>
      </c>
      <c r="K9" s="11">
        <f t="shared" si="4"/>
        <v>3.8000000000000256E-2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11"/>
      <c r="H10" s="10"/>
      <c r="I10" s="10">
        <f t="shared" si="5"/>
        <v>127</v>
      </c>
      <c r="J10" s="10">
        <f t="shared" si="3"/>
        <v>281857578.94334549</v>
      </c>
      <c r="K10" s="11">
        <f t="shared" si="4"/>
        <v>4.589999999999983E-2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11"/>
      <c r="H11" s="10"/>
      <c r="I11" s="10">
        <f t="shared" si="5"/>
        <v>127</v>
      </c>
      <c r="J11" s="10">
        <f t="shared" si="3"/>
        <v>269488076.24375707</v>
      </c>
      <c r="K11" s="11">
        <f t="shared" si="4"/>
        <v>5.0499999999999989E-2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11"/>
      <c r="H12" s="10"/>
      <c r="I12" s="10">
        <f t="shared" si="5"/>
        <v>127</v>
      </c>
      <c r="J12" s="10">
        <f t="shared" si="3"/>
        <v>256533152.06449983</v>
      </c>
      <c r="K12" s="11">
        <f t="shared" si="4"/>
        <v>4.3399999999999883E-2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11"/>
      <c r="H13" s="10"/>
      <c r="I13" s="10">
        <f t="shared" si="5"/>
        <v>127</v>
      </c>
      <c r="J13" s="10">
        <f t="shared" si="3"/>
        <v>245862710.43176138</v>
      </c>
      <c r="K13" s="11">
        <f t="shared" si="4"/>
        <v>3.1600000000000072E-2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11"/>
      <c r="H14" s="10"/>
      <c r="I14" s="10">
        <f t="shared" si="5"/>
        <v>127</v>
      </c>
      <c r="J14" s="10">
        <f t="shared" si="3"/>
        <v>238331437.02187026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11"/>
      <c r="H15" s="10"/>
      <c r="I15" s="10">
        <f t="shared" si="5"/>
        <v>127</v>
      </c>
      <c r="J15" s="10">
        <f t="shared" si="3"/>
        <v>233315161.05909958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11"/>
      <c r="H16" s="10"/>
      <c r="I16" s="10">
        <f t="shared" si="5"/>
        <v>127</v>
      </c>
      <c r="J16" s="10">
        <f t="shared" si="3"/>
        <v>229889802.99448183</v>
      </c>
      <c r="K16" s="11">
        <f t="shared" si="4"/>
        <v>1.0199999999999987E-2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11"/>
      <c r="H17" s="10"/>
      <c r="I17" s="10">
        <f t="shared" si="5"/>
        <v>127</v>
      </c>
      <c r="J17" s="10">
        <f t="shared" si="3"/>
        <v>227568603.24141937</v>
      </c>
      <c r="K17" s="11">
        <f t="shared" si="4"/>
        <v>6.8999999999999062E-3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11"/>
      <c r="H18" s="10"/>
      <c r="I18" s="10">
        <f t="shared" si="5"/>
        <v>127</v>
      </c>
      <c r="J18" s="10">
        <f t="shared" si="3"/>
        <v>226009140.17421728</v>
      </c>
      <c r="K18" s="11">
        <f t="shared" si="4"/>
        <v>5.8000000000000274E-3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11"/>
      <c r="H19" s="10"/>
      <c r="I19" s="10">
        <f t="shared" si="5"/>
        <v>127</v>
      </c>
      <c r="J19" s="10">
        <f t="shared" si="3"/>
        <v>224705846.26587522</v>
      </c>
      <c r="K19" s="11">
        <f t="shared" si="4"/>
        <v>6.4000000000001833E-3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11"/>
      <c r="H20" s="10"/>
      <c r="I20" s="10">
        <f t="shared" si="5"/>
        <v>127</v>
      </c>
      <c r="J20" s="10">
        <f t="shared" si="3"/>
        <v>223276874.27054372</v>
      </c>
      <c r="K20" s="11">
        <f t="shared" si="4"/>
        <v>8.3999999999999631E-3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11"/>
      <c r="H21" s="10"/>
      <c r="I21" s="10">
        <f t="shared" si="5"/>
        <v>127</v>
      </c>
      <c r="J21" s="10">
        <f t="shared" si="3"/>
        <v>221416971.70819491</v>
      </c>
      <c r="K21" s="11">
        <f t="shared" si="4"/>
        <v>1.1400000000000077E-2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11"/>
      <c r="H22" s="10"/>
      <c r="I22" s="10">
        <f t="shared" si="5"/>
        <v>127</v>
      </c>
      <c r="J22" s="10">
        <f t="shared" si="3"/>
        <v>218921269.23887175</v>
      </c>
      <c r="K22" s="11">
        <f t="shared" si="4"/>
        <v>1.5200000000000102E-2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11"/>
      <c r="H23" s="10"/>
      <c r="I23" s="10">
        <f t="shared" si="5"/>
        <v>127</v>
      </c>
      <c r="J23" s="10">
        <f t="shared" si="3"/>
        <v>215643488.21795875</v>
      </c>
      <c r="K23" s="11">
        <f t="shared" si="4"/>
        <v>1.9099999999999895E-2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11"/>
      <c r="H24" s="10"/>
      <c r="I24" s="10">
        <f t="shared" si="5"/>
        <v>127</v>
      </c>
      <c r="J24" s="10">
        <f t="shared" si="3"/>
        <v>211601892.07924521</v>
      </c>
      <c r="K24" s="11">
        <f t="shared" si="4"/>
        <v>2.2799999999999931E-2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11"/>
      <c r="H25" s="10"/>
      <c r="I25" s="10">
        <f t="shared" si="5"/>
        <v>127</v>
      </c>
      <c r="J25" s="10">
        <f t="shared" si="3"/>
        <v>206884915.99456906</v>
      </c>
      <c r="K25" s="11">
        <f t="shared" si="4"/>
        <v>2.5900000000000034E-2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11"/>
      <c r="H26" s="10"/>
      <c r="I26" s="10">
        <f t="shared" si="5"/>
        <v>127</v>
      </c>
      <c r="J26" s="10">
        <f t="shared" si="3"/>
        <v>201661873.47165322</v>
      </c>
      <c r="K26" s="11">
        <f t="shared" si="4"/>
        <v>2.8100000000000014E-2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11"/>
      <c r="H27" s="10"/>
      <c r="I27" s="10">
        <f t="shared" si="5"/>
        <v>127</v>
      </c>
      <c r="J27" s="10">
        <f t="shared" si="3"/>
        <v>196150056.87350765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11"/>
      <c r="H28" s="10"/>
      <c r="I28" s="10">
        <f t="shared" si="5"/>
        <v>127</v>
      </c>
      <c r="J28" s="10">
        <f t="shared" si="3"/>
        <v>190529438.43954116</v>
      </c>
      <c r="K28" s="11">
        <f t="shared" si="4"/>
        <v>3.0299999999999994E-2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11"/>
      <c r="H29" s="10"/>
      <c r="I29" s="10">
        <f t="shared" si="5"/>
        <v>127</v>
      </c>
      <c r="J29" s="10">
        <f t="shared" si="3"/>
        <v>184926175.32712916</v>
      </c>
      <c r="K29" s="11">
        <f t="shared" si="4"/>
        <v>3.0399999999999983E-2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11"/>
      <c r="H30" s="10"/>
      <c r="I30" s="10">
        <f t="shared" si="5"/>
        <v>127</v>
      </c>
      <c r="J30" s="10">
        <f t="shared" si="3"/>
        <v>179470278.85008654</v>
      </c>
      <c r="K30" s="11">
        <f t="shared" si="4"/>
        <v>2.990000000000026E-2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11"/>
      <c r="H31" s="10"/>
      <c r="I31" s="10">
        <f t="shared" si="5"/>
        <v>127</v>
      </c>
      <c r="J31" s="10">
        <f t="shared" si="3"/>
        <v>174259907.61247355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11"/>
      <c r="H32" s="10"/>
      <c r="I32" s="10">
        <f t="shared" si="5"/>
        <v>127</v>
      </c>
      <c r="J32" s="10">
        <f t="shared" si="3"/>
        <v>169414648.66077539</v>
      </c>
      <c r="K32" s="11">
        <f t="shared" si="4"/>
        <v>2.6699999999999946E-2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11"/>
      <c r="H33" s="10"/>
      <c r="I33" s="10">
        <f t="shared" si="5"/>
        <v>127</v>
      </c>
      <c r="J33" s="10">
        <f t="shared" si="3"/>
        <v>165008910.74391294</v>
      </c>
      <c r="K33" s="11">
        <f t="shared" si="4"/>
        <v>2.4499999999999744E-2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11"/>
      <c r="H34" s="10"/>
      <c r="I34" s="10">
        <f t="shared" si="5"/>
        <v>127</v>
      </c>
      <c r="J34" s="10">
        <f t="shared" ref="J34:J65" si="6">IF(I34="","",I34*C34)</f>
        <v>161062870.4186559</v>
      </c>
      <c r="K34" s="11">
        <f t="shared" ref="K34:K65" si="7">IFERROR(J34/J35-1,"")</f>
        <v>2.2799999999999931E-2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11"/>
      <c r="H35" s="10"/>
      <c r="I35" s="10">
        <f t="shared" ref="I35:I66" si="8">IF(H35&lt;&gt;"",H35,I34/(1+IF(G34="",0,G34)))</f>
        <v>127</v>
      </c>
      <c r="J35" s="10">
        <f t="shared" si="6"/>
        <v>157472497.47619858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11"/>
      <c r="H36" s="10"/>
      <c r="I36" s="10">
        <f t="shared" si="8"/>
        <v>127</v>
      </c>
      <c r="J36" s="10">
        <f t="shared" si="6"/>
        <v>154158098.36142787</v>
      </c>
      <c r="K36" s="11">
        <f t="shared" si="7"/>
        <v>2.0899999999999919E-2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11"/>
      <c r="H37" s="10"/>
      <c r="I37" s="10">
        <f t="shared" si="8"/>
        <v>127</v>
      </c>
      <c r="J37" s="10">
        <f t="shared" si="6"/>
        <v>151002153.35628161</v>
      </c>
      <c r="K37" s="11">
        <f t="shared" si="7"/>
        <v>2.0899999999999919E-2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11"/>
      <c r="H38" s="10"/>
      <c r="I38" s="10">
        <f t="shared" si="8"/>
        <v>127</v>
      </c>
      <c r="J38" s="10">
        <f t="shared" si="6"/>
        <v>147910817.27522933</v>
      </c>
      <c r="K38" s="11">
        <f t="shared" si="7"/>
        <v>2.1400000000000086E-2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11"/>
      <c r="H39" s="10"/>
      <c r="I39" s="10">
        <f t="shared" si="8"/>
        <v>127</v>
      </c>
      <c r="J39" s="10">
        <f t="shared" si="6"/>
        <v>144811843.81753409</v>
      </c>
      <c r="K39" s="11">
        <f t="shared" si="7"/>
        <v>2.2399999999999975E-2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11"/>
      <c r="H40" s="10"/>
      <c r="I40" s="10">
        <f t="shared" si="8"/>
        <v>127</v>
      </c>
      <c r="J40" s="10">
        <f t="shared" si="6"/>
        <v>141639127.36456779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11"/>
      <c r="H41" s="10"/>
      <c r="I41" s="10">
        <f t="shared" si="8"/>
        <v>127</v>
      </c>
      <c r="J41" s="10">
        <f t="shared" si="6"/>
        <v>138346481.11405331</v>
      </c>
      <c r="K41" s="11">
        <f t="shared" si="7"/>
        <v>2.4999999999999911E-2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11"/>
      <c r="H42" s="10"/>
      <c r="I42" s="10">
        <f t="shared" si="8"/>
        <v>127</v>
      </c>
      <c r="J42" s="10">
        <f t="shared" si="6"/>
        <v>134972176.69663739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11"/>
      <c r="H43" s="10"/>
      <c r="I43" s="10">
        <f t="shared" si="8"/>
        <v>127</v>
      </c>
      <c r="J43" s="10">
        <f t="shared" si="6"/>
        <v>131590305.83663584</v>
      </c>
      <c r="K43" s="11">
        <f t="shared" si="7"/>
        <v>2.6100000000000012E-2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11"/>
      <c r="H44" s="10"/>
      <c r="I44" s="10">
        <f t="shared" si="8"/>
        <v>127</v>
      </c>
      <c r="J44" s="10">
        <f t="shared" si="6"/>
        <v>128243159.37689878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11"/>
      <c r="H45" s="10"/>
      <c r="I45" s="10">
        <f t="shared" si="8"/>
        <v>127</v>
      </c>
      <c r="J45" s="10">
        <f t="shared" si="6"/>
        <v>124944621.37266055</v>
      </c>
      <c r="K45" s="11">
        <f t="shared" si="7"/>
        <v>2.6399999999999979E-2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11"/>
      <c r="H46" s="10"/>
      <c r="I46" s="10">
        <f t="shared" si="8"/>
        <v>127</v>
      </c>
      <c r="J46" s="10">
        <f t="shared" si="6"/>
        <v>121730924.95387816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11"/>
      <c r="H47" s="10"/>
      <c r="I47" s="10">
        <f t="shared" si="8"/>
        <v>127</v>
      </c>
      <c r="J47" s="10">
        <f t="shared" si="6"/>
        <v>118623002.2937811</v>
      </c>
      <c r="K47" s="11">
        <f t="shared" si="7"/>
        <v>2.5700000000000056E-2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11"/>
      <c r="H48" s="10"/>
      <c r="I48" s="10">
        <f t="shared" si="8"/>
        <v>127</v>
      </c>
      <c r="J48" s="10">
        <f t="shared" si="6"/>
        <v>115650777.31674086</v>
      </c>
      <c r="K48" s="11">
        <f t="shared" si="7"/>
        <v>2.4799999999999933E-2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11"/>
      <c r="H49" s="10"/>
      <c r="I49" s="10">
        <f t="shared" si="8"/>
        <v>127</v>
      </c>
      <c r="J49" s="10">
        <f t="shared" si="6"/>
        <v>112852046.56200318</v>
      </c>
      <c r="K49" s="11">
        <f t="shared" si="7"/>
        <v>2.3500000000000076E-2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11"/>
      <c r="H50" s="10"/>
      <c r="I50" s="10">
        <f t="shared" si="8"/>
        <v>127</v>
      </c>
      <c r="J50" s="10">
        <f t="shared" si="6"/>
        <v>110260915.05813695</v>
      </c>
      <c r="K50" s="11">
        <f t="shared" si="7"/>
        <v>2.1900000000000253E-2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11"/>
      <c r="H51" s="10"/>
      <c r="I51" s="10">
        <f t="shared" si="8"/>
        <v>127</v>
      </c>
      <c r="J51" s="10">
        <f t="shared" si="6"/>
        <v>107897949.95414124</v>
      </c>
      <c r="K51" s="11">
        <f t="shared" si="7"/>
        <v>2.0000000000000018E-2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11"/>
      <c r="H52" s="10"/>
      <c r="I52" s="10">
        <f t="shared" si="8"/>
        <v>127</v>
      </c>
      <c r="J52" s="10">
        <f t="shared" si="6"/>
        <v>105782303.87660907</v>
      </c>
      <c r="K52" s="11">
        <f t="shared" si="7"/>
        <v>1.8000000000000016E-2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11"/>
      <c r="H53" s="10"/>
      <c r="I53" s="10">
        <f t="shared" si="8"/>
        <v>127</v>
      </c>
      <c r="J53" s="10">
        <f t="shared" si="6"/>
        <v>103911889.85914446</v>
      </c>
      <c r="K53" s="11">
        <f t="shared" si="7"/>
        <v>1.6199999999999992E-2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11"/>
      <c r="H54" s="10"/>
      <c r="I54" s="10">
        <f t="shared" si="8"/>
        <v>127</v>
      </c>
      <c r="J54" s="10">
        <f t="shared" si="6"/>
        <v>102255353.13830395</v>
      </c>
      <c r="K54" s="11">
        <f t="shared" si="7"/>
        <v>1.4700000000000157E-2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11"/>
      <c r="H55" s="10"/>
      <c r="I55" s="10">
        <f t="shared" si="8"/>
        <v>127</v>
      </c>
      <c r="J55" s="10">
        <f t="shared" si="6"/>
        <v>100773975.69557893</v>
      </c>
      <c r="K55" s="11">
        <f t="shared" si="7"/>
        <v>1.3600000000000056E-2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11"/>
      <c r="H56" s="10"/>
      <c r="I56" s="10">
        <f t="shared" si="8"/>
        <v>127</v>
      </c>
      <c r="J56" s="10">
        <f t="shared" si="6"/>
        <v>99421838.689403042</v>
      </c>
      <c r="K56" s="11">
        <f t="shared" si="7"/>
        <v>1.3100000000000112E-2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11"/>
      <c r="H57" s="10"/>
      <c r="I57" s="10">
        <f t="shared" si="8"/>
        <v>127</v>
      </c>
      <c r="J57" s="10">
        <f t="shared" si="6"/>
        <v>98136253.765080482</v>
      </c>
      <c r="K57" s="11">
        <f t="shared" si="7"/>
        <v>1.3200000000000101E-2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11"/>
      <c r="H58" s="10"/>
      <c r="I58" s="10">
        <f t="shared" si="8"/>
        <v>127</v>
      </c>
      <c r="J58" s="10">
        <f t="shared" si="6"/>
        <v>96857731.706553966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11"/>
      <c r="H59" s="10"/>
      <c r="I59" s="10">
        <f t="shared" si="8"/>
        <v>127</v>
      </c>
      <c r="J59" s="10">
        <f t="shared" si="6"/>
        <v>95511026.236617655</v>
      </c>
      <c r="K59" s="11">
        <f t="shared" si="7"/>
        <v>1.5700000000000047E-2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11"/>
      <c r="H60" s="10"/>
      <c r="I60" s="10">
        <f t="shared" si="8"/>
        <v>127</v>
      </c>
      <c r="J60" s="10">
        <f t="shared" si="6"/>
        <v>94034681.733403221</v>
      </c>
      <c r="K60" s="11">
        <f t="shared" si="7"/>
        <v>1.7900000000000027E-2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11"/>
      <c r="H61" s="10"/>
      <c r="I61" s="10">
        <f t="shared" si="8"/>
        <v>127</v>
      </c>
      <c r="J61" s="10">
        <f t="shared" si="6"/>
        <v>92381060.746048942</v>
      </c>
      <c r="K61" s="11">
        <f t="shared" si="7"/>
        <v>2.0100000000000007E-2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11"/>
      <c r="H62" s="10"/>
      <c r="I62" s="10">
        <f t="shared" si="8"/>
        <v>127</v>
      </c>
      <c r="J62" s="10">
        <f t="shared" si="6"/>
        <v>90560788.889372557</v>
      </c>
      <c r="K62" s="11">
        <f t="shared" si="7"/>
        <v>2.1900000000000253E-2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11"/>
      <c r="H63" s="10"/>
      <c r="I63" s="10">
        <f t="shared" si="8"/>
        <v>127</v>
      </c>
      <c r="J63" s="10">
        <f t="shared" si="6"/>
        <v>88620010.656006008</v>
      </c>
      <c r="K63" s="11">
        <f t="shared" si="7"/>
        <v>2.3099999999999898E-2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11"/>
      <c r="H64" s="10"/>
      <c r="I64" s="10">
        <f t="shared" si="8"/>
        <v>127</v>
      </c>
      <c r="J64" s="10">
        <f t="shared" si="6"/>
        <v>86619109.232729957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11"/>
      <c r="H65" s="10"/>
      <c r="I65" s="10">
        <f t="shared" si="8"/>
        <v>127</v>
      </c>
      <c r="J65" s="10">
        <f t="shared" si="6"/>
        <v>84646837.909439996</v>
      </c>
      <c r="K65" s="11">
        <f t="shared" si="7"/>
        <v>2.2399999999999753E-2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4">
        <f>SUM(F2)</f>
        <v>2950683</v>
      </c>
      <c r="G66" s="11"/>
      <c r="H66" s="10"/>
      <c r="I66" s="10">
        <f t="shared" si="8"/>
        <v>127</v>
      </c>
      <c r="J66" s="10">
        <f t="shared" ref="J66:J67" si="9">IF(I66="","",I66*C66)</f>
        <v>82792290.600000009</v>
      </c>
      <c r="K66" s="11">
        <f t="shared" ref="K66" si="10">IFERROR(J66/J67-1,"")</f>
        <v>2.0200000000000218E-2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11"/>
      <c r="H67" s="10"/>
      <c r="I67" s="10">
        <f t="shared" ref="I67" si="11">IF(H67&lt;&gt;"",H67,I66/(1+IF(G66="",0,G66)))</f>
        <v>127</v>
      </c>
      <c r="J67" s="10">
        <f t="shared" si="9"/>
        <v>81153000</v>
      </c>
      <c r="K67" s="11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5">
        <v>140080976</v>
      </c>
      <c r="G2" s="11"/>
      <c r="H2" s="10"/>
      <c r="I2" s="10">
        <f>IF(H2&lt;&gt;"",H2,2226)</f>
        <v>2226</v>
      </c>
      <c r="J2" s="10">
        <f t="shared" ref="J2:J33" si="3">IF(I2="","",I2*C2)</f>
        <v>311815654057.95807</v>
      </c>
      <c r="K2" s="11">
        <f t="shared" ref="K2:K33" si="4">IFERROR(J2/J3-1,"")</f>
        <v>2.1099999999999675E-2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11"/>
      <c r="H3" s="10"/>
      <c r="I3" s="10">
        <f t="shared" ref="I3:I34" si="5">IF(H3&lt;&gt;"",H3,I2/(1+IF(G2="",0,G2)))</f>
        <v>2226</v>
      </c>
      <c r="J3" s="10">
        <f t="shared" si="3"/>
        <v>305372298558.3764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11"/>
      <c r="H4" s="10"/>
      <c r="I4" s="10">
        <f t="shared" si="5"/>
        <v>2226</v>
      </c>
      <c r="J4" s="10">
        <f t="shared" si="3"/>
        <v>299032803131.97845</v>
      </c>
      <c r="K4" s="11">
        <f t="shared" si="4"/>
        <v>2.1099999999999897E-2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11"/>
      <c r="H5" s="10"/>
      <c r="I5" s="10">
        <f t="shared" si="5"/>
        <v>2226</v>
      </c>
      <c r="J5" s="10">
        <f t="shared" si="3"/>
        <v>292853592333.73663</v>
      </c>
      <c r="K5" s="11">
        <f t="shared" si="4"/>
        <v>2.1200000000000108E-2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11"/>
      <c r="H6" s="10"/>
      <c r="I6" s="10">
        <f t="shared" si="5"/>
        <v>2226</v>
      </c>
      <c r="J6" s="10">
        <f t="shared" si="3"/>
        <v>286773983875.5744</v>
      </c>
      <c r="K6" s="11">
        <f t="shared" si="4"/>
        <v>2.2099999999999786E-2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11"/>
      <c r="H7" s="10"/>
      <c r="I7" s="10">
        <f t="shared" si="5"/>
        <v>2226</v>
      </c>
      <c r="J7" s="10">
        <f t="shared" si="3"/>
        <v>280573313644.04114</v>
      </c>
      <c r="K7" s="11">
        <f t="shared" si="4"/>
        <v>2.3800000000000265E-2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11"/>
      <c r="H8" s="10"/>
      <c r="I8" s="10">
        <f t="shared" si="5"/>
        <v>2226</v>
      </c>
      <c r="J8" s="10">
        <f t="shared" si="3"/>
        <v>274050902172.33942</v>
      </c>
      <c r="K8" s="11">
        <f t="shared" si="4"/>
        <v>2.5899999999999812E-2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11"/>
      <c r="H9" s="10"/>
      <c r="I9" s="10">
        <f t="shared" si="5"/>
        <v>2226</v>
      </c>
      <c r="J9" s="10">
        <f t="shared" si="3"/>
        <v>267132178742.89838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11"/>
      <c r="H10" s="10"/>
      <c r="I10" s="10">
        <f t="shared" si="5"/>
        <v>2226</v>
      </c>
      <c r="J10" s="10">
        <f t="shared" si="3"/>
        <v>259906770522.37628</v>
      </c>
      <c r="K10" s="11">
        <f t="shared" si="4"/>
        <v>2.8999999999999915E-2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11"/>
      <c r="H11" s="10"/>
      <c r="I11" s="10">
        <f t="shared" si="5"/>
        <v>2226</v>
      </c>
      <c r="J11" s="10">
        <f t="shared" si="3"/>
        <v>252581895551.38611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11"/>
      <c r="H12" s="10"/>
      <c r="I12" s="10">
        <f t="shared" si="5"/>
        <v>2226</v>
      </c>
      <c r="J12" s="10">
        <f t="shared" si="3"/>
        <v>245368074170.76559</v>
      </c>
      <c r="K12" s="11">
        <f t="shared" si="4"/>
        <v>2.9199999999999893E-2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11"/>
      <c r="H13" s="10"/>
      <c r="I13" s="10">
        <f t="shared" si="5"/>
        <v>2226</v>
      </c>
      <c r="J13" s="10">
        <f t="shared" si="3"/>
        <v>238406601409.60513</v>
      </c>
      <c r="K13" s="11">
        <f t="shared" si="4"/>
        <v>2.8699999999999726E-2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11"/>
      <c r="H14" s="10"/>
      <c r="I14" s="10">
        <f t="shared" si="5"/>
        <v>2226</v>
      </c>
      <c r="J14" s="10">
        <f t="shared" si="3"/>
        <v>231755226411.59247</v>
      </c>
      <c r="K14" s="11">
        <f t="shared" si="4"/>
        <v>2.8399999999999981E-2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11"/>
      <c r="H15" s="10"/>
      <c r="I15" s="10">
        <f t="shared" si="5"/>
        <v>2226</v>
      </c>
      <c r="J15" s="10">
        <f t="shared" si="3"/>
        <v>225355140423.56329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11"/>
      <c r="H16" s="10"/>
      <c r="I16" s="10">
        <f t="shared" si="5"/>
        <v>2226</v>
      </c>
      <c r="J16" s="10">
        <f t="shared" si="3"/>
        <v>219131797378.02731</v>
      </c>
      <c r="K16" s="11">
        <f t="shared" si="4"/>
        <v>2.8399999999999981E-2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11"/>
      <c r="H17" s="10"/>
      <c r="I17" s="10">
        <f t="shared" si="5"/>
        <v>2226</v>
      </c>
      <c r="J17" s="10">
        <f t="shared" si="3"/>
        <v>213080316392.48087</v>
      </c>
      <c r="K17" s="11">
        <f t="shared" si="4"/>
        <v>2.8300000000000214E-2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11"/>
      <c r="H18" s="10"/>
      <c r="I18" s="10">
        <f t="shared" si="5"/>
        <v>2226</v>
      </c>
      <c r="J18" s="10">
        <f t="shared" si="3"/>
        <v>207216100741.49649</v>
      </c>
      <c r="K18" s="11">
        <f t="shared" si="4"/>
        <v>2.8199999999999781E-2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11"/>
      <c r="H19" s="10"/>
      <c r="I19" s="10">
        <f t="shared" si="5"/>
        <v>2226</v>
      </c>
      <c r="J19" s="10">
        <f t="shared" si="3"/>
        <v>201532873703.06995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11"/>
      <c r="H20" s="10"/>
      <c r="I20" s="10">
        <f t="shared" si="5"/>
        <v>2226</v>
      </c>
      <c r="J20" s="10">
        <f t="shared" si="3"/>
        <v>195967399555.68839</v>
      </c>
      <c r="K20" s="11">
        <f t="shared" si="4"/>
        <v>2.8899999999999926E-2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11"/>
      <c r="H21" s="10"/>
      <c r="I21" s="10">
        <f t="shared" si="5"/>
        <v>2226</v>
      </c>
      <c r="J21" s="10">
        <f t="shared" si="3"/>
        <v>190463018326.06512</v>
      </c>
      <c r="K21" s="11">
        <f t="shared" si="4"/>
        <v>2.949999999999986E-2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11"/>
      <c r="H22" s="10"/>
      <c r="I22" s="10">
        <f t="shared" si="5"/>
        <v>2226</v>
      </c>
      <c r="J22" s="10">
        <f t="shared" si="3"/>
        <v>185005360200.1604</v>
      </c>
      <c r="K22" s="11">
        <f t="shared" si="4"/>
        <v>3.0200000000000005E-2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11"/>
      <c r="H23" s="10"/>
      <c r="I23" s="10">
        <f t="shared" si="5"/>
        <v>2226</v>
      </c>
      <c r="J23" s="10">
        <f t="shared" si="3"/>
        <v>179581984275.05377</v>
      </c>
      <c r="K23" s="11">
        <f t="shared" si="4"/>
        <v>3.090000000000015E-2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11"/>
      <c r="H24" s="10"/>
      <c r="I24" s="10">
        <f t="shared" si="5"/>
        <v>2226</v>
      </c>
      <c r="J24" s="10">
        <f t="shared" si="3"/>
        <v>174199228125.96155</v>
      </c>
      <c r="K24" s="11">
        <f t="shared" si="4"/>
        <v>3.1500000000000083E-2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11"/>
      <c r="H25" s="10"/>
      <c r="I25" s="10">
        <f t="shared" si="5"/>
        <v>2226</v>
      </c>
      <c r="J25" s="10">
        <f t="shared" si="3"/>
        <v>168879523146.83618</v>
      </c>
      <c r="K25" s="11">
        <f t="shared" si="4"/>
        <v>3.2100000000000017E-2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11"/>
      <c r="H26" s="10"/>
      <c r="I26" s="10">
        <f t="shared" si="5"/>
        <v>2226</v>
      </c>
      <c r="J26" s="10">
        <f t="shared" si="3"/>
        <v>163627093447.18164</v>
      </c>
      <c r="K26" s="11">
        <f t="shared" si="4"/>
        <v>3.2399999999999984E-2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11"/>
      <c r="H27" s="10"/>
      <c r="I27" s="10">
        <f t="shared" si="5"/>
        <v>2226</v>
      </c>
      <c r="J27" s="10">
        <f t="shared" si="3"/>
        <v>158491954133.26389</v>
      </c>
      <c r="K27" s="11">
        <f t="shared" si="4"/>
        <v>3.2599999999999962E-2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11"/>
      <c r="H28" s="10"/>
      <c r="I28" s="10">
        <f t="shared" si="5"/>
        <v>2226</v>
      </c>
      <c r="J28" s="10">
        <f t="shared" si="3"/>
        <v>153488237587.89841</v>
      </c>
      <c r="K28" s="11">
        <f t="shared" si="4"/>
        <v>3.2599999999999962E-2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11"/>
      <c r="H29" s="10"/>
      <c r="I29" s="10">
        <f t="shared" si="5"/>
        <v>2226</v>
      </c>
      <c r="J29" s="10">
        <f t="shared" si="3"/>
        <v>148642492337.68973</v>
      </c>
      <c r="K29" s="11">
        <f t="shared" si="4"/>
        <v>3.2600000000000184E-2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11"/>
      <c r="H30" s="10"/>
      <c r="I30" s="10">
        <f t="shared" si="5"/>
        <v>2226</v>
      </c>
      <c r="J30" s="10">
        <f t="shared" si="3"/>
        <v>143949731103.7088</v>
      </c>
      <c r="K30" s="11">
        <f t="shared" si="4"/>
        <v>3.259999999999974E-2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11"/>
      <c r="H31" s="10"/>
      <c r="I31" s="10">
        <f t="shared" si="5"/>
        <v>2226</v>
      </c>
      <c r="J31" s="10">
        <f t="shared" si="3"/>
        <v>139405124059.37326</v>
      </c>
      <c r="K31" s="11">
        <f t="shared" si="4"/>
        <v>3.2499999999999973E-2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11"/>
      <c r="H32" s="10"/>
      <c r="I32" s="10">
        <f t="shared" si="5"/>
        <v>2226</v>
      </c>
      <c r="J32" s="10">
        <f t="shared" si="3"/>
        <v>135017069306.89905</v>
      </c>
      <c r="K32" s="11">
        <f t="shared" si="4"/>
        <v>3.2400000000000206E-2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11"/>
      <c r="H33" s="10"/>
      <c r="I33" s="10">
        <f t="shared" si="5"/>
        <v>2226</v>
      </c>
      <c r="J33" s="10">
        <f t="shared" si="3"/>
        <v>130779803668.05408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11"/>
      <c r="H34" s="10"/>
      <c r="I34" s="10">
        <f t="shared" si="5"/>
        <v>2226</v>
      </c>
      <c r="J34" s="10">
        <f t="shared" ref="J34:J65" si="6">IF(I34="","",I34*C34)</f>
        <v>126724615957.41675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11"/>
      <c r="H35" s="10"/>
      <c r="I35" s="10">
        <f t="shared" ref="I35:I66" si="8">IF(H35&lt;&gt;"",H35,I34/(1+IF(G34="",0,G34)))</f>
        <v>2226</v>
      </c>
      <c r="J35" s="10">
        <f t="shared" si="6"/>
        <v>122890434404.0116</v>
      </c>
      <c r="K35" s="11">
        <f t="shared" si="7"/>
        <v>3.0299999999999994E-2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11"/>
      <c r="H36" s="10"/>
      <c r="I36" s="10">
        <f t="shared" si="8"/>
        <v>2226</v>
      </c>
      <c r="J36" s="10">
        <f t="shared" si="6"/>
        <v>119276360675.54266</v>
      </c>
      <c r="K36" s="11">
        <f t="shared" si="7"/>
        <v>2.9400000000000093E-2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11"/>
      <c r="H37" s="10"/>
      <c r="I37" s="10">
        <f t="shared" si="8"/>
        <v>2226</v>
      </c>
      <c r="J37" s="10">
        <f t="shared" si="6"/>
        <v>115869788882.4001</v>
      </c>
      <c r="K37" s="11">
        <f t="shared" si="7"/>
        <v>2.8699999999999948E-2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11"/>
      <c r="H38" s="10"/>
      <c r="I38" s="10">
        <f t="shared" si="8"/>
        <v>2226</v>
      </c>
      <c r="J38" s="10">
        <f t="shared" si="6"/>
        <v>112637103997.66707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11"/>
      <c r="H39" s="10"/>
      <c r="I39" s="10">
        <f t="shared" si="8"/>
        <v>2226</v>
      </c>
      <c r="J39" s="10">
        <f t="shared" si="6"/>
        <v>109558509870.31133</v>
      </c>
      <c r="K39" s="11">
        <f t="shared" si="7"/>
        <v>2.7600000000000291E-2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11"/>
      <c r="H40" s="10"/>
      <c r="I40" s="10">
        <f t="shared" si="8"/>
        <v>2226</v>
      </c>
      <c r="J40" s="10">
        <f t="shared" si="6"/>
        <v>106615910734.05148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11"/>
      <c r="H41" s="10"/>
      <c r="I41" s="10">
        <f t="shared" si="8"/>
        <v>2226</v>
      </c>
      <c r="J41" s="10">
        <f t="shared" si="6"/>
        <v>103802853406.72914</v>
      </c>
      <c r="K41" s="11">
        <f t="shared" si="7"/>
        <v>2.6699999999999946E-2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11"/>
      <c r="H42" s="10"/>
      <c r="I42" s="10">
        <f t="shared" si="8"/>
        <v>2226</v>
      </c>
      <c r="J42" s="10">
        <f t="shared" si="6"/>
        <v>101103392818.47585</v>
      </c>
      <c r="K42" s="11">
        <f t="shared" si="7"/>
        <v>2.6399999999999979E-2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11"/>
      <c r="H43" s="10"/>
      <c r="I43" s="10">
        <f t="shared" si="8"/>
        <v>2226</v>
      </c>
      <c r="J43" s="10">
        <f t="shared" si="6"/>
        <v>98502915840.292145</v>
      </c>
      <c r="K43" s="11">
        <f t="shared" si="7"/>
        <v>2.6300000000000212E-2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11"/>
      <c r="H44" s="10"/>
      <c r="I44" s="10">
        <f t="shared" si="8"/>
        <v>2226</v>
      </c>
      <c r="J44" s="10">
        <f t="shared" si="6"/>
        <v>95978676644.54071</v>
      </c>
      <c r="K44" s="11">
        <f t="shared" si="7"/>
        <v>2.629999999999999E-2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11"/>
      <c r="H45" s="10"/>
      <c r="I45" s="10">
        <f t="shared" si="8"/>
        <v>2226</v>
      </c>
      <c r="J45" s="10">
        <f t="shared" si="6"/>
        <v>93519123691.455429</v>
      </c>
      <c r="K45" s="11">
        <f t="shared" si="7"/>
        <v>2.629999999999999E-2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11"/>
      <c r="H46" s="10"/>
      <c r="I46" s="10">
        <f t="shared" si="8"/>
        <v>2226</v>
      </c>
      <c r="J46" s="10">
        <f t="shared" si="6"/>
        <v>91122599329.100098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11"/>
      <c r="H47" s="10"/>
      <c r="I47" s="10">
        <f t="shared" si="8"/>
        <v>2226</v>
      </c>
      <c r="J47" s="10">
        <f t="shared" si="6"/>
        <v>88796140449.327713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11"/>
      <c r="H48" s="10"/>
      <c r="I48" s="10">
        <f t="shared" si="8"/>
        <v>2226</v>
      </c>
      <c r="J48" s="10">
        <f t="shared" si="6"/>
        <v>86554381956.650467</v>
      </c>
      <c r="K48" s="11">
        <f t="shared" si="7"/>
        <v>2.53000000000001E-2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11"/>
      <c r="H49" s="10"/>
      <c r="I49" s="10">
        <f t="shared" si="8"/>
        <v>2226</v>
      </c>
      <c r="J49" s="10">
        <f t="shared" si="6"/>
        <v>84418591589.437683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11"/>
      <c r="H50" s="10"/>
      <c r="I50" s="10">
        <f t="shared" si="8"/>
        <v>2226</v>
      </c>
      <c r="J50" s="10">
        <f t="shared" si="6"/>
        <v>82399796573.389633</v>
      </c>
      <c r="K50" s="11">
        <f t="shared" si="7"/>
        <v>2.3400000000000087E-2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11"/>
      <c r="H51" s="10"/>
      <c r="I51" s="10">
        <f t="shared" si="8"/>
        <v>2226</v>
      </c>
      <c r="J51" s="10">
        <f t="shared" si="6"/>
        <v>80515728525.883942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11"/>
      <c r="H52" s="10"/>
      <c r="I52" s="10">
        <f t="shared" si="8"/>
        <v>2226</v>
      </c>
      <c r="J52" s="10">
        <f t="shared" si="6"/>
        <v>78767098929.645798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11"/>
      <c r="H53" s="10"/>
      <c r="I53" s="10">
        <f t="shared" si="8"/>
        <v>2226</v>
      </c>
      <c r="J53" s="10">
        <f t="shared" si="6"/>
        <v>77131902594.639435</v>
      </c>
      <c r="K53" s="11">
        <f t="shared" si="7"/>
        <v>2.0499999999999963E-2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11"/>
      <c r="H54" s="10"/>
      <c r="I54" s="10">
        <f t="shared" si="8"/>
        <v>2226</v>
      </c>
      <c r="J54" s="10">
        <f t="shared" si="6"/>
        <v>75582462121.155746</v>
      </c>
      <c r="K54" s="11">
        <f t="shared" si="7"/>
        <v>2.0099999999999785E-2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11"/>
      <c r="H55" s="10"/>
      <c r="I55" s="10">
        <f t="shared" si="8"/>
        <v>2226</v>
      </c>
      <c r="J55" s="10">
        <f t="shared" si="6"/>
        <v>74093189021.81723</v>
      </c>
      <c r="K55" s="11">
        <f t="shared" si="7"/>
        <v>1.9700000000000051E-2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11"/>
      <c r="H56" s="10"/>
      <c r="I56" s="10">
        <f t="shared" si="8"/>
        <v>2226</v>
      </c>
      <c r="J56" s="10">
        <f t="shared" si="6"/>
        <v>72661752497.614227</v>
      </c>
      <c r="K56" s="11">
        <f t="shared" si="7"/>
        <v>1.9200000000000106E-2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11"/>
      <c r="H57" s="10"/>
      <c r="I57" s="10">
        <f t="shared" si="8"/>
        <v>2226</v>
      </c>
      <c r="J57" s="10">
        <f t="shared" si="6"/>
        <v>71292928274.739227</v>
      </c>
      <c r="K57" s="11">
        <f t="shared" si="7"/>
        <v>1.8499999999999961E-2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11"/>
      <c r="H58" s="10"/>
      <c r="I58" s="10">
        <f t="shared" si="8"/>
        <v>2226</v>
      </c>
      <c r="J58" s="10">
        <f t="shared" si="6"/>
        <v>69997965905.487701</v>
      </c>
      <c r="K58" s="11">
        <f t="shared" si="7"/>
        <v>1.760000000000006E-2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11"/>
      <c r="H59" s="10"/>
      <c r="I59" s="10">
        <f t="shared" si="8"/>
        <v>2226</v>
      </c>
      <c r="J59" s="10">
        <f t="shared" si="6"/>
        <v>68787309262.468262</v>
      </c>
      <c r="K59" s="11">
        <f t="shared" si="7"/>
        <v>1.6699999999999937E-2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11"/>
      <c r="H60" s="10"/>
      <c r="I60" s="10">
        <f t="shared" si="8"/>
        <v>2226</v>
      </c>
      <c r="J60" s="10">
        <f t="shared" si="6"/>
        <v>67657430178.487526</v>
      </c>
      <c r="K60" s="11">
        <f t="shared" si="7"/>
        <v>1.5900000000000025E-2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11"/>
      <c r="H61" s="10"/>
      <c r="I61" s="10">
        <f t="shared" si="8"/>
        <v>2226</v>
      </c>
      <c r="J61" s="10">
        <f t="shared" si="6"/>
        <v>66598513808.925606</v>
      </c>
      <c r="K61" s="11">
        <f t="shared" si="7"/>
        <v>1.5200000000000102E-2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11"/>
      <c r="H62" s="10"/>
      <c r="I62" s="10">
        <f t="shared" si="8"/>
        <v>2226</v>
      </c>
      <c r="J62" s="10">
        <f t="shared" si="6"/>
        <v>65601372940.234047</v>
      </c>
      <c r="K62" s="11">
        <f t="shared" si="7"/>
        <v>1.4700000000000157E-2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11"/>
      <c r="H63" s="10"/>
      <c r="I63" s="10">
        <f t="shared" si="8"/>
        <v>2226</v>
      </c>
      <c r="J63" s="10">
        <f t="shared" si="6"/>
        <v>64651003193.292641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11"/>
      <c r="H64" s="10"/>
      <c r="I64" s="10">
        <f t="shared" si="8"/>
        <v>2226</v>
      </c>
      <c r="J64" s="10">
        <f t="shared" si="6"/>
        <v>63726962240.801033</v>
      </c>
      <c r="K64" s="11">
        <f t="shared" si="7"/>
        <v>1.4599999999999946E-2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11"/>
      <c r="H65" s="10"/>
      <c r="I65" s="10">
        <f t="shared" si="8"/>
        <v>2226</v>
      </c>
      <c r="J65" s="10">
        <f t="shared" si="6"/>
        <v>62809937158.290001</v>
      </c>
      <c r="K65" s="11">
        <f t="shared" si="7"/>
        <v>1.5000000000000124E-2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4">
        <f>SUM(F2)</f>
        <v>140080976</v>
      </c>
      <c r="G66" s="11"/>
      <c r="H66" s="10"/>
      <c r="I66" s="10">
        <f t="shared" si="8"/>
        <v>2226</v>
      </c>
      <c r="J66" s="10">
        <f t="shared" ref="J66:J67" si="9">IF(I66="","",I66*C66)</f>
        <v>61881711486</v>
      </c>
      <c r="K66" s="11">
        <f t="shared" ref="K66" si="10">IFERROR(J66/J67-1,"")</f>
        <v>1.5600000000000058E-2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11"/>
      <c r="H67" s="10"/>
      <c r="I67" s="10">
        <f t="shared" ref="I67" si="11">IF(H67&lt;&gt;"",H67,I66/(1+IF(G66="",0,G66)))</f>
        <v>2226</v>
      </c>
      <c r="J67" s="10">
        <f t="shared" si="9"/>
        <v>60931185000</v>
      </c>
      <c r="K67" s="11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5">
        <v>18401158</v>
      </c>
      <c r="G2" s="11"/>
      <c r="H2" s="10"/>
      <c r="I2" s="10">
        <f>IF(H2&lt;&gt;"",H2,18492)</f>
        <v>18492</v>
      </c>
      <c r="J2" s="10">
        <f t="shared" ref="J2:J33" si="3">IF(I2="","",I2*C2)</f>
        <v>340282457713.65594</v>
      </c>
      <c r="K2" s="11">
        <f t="shared" ref="K2:K33" si="4">IFERROR(J2/J3-1,"")</f>
        <v>4.9999999999998934E-3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11"/>
      <c r="H3" s="10"/>
      <c r="I3" s="10">
        <f t="shared" ref="I3:I34" si="5">IF(H3&lt;&gt;"",H3,I2/(1+IF(G2="",0,G2)))</f>
        <v>18492</v>
      </c>
      <c r="J3" s="10">
        <f t="shared" si="3"/>
        <v>338589510162.8418</v>
      </c>
      <c r="K3" s="11">
        <f t="shared" si="4"/>
        <v>5.4000000000002935E-3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11"/>
      <c r="H4" s="10"/>
      <c r="I4" s="10">
        <f t="shared" si="5"/>
        <v>18492</v>
      </c>
      <c r="J4" s="10">
        <f t="shared" si="3"/>
        <v>336770947048.77832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11"/>
      <c r="H5" s="10"/>
      <c r="I5" s="10">
        <f t="shared" si="5"/>
        <v>18492</v>
      </c>
      <c r="J5" s="10">
        <f t="shared" si="3"/>
        <v>334795652697.8609</v>
      </c>
      <c r="K5" s="11">
        <f t="shared" si="4"/>
        <v>5.3000000000000824E-3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11"/>
      <c r="H6" s="10"/>
      <c r="I6" s="10">
        <f t="shared" si="5"/>
        <v>18492</v>
      </c>
      <c r="J6" s="10">
        <f t="shared" si="3"/>
        <v>333030590567.85126</v>
      </c>
      <c r="K6" s="11">
        <f t="shared" si="4"/>
        <v>6.2999999999999723E-3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11"/>
      <c r="H7" s="10"/>
      <c r="I7" s="10">
        <f t="shared" si="5"/>
        <v>18492</v>
      </c>
      <c r="J7" s="10">
        <f t="shared" si="3"/>
        <v>330945633079.45074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11"/>
      <c r="H8" s="10"/>
      <c r="I8" s="10">
        <f t="shared" si="5"/>
        <v>18492</v>
      </c>
      <c r="J8" s="10">
        <f t="shared" si="3"/>
        <v>329069934453.06824</v>
      </c>
      <c r="K8" s="11">
        <f t="shared" si="4"/>
        <v>4.7999999999999154E-3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11"/>
      <c r="H9" s="10"/>
      <c r="I9" s="10">
        <f t="shared" si="5"/>
        <v>18492</v>
      </c>
      <c r="J9" s="10">
        <f t="shared" si="3"/>
        <v>327497944320.33069</v>
      </c>
      <c r="K9" s="11">
        <f t="shared" si="4"/>
        <v>4.0000000000000036E-3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11"/>
      <c r="H10" s="10"/>
      <c r="I10" s="10">
        <f t="shared" si="5"/>
        <v>18492</v>
      </c>
      <c r="J10" s="10">
        <f t="shared" si="3"/>
        <v>326193171633.79547</v>
      </c>
      <c r="K10" s="11">
        <f t="shared" si="4"/>
        <v>1.2000000000000899E-3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11"/>
      <c r="H11" s="10"/>
      <c r="I11" s="10">
        <f t="shared" si="5"/>
        <v>18492</v>
      </c>
      <c r="J11" s="10">
        <f t="shared" si="3"/>
        <v>325802208983.01581</v>
      </c>
      <c r="K11" s="11">
        <f t="shared" si="4"/>
        <v>-9.9999999999988987E-4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11"/>
      <c r="H12" s="10"/>
      <c r="I12" s="10">
        <f t="shared" si="5"/>
        <v>18492</v>
      </c>
      <c r="J12" s="10">
        <f t="shared" si="3"/>
        <v>326128337320.33612</v>
      </c>
      <c r="K12" s="11">
        <f t="shared" si="4"/>
        <v>-2.1000000000001018E-3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11"/>
      <c r="H13" s="10"/>
      <c r="I13" s="10">
        <f t="shared" si="5"/>
        <v>18492</v>
      </c>
      <c r="J13" s="10">
        <f t="shared" si="3"/>
        <v>326814648081.30688</v>
      </c>
      <c r="K13" s="11">
        <f t="shared" si="4"/>
        <v>-3.8000000000001366E-3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11"/>
      <c r="H14" s="10"/>
      <c r="I14" s="10">
        <f t="shared" si="5"/>
        <v>18492</v>
      </c>
      <c r="J14" s="10">
        <f t="shared" si="3"/>
        <v>328061280948.91278</v>
      </c>
      <c r="K14" s="11">
        <f t="shared" si="4"/>
        <v>-5.9000000000001274E-3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11"/>
      <c r="H15" s="10"/>
      <c r="I15" s="10">
        <f t="shared" si="5"/>
        <v>18492</v>
      </c>
      <c r="J15" s="10">
        <f t="shared" si="3"/>
        <v>330008330096.48206</v>
      </c>
      <c r="K15" s="11">
        <f t="shared" si="4"/>
        <v>-8.4000000000000741E-3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11"/>
      <c r="H16" s="10"/>
      <c r="I16" s="10">
        <f t="shared" si="5"/>
        <v>18492</v>
      </c>
      <c r="J16" s="10">
        <f t="shared" si="3"/>
        <v>332803882711.25665</v>
      </c>
      <c r="K16" s="11">
        <f t="shared" si="4"/>
        <v>-1.0199999999999876E-2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11"/>
      <c r="H17" s="10"/>
      <c r="I17" s="10">
        <f t="shared" si="5"/>
        <v>18492</v>
      </c>
      <c r="J17" s="10">
        <f t="shared" si="3"/>
        <v>336233464044.51062</v>
      </c>
      <c r="K17" s="11">
        <f t="shared" si="4"/>
        <v>-9.7999999999999199E-3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11"/>
      <c r="H18" s="10"/>
      <c r="I18" s="10">
        <f t="shared" si="5"/>
        <v>18492</v>
      </c>
      <c r="J18" s="10">
        <f t="shared" si="3"/>
        <v>339561163446.28418</v>
      </c>
      <c r="K18" s="11">
        <f t="shared" si="4"/>
        <v>-1.0700000000000043E-2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11"/>
      <c r="H19" s="10"/>
      <c r="I19" s="10">
        <f t="shared" si="5"/>
        <v>18492</v>
      </c>
      <c r="J19" s="10">
        <f t="shared" si="3"/>
        <v>343233764728.88324</v>
      </c>
      <c r="K19" s="11">
        <f t="shared" si="4"/>
        <v>-1.21E-2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11"/>
      <c r="H20" s="10"/>
      <c r="I20" s="10">
        <f t="shared" si="5"/>
        <v>18492</v>
      </c>
      <c r="J20" s="10">
        <f t="shared" si="3"/>
        <v>347437761644.78516</v>
      </c>
      <c r="K20" s="11">
        <f t="shared" si="4"/>
        <v>-1.3000000000000012E-2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11"/>
      <c r="H21" s="10"/>
      <c r="I21" s="10">
        <f t="shared" si="5"/>
        <v>18492</v>
      </c>
      <c r="J21" s="10">
        <f t="shared" si="3"/>
        <v>352013942902.51788</v>
      </c>
      <c r="K21" s="11">
        <f t="shared" si="4"/>
        <v>-1.4500000000000068E-2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11"/>
      <c r="H22" s="10"/>
      <c r="I22" s="10">
        <f t="shared" si="5"/>
        <v>18492</v>
      </c>
      <c r="J22" s="10">
        <f t="shared" si="3"/>
        <v>357193244954.35608</v>
      </c>
      <c r="K22" s="11">
        <f t="shared" si="4"/>
        <v>-1.2600000000000056E-2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11"/>
      <c r="H23" s="10"/>
      <c r="I23" s="10">
        <f t="shared" si="5"/>
        <v>18492</v>
      </c>
      <c r="J23" s="10">
        <f t="shared" si="3"/>
        <v>361751311478.99139</v>
      </c>
      <c r="K23" s="11">
        <f t="shared" si="4"/>
        <v>-1.0699999999999932E-2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11"/>
      <c r="H24" s="10"/>
      <c r="I24" s="10">
        <f t="shared" si="5"/>
        <v>18492</v>
      </c>
      <c r="J24" s="10">
        <f t="shared" si="3"/>
        <v>365663915373.48767</v>
      </c>
      <c r="K24" s="11">
        <f t="shared" si="4"/>
        <v>-2.8000000000001357E-3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11"/>
      <c r="H25" s="10"/>
      <c r="I25" s="10">
        <f t="shared" si="5"/>
        <v>18492</v>
      </c>
      <c r="J25" s="10">
        <f t="shared" si="3"/>
        <v>366690649191.22314</v>
      </c>
      <c r="K25" s="11">
        <f t="shared" si="4"/>
        <v>-2.9999999999996696E-4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11"/>
      <c r="H26" s="10"/>
      <c r="I26" s="10">
        <f t="shared" si="5"/>
        <v>18492</v>
      </c>
      <c r="J26" s="10">
        <f t="shared" si="3"/>
        <v>366800689398.04254</v>
      </c>
      <c r="K26" s="11">
        <f t="shared" si="4"/>
        <v>1.9999999999997797E-3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11"/>
      <c r="H27" s="10"/>
      <c r="I27" s="10">
        <f t="shared" si="5"/>
        <v>18492</v>
      </c>
      <c r="J27" s="10">
        <f t="shared" si="3"/>
        <v>366068552293.45569</v>
      </c>
      <c r="K27" s="11">
        <f t="shared" si="4"/>
        <v>3.3000000000000806E-3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11"/>
      <c r="H28" s="10"/>
      <c r="I28" s="10">
        <f t="shared" si="5"/>
        <v>18492</v>
      </c>
      <c r="J28" s="10">
        <f t="shared" si="3"/>
        <v>364864499445.28619</v>
      </c>
      <c r="K28" s="11">
        <f t="shared" si="4"/>
        <v>4.0999999999999925E-3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11"/>
      <c r="H29" s="10"/>
      <c r="I29" s="10">
        <f t="shared" si="5"/>
        <v>18492</v>
      </c>
      <c r="J29" s="10">
        <f t="shared" si="3"/>
        <v>363374663325.65106</v>
      </c>
      <c r="K29" s="11">
        <f t="shared" si="4"/>
        <v>4.3999999999999595E-3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11"/>
      <c r="H30" s="10"/>
      <c r="I30" s="10">
        <f t="shared" si="5"/>
        <v>18492</v>
      </c>
      <c r="J30" s="10">
        <f t="shared" si="3"/>
        <v>361782818922.39252</v>
      </c>
      <c r="K30" s="11">
        <f t="shared" si="4"/>
        <v>5.7000000000000384E-3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11"/>
      <c r="H31" s="10"/>
      <c r="I31" s="10">
        <f t="shared" si="5"/>
        <v>18492</v>
      </c>
      <c r="J31" s="10">
        <f t="shared" si="3"/>
        <v>359732344558.40955</v>
      </c>
      <c r="K31" s="11">
        <f t="shared" si="4"/>
        <v>6.8999999999996842E-3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11"/>
      <c r="H32" s="10"/>
      <c r="I32" s="10">
        <f t="shared" si="5"/>
        <v>18492</v>
      </c>
      <c r="J32" s="10">
        <f t="shared" si="3"/>
        <v>357267200872.39014</v>
      </c>
      <c r="K32" s="11">
        <f t="shared" si="4"/>
        <v>7.8000000000000291E-3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11"/>
      <c r="H33" s="10"/>
      <c r="I33" s="10">
        <f t="shared" si="5"/>
        <v>18492</v>
      </c>
      <c r="J33" s="10">
        <f t="shared" si="3"/>
        <v>354502084612.41333</v>
      </c>
      <c r="K33" s="11">
        <f t="shared" si="4"/>
        <v>8.3999999999999631E-3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11"/>
      <c r="H34" s="10"/>
      <c r="I34" s="10">
        <f t="shared" si="5"/>
        <v>18492</v>
      </c>
      <c r="J34" s="10">
        <f t="shared" ref="J34:J65" si="6">IF(I34="","",I34*C34)</f>
        <v>351549072404.2179</v>
      </c>
      <c r="K34" s="11">
        <f t="shared" ref="K34:K65" si="7">IFERROR(J34/J35-1,"")</f>
        <v>8.999999999999897E-3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11"/>
      <c r="H35" s="10"/>
      <c r="I35" s="10">
        <f t="shared" ref="I35:I66" si="8">IF(H35&lt;&gt;"",H35,I34/(1+IF(G34="",0,G34)))</f>
        <v>18492</v>
      </c>
      <c r="J35" s="10">
        <f t="shared" si="6"/>
        <v>348413352234.11096</v>
      </c>
      <c r="K35" s="11">
        <f t="shared" si="7"/>
        <v>9.400000000000075E-3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11"/>
      <c r="H36" s="10"/>
      <c r="I36" s="10">
        <f t="shared" si="8"/>
        <v>18492</v>
      </c>
      <c r="J36" s="10">
        <f t="shared" si="6"/>
        <v>345168765835.25952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11"/>
      <c r="H37" s="10"/>
      <c r="I37" s="10">
        <f t="shared" si="8"/>
        <v>18492</v>
      </c>
      <c r="J37" s="10">
        <f t="shared" si="6"/>
        <v>341920520886.83459</v>
      </c>
      <c r="K37" s="11">
        <f t="shared" si="7"/>
        <v>9.7000000000000419E-3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11"/>
      <c r="H38" s="10"/>
      <c r="I38" s="10">
        <f t="shared" si="8"/>
        <v>18492</v>
      </c>
      <c r="J38" s="10">
        <f t="shared" si="6"/>
        <v>338635754072.33295</v>
      </c>
      <c r="K38" s="11">
        <f t="shared" si="7"/>
        <v>1.0300000000000198E-2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11"/>
      <c r="H39" s="10"/>
      <c r="I39" s="10">
        <f t="shared" si="8"/>
        <v>18492</v>
      </c>
      <c r="J39" s="10">
        <f t="shared" si="6"/>
        <v>335183365408.62408</v>
      </c>
      <c r="K39" s="11">
        <f t="shared" si="7"/>
        <v>1.1099999999999888E-2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11"/>
      <c r="H40" s="10"/>
      <c r="I40" s="10">
        <f t="shared" si="8"/>
        <v>18492</v>
      </c>
      <c r="J40" s="10">
        <f t="shared" si="6"/>
        <v>331503674620.33838</v>
      </c>
      <c r="K40" s="11">
        <f t="shared" si="7"/>
        <v>1.1500000000000066E-2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11"/>
      <c r="H41" s="10"/>
      <c r="I41" s="10">
        <f t="shared" si="8"/>
        <v>18492</v>
      </c>
      <c r="J41" s="10">
        <f t="shared" si="6"/>
        <v>327734725279.62268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11"/>
      <c r="H42" s="10"/>
      <c r="I42" s="10">
        <f t="shared" si="8"/>
        <v>18492</v>
      </c>
      <c r="J42" s="10">
        <f t="shared" si="6"/>
        <v>324072703727.50189</v>
      </c>
      <c r="K42" s="11">
        <f t="shared" si="7"/>
        <v>1.0200000000000209E-2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11"/>
      <c r="H43" s="10"/>
      <c r="I43" s="10">
        <f t="shared" si="8"/>
        <v>18492</v>
      </c>
      <c r="J43" s="10">
        <f t="shared" si="6"/>
        <v>320800538237.47955</v>
      </c>
      <c r="K43" s="11">
        <f t="shared" si="7"/>
        <v>8.3999999999999631E-3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11"/>
      <c r="H44" s="10"/>
      <c r="I44" s="10">
        <f t="shared" si="8"/>
        <v>18492</v>
      </c>
      <c r="J44" s="10">
        <f t="shared" si="6"/>
        <v>318128260846.37006</v>
      </c>
      <c r="K44" s="11">
        <f t="shared" si="7"/>
        <v>8.69999999999993E-3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11"/>
      <c r="H45" s="10"/>
      <c r="I45" s="10">
        <f t="shared" si="8"/>
        <v>18492</v>
      </c>
      <c r="J45" s="10">
        <f t="shared" si="6"/>
        <v>315384416423.48572</v>
      </c>
      <c r="K45" s="11">
        <f t="shared" si="7"/>
        <v>9.7999999999998089E-3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11"/>
      <c r="H46" s="10"/>
      <c r="I46" s="10">
        <f t="shared" si="8"/>
        <v>18492</v>
      </c>
      <c r="J46" s="10">
        <f t="shared" si="6"/>
        <v>312323644705.37311</v>
      </c>
      <c r="K46" s="11">
        <f t="shared" si="7"/>
        <v>1.0899999999999688E-2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11"/>
      <c r="H47" s="10"/>
      <c r="I47" s="10">
        <f t="shared" si="8"/>
        <v>18492</v>
      </c>
      <c r="J47" s="10">
        <f t="shared" si="6"/>
        <v>308956024043.30121</v>
      </c>
      <c r="K47" s="11">
        <f t="shared" si="7"/>
        <v>1.1400000000000299E-2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11"/>
      <c r="H48" s="10"/>
      <c r="I48" s="10">
        <f t="shared" si="8"/>
        <v>18492</v>
      </c>
      <c r="J48" s="10">
        <f t="shared" si="6"/>
        <v>305473624721.47632</v>
      </c>
      <c r="K48" s="11">
        <f t="shared" si="7"/>
        <v>1.2299999999999978E-2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11"/>
      <c r="H49" s="10"/>
      <c r="I49" s="10">
        <f t="shared" si="8"/>
        <v>18492</v>
      </c>
      <c r="J49" s="10">
        <f t="shared" si="6"/>
        <v>301761952703.22662</v>
      </c>
      <c r="K49" s="11">
        <f t="shared" si="7"/>
        <v>1.3400000000000079E-2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11"/>
      <c r="H50" s="10"/>
      <c r="I50" s="10">
        <f t="shared" si="8"/>
        <v>18492</v>
      </c>
      <c r="J50" s="10">
        <f t="shared" si="6"/>
        <v>297771810443.28656</v>
      </c>
      <c r="K50" s="11">
        <f t="shared" si="7"/>
        <v>1.4699999999999935E-2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11"/>
      <c r="H51" s="10"/>
      <c r="I51" s="10">
        <f t="shared" si="8"/>
        <v>18492</v>
      </c>
      <c r="J51" s="10">
        <f t="shared" si="6"/>
        <v>293457978164.27179</v>
      </c>
      <c r="K51" s="11">
        <f t="shared" si="7"/>
        <v>1.6100000000000003E-2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11"/>
      <c r="H52" s="10"/>
      <c r="I52" s="10">
        <f t="shared" si="8"/>
        <v>18492</v>
      </c>
      <c r="J52" s="10">
        <f t="shared" si="6"/>
        <v>288808166680.71234</v>
      </c>
      <c r="K52" s="11">
        <f t="shared" si="7"/>
        <v>1.7400000000000082E-2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11"/>
      <c r="H53" s="10"/>
      <c r="I53" s="10">
        <f t="shared" si="8"/>
        <v>18492</v>
      </c>
      <c r="J53" s="10">
        <f t="shared" si="6"/>
        <v>283868848713.10431</v>
      </c>
      <c r="K53" s="11">
        <f t="shared" si="7"/>
        <v>1.8400000000000194E-2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11"/>
      <c r="H54" s="10"/>
      <c r="I54" s="10">
        <f t="shared" si="8"/>
        <v>18492</v>
      </c>
      <c r="J54" s="10">
        <f t="shared" si="6"/>
        <v>278740032122.05841</v>
      </c>
      <c r="K54" s="11">
        <f t="shared" si="7"/>
        <v>1.8100000000000005E-2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11"/>
      <c r="H55" s="10"/>
      <c r="I55" s="10">
        <f t="shared" si="8"/>
        <v>18492</v>
      </c>
      <c r="J55" s="10">
        <f t="shared" si="6"/>
        <v>273784532091.20758</v>
      </c>
      <c r="K55" s="11">
        <f t="shared" si="7"/>
        <v>1.6299999999999981E-2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11"/>
      <c r="H56" s="10"/>
      <c r="I56" s="10">
        <f t="shared" si="8"/>
        <v>18492</v>
      </c>
      <c r="J56" s="10">
        <f t="shared" si="6"/>
        <v>269393419355.70953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11"/>
      <c r="H57" s="10"/>
      <c r="I57" s="10">
        <f t="shared" si="8"/>
        <v>18492</v>
      </c>
      <c r="J57" s="10">
        <f t="shared" si="6"/>
        <v>265857514414.00327</v>
      </c>
      <c r="K57" s="11">
        <f t="shared" si="7"/>
        <v>1.0199999999999987E-2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11"/>
      <c r="H58" s="10"/>
      <c r="I58" s="10">
        <f t="shared" si="8"/>
        <v>18492</v>
      </c>
      <c r="J58" s="10">
        <f t="shared" si="6"/>
        <v>263173148301.32968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11"/>
      <c r="H59" s="10"/>
      <c r="I59" s="10">
        <f t="shared" si="8"/>
        <v>18492</v>
      </c>
      <c r="J59" s="10">
        <f t="shared" si="6"/>
        <v>260955030541.72504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11"/>
      <c r="H60" s="10"/>
      <c r="I60" s="10">
        <f t="shared" si="8"/>
        <v>18492</v>
      </c>
      <c r="J60" s="10">
        <f t="shared" si="6"/>
        <v>258755607874.78934</v>
      </c>
      <c r="K60" s="11">
        <f t="shared" si="7"/>
        <v>9.7000000000000419E-3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11"/>
      <c r="H61" s="10"/>
      <c r="I61" s="10">
        <f t="shared" si="8"/>
        <v>18492</v>
      </c>
      <c r="J61" s="10">
        <f t="shared" si="6"/>
        <v>256269790903.02994</v>
      </c>
      <c r="K61" s="11">
        <f t="shared" si="7"/>
        <v>1.1600000000000055E-2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11"/>
      <c r="H62" s="10"/>
      <c r="I62" s="10">
        <f t="shared" si="8"/>
        <v>18492</v>
      </c>
      <c r="J62" s="10">
        <f t="shared" si="6"/>
        <v>253331149568.04068</v>
      </c>
      <c r="K62" s="11">
        <f t="shared" si="7"/>
        <v>1.3500000000000068E-2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11"/>
      <c r="H63" s="10"/>
      <c r="I63" s="10">
        <f t="shared" si="8"/>
        <v>18492</v>
      </c>
      <c r="J63" s="10">
        <f t="shared" si="6"/>
        <v>249956733663.58228</v>
      </c>
      <c r="K63" s="11">
        <f t="shared" si="7"/>
        <v>1.4699999999999935E-2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11"/>
      <c r="H64" s="10"/>
      <c r="I64" s="10">
        <f t="shared" si="8"/>
        <v>18492</v>
      </c>
      <c r="J64" s="10">
        <f t="shared" si="6"/>
        <v>246335600338.6048</v>
      </c>
      <c r="K64" s="11">
        <f t="shared" si="7"/>
        <v>1.5200000000000102E-2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11"/>
      <c r="H65" s="10"/>
      <c r="I65" s="10">
        <f t="shared" si="8"/>
        <v>18492</v>
      </c>
      <c r="J65" s="10">
        <f t="shared" si="6"/>
        <v>242647360459.61856</v>
      </c>
      <c r="K65" s="11">
        <f t="shared" si="7"/>
        <v>1.5600000000000058E-2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4">
        <f>SUM(F2)</f>
        <v>18401158</v>
      </c>
      <c r="G66" s="11"/>
      <c r="H66" s="10"/>
      <c r="I66" s="10">
        <f t="shared" si="8"/>
        <v>18492</v>
      </c>
      <c r="J66" s="10">
        <f t="shared" ref="J66:J67" si="9">IF(I66="","",I66*C66)</f>
        <v>238920205257.59998</v>
      </c>
      <c r="K66" s="11">
        <f t="shared" ref="K66" si="10">IFERROR(J66/J67-1,"")</f>
        <v>1.5099999999999891E-2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11"/>
      <c r="H67" s="10"/>
      <c r="I67" s="10">
        <f t="shared" ref="I67" si="11">IF(H67&lt;&gt;"",H67,I66/(1+IF(G66="",0,G66)))</f>
        <v>18492</v>
      </c>
      <c r="J67" s="10">
        <f t="shared" si="9"/>
        <v>235366176000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5">
        <v>8714286</v>
      </c>
      <c r="G2" s="11"/>
      <c r="H2" s="10"/>
      <c r="I2" s="10">
        <f>IF(H2&lt;&gt;"",H2,1706)</f>
        <v>1706</v>
      </c>
      <c r="J2" s="10">
        <f t="shared" ref="J2:J33" si="3">IF(I2="","",I2*C2)</f>
        <v>14866753505.387247</v>
      </c>
      <c r="K2" s="11">
        <f t="shared" ref="K2:K33" si="4">IFERROR(J2/J3-1,"")</f>
        <v>-1.1999999999998678E-3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11"/>
      <c r="H3" s="10"/>
      <c r="I3" s="10">
        <f t="shared" ref="I3:I34" si="5">IF(H3&lt;&gt;"",H3,I2/(1+IF(G2="",0,G2)))</f>
        <v>1706</v>
      </c>
      <c r="J3" s="10">
        <f t="shared" si="3"/>
        <v>14884615043.439373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11"/>
      <c r="H4" s="10"/>
      <c r="I4" s="10">
        <f t="shared" si="5"/>
        <v>1706</v>
      </c>
      <c r="J4" s="10">
        <f t="shared" si="3"/>
        <v>14716843032.864716</v>
      </c>
      <c r="K4" s="11">
        <f t="shared" si="4"/>
        <v>1.5500000000000069E-2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11"/>
      <c r="H5" s="10"/>
      <c r="I5" s="10">
        <f t="shared" si="5"/>
        <v>1706</v>
      </c>
      <c r="J5" s="10">
        <f t="shared" si="3"/>
        <v>14492213720.20159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11"/>
      <c r="H6" s="10"/>
      <c r="I6" s="10">
        <f t="shared" si="5"/>
        <v>1706</v>
      </c>
      <c r="J6" s="10">
        <f t="shared" si="3"/>
        <v>14316125378.051556</v>
      </c>
      <c r="K6" s="11">
        <f t="shared" si="4"/>
        <v>1.21E-2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11"/>
      <c r="H7" s="10"/>
      <c r="I7" s="10">
        <f t="shared" si="5"/>
        <v>1706</v>
      </c>
      <c r="J7" s="10">
        <f t="shared" si="3"/>
        <v>14144971226.214363</v>
      </c>
      <c r="K7" s="11">
        <f t="shared" si="4"/>
        <v>1.2000000000000011E-2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11"/>
      <c r="H8" s="10"/>
      <c r="I8" s="10">
        <f t="shared" si="5"/>
        <v>1706</v>
      </c>
      <c r="J8" s="10">
        <f t="shared" si="3"/>
        <v>13977244294.678225</v>
      </c>
      <c r="K8" s="11">
        <f t="shared" si="4"/>
        <v>1.3600000000000056E-2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11"/>
      <c r="H9" s="10"/>
      <c r="I9" s="10">
        <f t="shared" si="5"/>
        <v>1706</v>
      </c>
      <c r="J9" s="10">
        <f t="shared" si="3"/>
        <v>13789704315.980883</v>
      </c>
      <c r="K9" s="11">
        <f t="shared" si="4"/>
        <v>1.419999999999999E-2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11"/>
      <c r="H10" s="10"/>
      <c r="I10" s="10">
        <f t="shared" si="5"/>
        <v>1706</v>
      </c>
      <c r="J10" s="10">
        <f t="shared" si="3"/>
        <v>13596632139.598583</v>
      </c>
      <c r="K10" s="11">
        <f t="shared" si="4"/>
        <v>1.4599999999999946E-2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11"/>
      <c r="H11" s="10"/>
      <c r="I11" s="10">
        <f t="shared" si="5"/>
        <v>1706</v>
      </c>
      <c r="J11" s="10">
        <f t="shared" si="3"/>
        <v>13400977862.80168</v>
      </c>
      <c r="K11" s="11">
        <f t="shared" si="4"/>
        <v>1.4999999999999902E-2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11"/>
      <c r="H12" s="10"/>
      <c r="I12" s="10">
        <f t="shared" si="5"/>
        <v>1706</v>
      </c>
      <c r="J12" s="10">
        <f t="shared" si="3"/>
        <v>13202933854.977026</v>
      </c>
      <c r="K12" s="11">
        <f t="shared" si="4"/>
        <v>1.5300000000000091E-2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11"/>
      <c r="H13" s="10"/>
      <c r="I13" s="10">
        <f t="shared" si="5"/>
        <v>1706</v>
      </c>
      <c r="J13" s="10">
        <f t="shared" si="3"/>
        <v>13003973067.051144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11"/>
      <c r="H14" s="10"/>
      <c r="I14" s="10">
        <f t="shared" si="5"/>
        <v>1706</v>
      </c>
      <c r="J14" s="10">
        <f t="shared" si="3"/>
        <v>12804227123.918022</v>
      </c>
      <c r="K14" s="11">
        <f t="shared" si="4"/>
        <v>1.5400000000000302E-2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11"/>
      <c r="H15" s="10"/>
      <c r="I15" s="10">
        <f t="shared" si="5"/>
        <v>1706</v>
      </c>
      <c r="J15" s="10">
        <f t="shared" si="3"/>
        <v>12610032621.546207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11"/>
      <c r="H16" s="10"/>
      <c r="I16" s="10">
        <f t="shared" si="5"/>
        <v>1706</v>
      </c>
      <c r="J16" s="10">
        <f t="shared" si="3"/>
        <v>12427350568.19376</v>
      </c>
      <c r="K16" s="11">
        <f t="shared" si="4"/>
        <v>1.4299999999999979E-2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11"/>
      <c r="H17" s="10"/>
      <c r="I17" s="10">
        <f t="shared" si="5"/>
        <v>1706</v>
      </c>
      <c r="J17" s="10">
        <f t="shared" si="3"/>
        <v>12252144896.17841</v>
      </c>
      <c r="K17" s="11">
        <f t="shared" si="4"/>
        <v>1.4300000000000201E-2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11"/>
      <c r="H18" s="10"/>
      <c r="I18" s="10">
        <f t="shared" si="5"/>
        <v>1706</v>
      </c>
      <c r="J18" s="10">
        <f t="shared" si="3"/>
        <v>12079409342.579521</v>
      </c>
      <c r="K18" s="11">
        <f t="shared" si="4"/>
        <v>1.5600000000000058E-2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11"/>
      <c r="H19" s="10"/>
      <c r="I19" s="10">
        <f t="shared" si="5"/>
        <v>1706</v>
      </c>
      <c r="J19" s="10">
        <f t="shared" si="3"/>
        <v>11893865047.833321</v>
      </c>
      <c r="K19" s="11">
        <f t="shared" si="4"/>
        <v>1.7400000000000082E-2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11"/>
      <c r="H20" s="10"/>
      <c r="I20" s="10">
        <f t="shared" si="5"/>
        <v>1706</v>
      </c>
      <c r="J20" s="10">
        <f t="shared" si="3"/>
        <v>11690451197.005426</v>
      </c>
      <c r="K20" s="11">
        <f t="shared" si="4"/>
        <v>1.8899999999999917E-2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11"/>
      <c r="H21" s="10"/>
      <c r="I21" s="10">
        <f t="shared" si="5"/>
        <v>1706</v>
      </c>
      <c r="J21" s="10">
        <f t="shared" si="3"/>
        <v>11473600154.093067</v>
      </c>
      <c r="K21" s="11">
        <f t="shared" si="4"/>
        <v>1.9500000000000073E-2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11"/>
      <c r="H22" s="10"/>
      <c r="I22" s="10">
        <f t="shared" si="5"/>
        <v>1706</v>
      </c>
      <c r="J22" s="10">
        <f t="shared" si="3"/>
        <v>11254144339.473337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11"/>
      <c r="H23" s="10"/>
      <c r="I23" s="10">
        <f t="shared" si="5"/>
        <v>1706</v>
      </c>
      <c r="J23" s="10">
        <f t="shared" si="3"/>
        <v>11037803392.971104</v>
      </c>
      <c r="K23" s="11">
        <f t="shared" si="4"/>
        <v>2.0299999999999985E-2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11"/>
      <c r="H24" s="10"/>
      <c r="I24" s="10">
        <f t="shared" si="5"/>
        <v>1706</v>
      </c>
      <c r="J24" s="10">
        <f t="shared" si="3"/>
        <v>10818194053.681372</v>
      </c>
      <c r="K24" s="11">
        <f t="shared" si="4"/>
        <v>2.1500000000000075E-2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11"/>
      <c r="H25" s="10"/>
      <c r="I25" s="10">
        <f t="shared" si="5"/>
        <v>1706</v>
      </c>
      <c r="J25" s="10">
        <f t="shared" si="3"/>
        <v>10590498339.384602</v>
      </c>
      <c r="K25" s="11">
        <f t="shared" si="4"/>
        <v>2.2399999999999975E-2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11"/>
      <c r="H26" s="10"/>
      <c r="I26" s="10">
        <f t="shared" si="5"/>
        <v>1706</v>
      </c>
      <c r="J26" s="10">
        <f t="shared" si="3"/>
        <v>10358468641.8081</v>
      </c>
      <c r="K26" s="11">
        <f t="shared" si="4"/>
        <v>2.2699999999999942E-2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11"/>
      <c r="H27" s="10"/>
      <c r="I27" s="10">
        <f t="shared" si="5"/>
        <v>1706</v>
      </c>
      <c r="J27" s="10">
        <f t="shared" si="3"/>
        <v>10128550544.449106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11"/>
      <c r="H28" s="10"/>
      <c r="I28" s="10">
        <f t="shared" si="5"/>
        <v>1706</v>
      </c>
      <c r="J28" s="10">
        <f t="shared" si="3"/>
        <v>9908580066.9625378</v>
      </c>
      <c r="K28" s="11">
        <f t="shared" si="4"/>
        <v>2.1699999999999831E-2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11"/>
      <c r="H29" s="10"/>
      <c r="I29" s="10">
        <f t="shared" si="5"/>
        <v>1706</v>
      </c>
      <c r="J29" s="10">
        <f t="shared" si="3"/>
        <v>9698130632.2428684</v>
      </c>
      <c r="K29" s="11">
        <f t="shared" si="4"/>
        <v>2.1500000000000075E-2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11"/>
      <c r="H30" s="10"/>
      <c r="I30" s="10">
        <f t="shared" si="5"/>
        <v>1706</v>
      </c>
      <c r="J30" s="10">
        <f t="shared" si="3"/>
        <v>9494009429.5084362</v>
      </c>
      <c r="K30" s="11">
        <f t="shared" si="4"/>
        <v>2.2000000000000242E-2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11"/>
      <c r="H31" s="10"/>
      <c r="I31" s="10">
        <f t="shared" si="5"/>
        <v>1706</v>
      </c>
      <c r="J31" s="10">
        <f t="shared" si="3"/>
        <v>9289637406.5640259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11"/>
      <c r="H32" s="10"/>
      <c r="I32" s="10">
        <f t="shared" si="5"/>
        <v>1706</v>
      </c>
      <c r="J32" s="10">
        <f t="shared" si="3"/>
        <v>9081667227.0642548</v>
      </c>
      <c r="K32" s="11">
        <f t="shared" si="4"/>
        <v>2.3800000000000043E-2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11"/>
      <c r="H33" s="10"/>
      <c r="I33" s="10">
        <f t="shared" si="5"/>
        <v>1706</v>
      </c>
      <c r="J33" s="10">
        <f t="shared" si="3"/>
        <v>8870548180.3714142</v>
      </c>
      <c r="K33" s="11">
        <f t="shared" si="4"/>
        <v>2.4499999999999966E-2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11"/>
      <c r="H34" s="10"/>
      <c r="I34" s="10">
        <f t="shared" si="5"/>
        <v>1706</v>
      </c>
      <c r="J34" s="10">
        <f t="shared" ref="J34:J65" si="6">IF(I34="","",I34*C34)</f>
        <v>8658416964.7353973</v>
      </c>
      <c r="K34" s="11">
        <f t="shared" ref="K34:K65" si="7">IFERROR(J34/J35-1,"")</f>
        <v>2.4899999999999922E-2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11"/>
      <c r="H35" s="10"/>
      <c r="I35" s="10">
        <f t="shared" ref="I35:I66" si="8">IF(H35&lt;&gt;"",H35,I34/(1+IF(G34="",0,G34)))</f>
        <v>1706</v>
      </c>
      <c r="J35" s="10">
        <f t="shared" si="6"/>
        <v>8448060264.1578674</v>
      </c>
      <c r="K35" s="11">
        <f t="shared" si="7"/>
        <v>2.4999999999999911E-2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11"/>
      <c r="H36" s="10"/>
      <c r="I36" s="10">
        <f t="shared" si="8"/>
        <v>1706</v>
      </c>
      <c r="J36" s="10">
        <f t="shared" si="6"/>
        <v>8242010013.8125544</v>
      </c>
      <c r="K36" s="11">
        <f t="shared" si="7"/>
        <v>2.4699999999999944E-2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11"/>
      <c r="H37" s="10"/>
      <c r="I37" s="10">
        <f t="shared" si="8"/>
        <v>1706</v>
      </c>
      <c r="J37" s="10">
        <f t="shared" si="6"/>
        <v>8043339527.4837074</v>
      </c>
      <c r="K37" s="11">
        <f t="shared" si="7"/>
        <v>2.4099999999999788E-2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11"/>
      <c r="H38" s="10"/>
      <c r="I38" s="10">
        <f t="shared" si="8"/>
        <v>1706</v>
      </c>
      <c r="J38" s="10">
        <f t="shared" si="6"/>
        <v>7854056759.5778818</v>
      </c>
      <c r="K38" s="11">
        <f t="shared" si="7"/>
        <v>2.3500000000000076E-2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11"/>
      <c r="H39" s="10"/>
      <c r="I39" s="10">
        <f t="shared" si="8"/>
        <v>1706</v>
      </c>
      <c r="J39" s="10">
        <f t="shared" si="6"/>
        <v>7673724239.9393072</v>
      </c>
      <c r="K39" s="11">
        <f t="shared" si="7"/>
        <v>2.2799999999999931E-2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11"/>
      <c r="H40" s="10"/>
      <c r="I40" s="10">
        <f t="shared" si="8"/>
        <v>1706</v>
      </c>
      <c r="J40" s="10">
        <f t="shared" si="6"/>
        <v>7502663511.868701</v>
      </c>
      <c r="K40" s="11">
        <f t="shared" si="7"/>
        <v>2.2099999999999786E-2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11"/>
      <c r="H41" s="10"/>
      <c r="I41" s="10">
        <f t="shared" si="8"/>
        <v>1706</v>
      </c>
      <c r="J41" s="10">
        <f t="shared" si="6"/>
        <v>7340439792.4554367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11"/>
      <c r="H42" s="10"/>
      <c r="I42" s="10">
        <f t="shared" si="8"/>
        <v>1706</v>
      </c>
      <c r="J42" s="10">
        <f t="shared" si="6"/>
        <v>7185942038.6249981</v>
      </c>
      <c r="K42" s="11">
        <f t="shared" si="7"/>
        <v>2.0999999999999908E-2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11"/>
      <c r="H43" s="10"/>
      <c r="I43" s="10">
        <f t="shared" si="8"/>
        <v>1706</v>
      </c>
      <c r="J43" s="10">
        <f t="shared" si="6"/>
        <v>7038141076.0284023</v>
      </c>
      <c r="K43" s="11">
        <f t="shared" si="7"/>
        <v>2.0599999999999952E-2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11"/>
      <c r="H44" s="10"/>
      <c r="I44" s="10">
        <f t="shared" si="8"/>
        <v>1706</v>
      </c>
      <c r="J44" s="10">
        <f t="shared" si="6"/>
        <v>6896081791.1311026</v>
      </c>
      <c r="K44" s="11">
        <f t="shared" si="7"/>
        <v>2.0600000000000174E-2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11"/>
      <c r="H45" s="10"/>
      <c r="I45" s="10">
        <f t="shared" si="8"/>
        <v>1706</v>
      </c>
      <c r="J45" s="10">
        <f t="shared" si="6"/>
        <v>6756889860.0147972</v>
      </c>
      <c r="K45" s="11">
        <f t="shared" si="7"/>
        <v>2.1200000000000108E-2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11"/>
      <c r="H46" s="10"/>
      <c r="I46" s="10">
        <f t="shared" si="8"/>
        <v>1706</v>
      </c>
      <c r="J46" s="10">
        <f t="shared" si="6"/>
        <v>6616617567.582057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11"/>
      <c r="H47" s="10"/>
      <c r="I47" s="10">
        <f t="shared" si="8"/>
        <v>1706</v>
      </c>
      <c r="J47" s="10">
        <f t="shared" si="6"/>
        <v>6472918770.8687706</v>
      </c>
      <c r="K47" s="11">
        <f t="shared" si="7"/>
        <v>2.3400000000000087E-2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11"/>
      <c r="H48" s="10"/>
      <c r="I48" s="10">
        <f t="shared" si="8"/>
        <v>1706</v>
      </c>
      <c r="J48" s="10">
        <f t="shared" si="6"/>
        <v>6324915742.494401</v>
      </c>
      <c r="K48" s="11">
        <f t="shared" si="7"/>
        <v>2.4599999999999955E-2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11"/>
      <c r="H49" s="10"/>
      <c r="I49" s="10">
        <f t="shared" si="8"/>
        <v>1706</v>
      </c>
      <c r="J49" s="10">
        <f t="shared" si="6"/>
        <v>6173058503.3129034</v>
      </c>
      <c r="K49" s="11">
        <f t="shared" si="7"/>
        <v>2.5499999999999856E-2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11"/>
      <c r="H50" s="10"/>
      <c r="I50" s="10">
        <f t="shared" si="8"/>
        <v>1706</v>
      </c>
      <c r="J50" s="10">
        <f t="shared" si="6"/>
        <v>6019559730.1929827</v>
      </c>
      <c r="K50" s="11">
        <f t="shared" si="7"/>
        <v>2.5900000000000034E-2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11"/>
      <c r="H51" s="10"/>
      <c r="I51" s="10">
        <f t="shared" si="8"/>
        <v>1706</v>
      </c>
      <c r="J51" s="10">
        <f t="shared" si="6"/>
        <v>5867589170.6725626</v>
      </c>
      <c r="K51" s="11">
        <f t="shared" si="7"/>
        <v>2.5800000000000045E-2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11"/>
      <c r="H52" s="10"/>
      <c r="I52" s="10">
        <f t="shared" si="8"/>
        <v>1706</v>
      </c>
      <c r="J52" s="10">
        <f t="shared" si="6"/>
        <v>5720012839.4156389</v>
      </c>
      <c r="K52" s="11">
        <f t="shared" si="7"/>
        <v>2.4999999999999689E-2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11"/>
      <c r="H53" s="10"/>
      <c r="I53" s="10">
        <f t="shared" si="8"/>
        <v>1706</v>
      </c>
      <c r="J53" s="10">
        <f t="shared" si="6"/>
        <v>5580500331.1372099</v>
      </c>
      <c r="K53" s="11">
        <f t="shared" si="7"/>
        <v>2.3500000000000076E-2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11"/>
      <c r="H54" s="10"/>
      <c r="I54" s="10">
        <f t="shared" si="8"/>
        <v>1706</v>
      </c>
      <c r="J54" s="10">
        <f t="shared" si="6"/>
        <v>5452369644.4916553</v>
      </c>
      <c r="K54" s="11">
        <f t="shared" si="7"/>
        <v>2.1400000000000086E-2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11"/>
      <c r="H55" s="10"/>
      <c r="I55" s="10">
        <f t="shared" si="8"/>
        <v>1706</v>
      </c>
      <c r="J55" s="10">
        <f t="shared" si="6"/>
        <v>5338133585.7564669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11"/>
      <c r="H56" s="10"/>
      <c r="I56" s="10">
        <f t="shared" si="8"/>
        <v>1706</v>
      </c>
      <c r="J56" s="10">
        <f t="shared" si="6"/>
        <v>5240657358.8812752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11"/>
      <c r="H57" s="10"/>
      <c r="I57" s="10">
        <f t="shared" si="8"/>
        <v>1706</v>
      </c>
      <c r="J57" s="10">
        <f t="shared" si="6"/>
        <v>5162192039.8751717</v>
      </c>
      <c r="K57" s="11">
        <f t="shared" si="7"/>
        <v>1.1300000000000088E-2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11"/>
      <c r="H58" s="10"/>
      <c r="I58" s="10">
        <f t="shared" si="8"/>
        <v>1706</v>
      </c>
      <c r="J58" s="10">
        <f t="shared" si="6"/>
        <v>5104511064.8424511</v>
      </c>
      <c r="K58" s="11">
        <f t="shared" si="7"/>
        <v>7.2000000000000952E-3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11"/>
      <c r="H59" s="10"/>
      <c r="I59" s="10">
        <f t="shared" si="8"/>
        <v>1706</v>
      </c>
      <c r="J59" s="10">
        <f t="shared" si="6"/>
        <v>5068021311.4003677</v>
      </c>
      <c r="K59" s="11">
        <f t="shared" si="7"/>
        <v>3.3999999999998476E-3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11"/>
      <c r="H60" s="10"/>
      <c r="I60" s="10">
        <f t="shared" si="8"/>
        <v>1706</v>
      </c>
      <c r="J60" s="10">
        <f t="shared" si="6"/>
        <v>5050848426.7494202</v>
      </c>
      <c r="K60" s="11">
        <f t="shared" si="7"/>
        <v>1.0000000000021103E-4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11"/>
      <c r="H61" s="10"/>
      <c r="I61" s="10">
        <f t="shared" si="8"/>
        <v>1706</v>
      </c>
      <c r="J61" s="10">
        <f t="shared" si="6"/>
        <v>5050343392.4101782</v>
      </c>
      <c r="K61" s="11">
        <f t="shared" si="7"/>
        <v>-2.7000000000001467E-3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11"/>
      <c r="H62" s="10"/>
      <c r="I62" s="10">
        <f t="shared" si="8"/>
        <v>1706</v>
      </c>
      <c r="J62" s="10">
        <f t="shared" si="6"/>
        <v>5064016236.2480488</v>
      </c>
      <c r="K62" s="11">
        <f t="shared" si="7"/>
        <v>-4.8999999999999044E-3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11"/>
      <c r="H63" s="10"/>
      <c r="I63" s="10">
        <f t="shared" si="8"/>
        <v>1706</v>
      </c>
      <c r="J63" s="10">
        <f t="shared" si="6"/>
        <v>5088952101.5456219</v>
      </c>
      <c r="K63" s="11">
        <f t="shared" si="7"/>
        <v>-6.4999999999999503E-3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11"/>
      <c r="H64" s="10"/>
      <c r="I64" s="10">
        <f t="shared" si="8"/>
        <v>1706</v>
      </c>
      <c r="J64" s="10">
        <f t="shared" si="6"/>
        <v>5122246705.1289597</v>
      </c>
      <c r="K64" s="11">
        <f t="shared" si="7"/>
        <v>-7.4999999999999512E-3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11"/>
      <c r="H65" s="10"/>
      <c r="I65" s="10">
        <f t="shared" si="8"/>
        <v>1706</v>
      </c>
      <c r="J65" s="10">
        <f t="shared" si="6"/>
        <v>5160953859.0719995</v>
      </c>
      <c r="K65" s="11">
        <f t="shared" si="7"/>
        <v>-7.8000000000001402E-3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4">
        <f>SUM(F2)</f>
        <v>8714286</v>
      </c>
      <c r="G66" s="11"/>
      <c r="H66" s="10"/>
      <c r="I66" s="10">
        <f t="shared" si="8"/>
        <v>1706</v>
      </c>
      <c r="J66" s="10">
        <f t="shared" ref="J66:J67" si="9">IF(I66="","",I66*C66)</f>
        <v>5201525760</v>
      </c>
      <c r="K66" s="11">
        <f t="shared" ref="K66" si="10">IFERROR(J66/J67-1,"")</f>
        <v>-7.4999999999999512E-3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11"/>
      <c r="H67" s="10"/>
      <c r="I67" s="10">
        <f t="shared" ref="I67" si="11">IF(H67&lt;&gt;"",H67,I66/(1+IF(G66="",0,G66)))</f>
        <v>1706</v>
      </c>
      <c r="J67" s="10">
        <f t="shared" si="9"/>
        <v>5240832000</v>
      </c>
      <c r="K67" s="11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5">
        <v>5131190</v>
      </c>
      <c r="G2" s="11"/>
      <c r="H2" s="10"/>
      <c r="I2" s="10">
        <f>IF(H2&lt;&gt;"",H2,159)</f>
        <v>159</v>
      </c>
      <c r="J2" s="10">
        <f t="shared" ref="J2:J33" si="3">IF(I2="","",I2*C2)</f>
        <v>815912651.2607801</v>
      </c>
      <c r="K2" s="11">
        <f t="shared" ref="K2:K33" si="4">IFERROR(J2/J3-1,"")</f>
        <v>2.3800000000000043E-2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11"/>
      <c r="H3" s="10"/>
      <c r="I3" s="10">
        <f t="shared" ref="I3:I34" si="5">IF(H3&lt;&gt;"",H3,I2/(1+IF(G2="",0,G2)))</f>
        <v>159</v>
      </c>
      <c r="J3" s="10">
        <f t="shared" si="3"/>
        <v>796945351.88589573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11"/>
      <c r="H4" s="10"/>
      <c r="I4" s="10">
        <f t="shared" si="5"/>
        <v>159</v>
      </c>
      <c r="J4" s="10">
        <f t="shared" si="3"/>
        <v>777887117.50697482</v>
      </c>
      <c r="K4" s="11">
        <f t="shared" si="4"/>
        <v>2.5199999999999889E-2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11"/>
      <c r="H5" s="10"/>
      <c r="I5" s="10">
        <f t="shared" si="5"/>
        <v>159</v>
      </c>
      <c r="J5" s="10">
        <f t="shared" si="3"/>
        <v>758766209.03918731</v>
      </c>
      <c r="K5" s="11">
        <f t="shared" si="4"/>
        <v>2.5600000000000067E-2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11"/>
      <c r="H6" s="10"/>
      <c r="I6" s="10">
        <f t="shared" si="5"/>
        <v>159</v>
      </c>
      <c r="J6" s="10">
        <f t="shared" si="3"/>
        <v>739826646.87908268</v>
      </c>
      <c r="K6" s="11">
        <f t="shared" si="4"/>
        <v>2.5400000000000089E-2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11"/>
      <c r="H7" s="10"/>
      <c r="I7" s="10">
        <f t="shared" si="5"/>
        <v>159</v>
      </c>
      <c r="J7" s="10">
        <f t="shared" si="3"/>
        <v>721500533.33243871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11"/>
      <c r="H8" s="10"/>
      <c r="I8" s="10">
        <f t="shared" si="5"/>
        <v>159</v>
      </c>
      <c r="J8" s="10">
        <f t="shared" si="3"/>
        <v>704040333.07224703</v>
      </c>
      <c r="K8" s="11">
        <f t="shared" si="4"/>
        <v>2.4199999999999777E-2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11"/>
      <c r="H9" s="10"/>
      <c r="I9" s="10">
        <f t="shared" si="5"/>
        <v>159</v>
      </c>
      <c r="J9" s="10">
        <f t="shared" si="3"/>
        <v>687405128.95161796</v>
      </c>
      <c r="K9" s="11">
        <f t="shared" si="4"/>
        <v>2.3700000000000054E-2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11"/>
      <c r="H10" s="10"/>
      <c r="I10" s="10">
        <f t="shared" si="5"/>
        <v>159</v>
      </c>
      <c r="J10" s="10">
        <f t="shared" si="3"/>
        <v>671490797.06126595</v>
      </c>
      <c r="K10" s="11">
        <f t="shared" si="4"/>
        <v>2.3400000000000087E-2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11"/>
      <c r="H11" s="10"/>
      <c r="I11" s="10">
        <f t="shared" si="5"/>
        <v>159</v>
      </c>
      <c r="J11" s="10">
        <f t="shared" si="3"/>
        <v>656137186.88808465</v>
      </c>
      <c r="K11" s="11">
        <f t="shared" si="4"/>
        <v>2.3500000000000076E-2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11"/>
      <c r="H12" s="10"/>
      <c r="I12" s="10">
        <f t="shared" si="5"/>
        <v>159</v>
      </c>
      <c r="J12" s="10">
        <f t="shared" si="3"/>
        <v>641071995.00545633</v>
      </c>
      <c r="K12" s="11">
        <f t="shared" si="4"/>
        <v>2.4000000000000021E-2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11"/>
      <c r="H13" s="10"/>
      <c r="I13" s="10">
        <f t="shared" si="5"/>
        <v>159</v>
      </c>
      <c r="J13" s="10">
        <f t="shared" si="3"/>
        <v>626046870.12251592</v>
      </c>
      <c r="K13" s="11">
        <f t="shared" si="4"/>
        <v>2.4900000000000144E-2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11"/>
      <c r="H14" s="10"/>
      <c r="I14" s="10">
        <f t="shared" si="5"/>
        <v>159</v>
      </c>
      <c r="J14" s="10">
        <f t="shared" si="3"/>
        <v>610837028.1222713</v>
      </c>
      <c r="K14" s="11">
        <f t="shared" si="4"/>
        <v>2.5899999999999812E-2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11"/>
      <c r="H15" s="10"/>
      <c r="I15" s="10">
        <f t="shared" si="5"/>
        <v>159</v>
      </c>
      <c r="J15" s="10">
        <f t="shared" si="3"/>
        <v>595415759.93982983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11"/>
      <c r="H16" s="10"/>
      <c r="I16" s="10">
        <f t="shared" si="5"/>
        <v>159</v>
      </c>
      <c r="J16" s="10">
        <f t="shared" si="3"/>
        <v>579875107.07034457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11"/>
      <c r="H17" s="10"/>
      <c r="I17" s="10">
        <f t="shared" si="5"/>
        <v>159</v>
      </c>
      <c r="J17" s="10">
        <f t="shared" si="3"/>
        <v>564355335.3482672</v>
      </c>
      <c r="K17" s="11">
        <f t="shared" si="4"/>
        <v>2.7900000000000036E-2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11"/>
      <c r="H18" s="10"/>
      <c r="I18" s="10">
        <f t="shared" si="5"/>
        <v>159</v>
      </c>
      <c r="J18" s="10">
        <f t="shared" si="3"/>
        <v>549037197.53698528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11"/>
      <c r="H19" s="10"/>
      <c r="I19" s="10">
        <f t="shared" si="5"/>
        <v>159</v>
      </c>
      <c r="J19" s="10">
        <f t="shared" si="3"/>
        <v>534030928.44760746</v>
      </c>
      <c r="K19" s="11">
        <f t="shared" si="4"/>
        <v>2.8000000000000025E-2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11"/>
      <c r="H20" s="10"/>
      <c r="I20" s="10">
        <f t="shared" si="5"/>
        <v>159</v>
      </c>
      <c r="J20" s="10">
        <f t="shared" si="3"/>
        <v>519485338.95681661</v>
      </c>
      <c r="K20" s="11">
        <f t="shared" si="4"/>
        <v>2.7800000000000047E-2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11"/>
      <c r="H21" s="10"/>
      <c r="I21" s="10">
        <f t="shared" si="5"/>
        <v>159</v>
      </c>
      <c r="J21" s="10">
        <f t="shared" si="3"/>
        <v>505434266.35222477</v>
      </c>
      <c r="K21" s="11">
        <f t="shared" si="4"/>
        <v>2.750000000000008E-2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11"/>
      <c r="H22" s="10"/>
      <c r="I22" s="10">
        <f t="shared" si="5"/>
        <v>159</v>
      </c>
      <c r="J22" s="10">
        <f t="shared" si="3"/>
        <v>491906828.56664205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11"/>
      <c r="H23" s="10"/>
      <c r="I23" s="10">
        <f t="shared" si="5"/>
        <v>159</v>
      </c>
      <c r="J23" s="10">
        <f t="shared" si="3"/>
        <v>478834642.81771827</v>
      </c>
      <c r="K23" s="11">
        <f t="shared" si="4"/>
        <v>2.6999999999999913E-2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11"/>
      <c r="H24" s="10"/>
      <c r="I24" s="10">
        <f t="shared" si="5"/>
        <v>159</v>
      </c>
      <c r="J24" s="10">
        <f t="shared" si="3"/>
        <v>466246000.79622036</v>
      </c>
      <c r="K24" s="11">
        <f t="shared" si="4"/>
        <v>2.6899999999999924E-2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11"/>
      <c r="H25" s="10"/>
      <c r="I25" s="10">
        <f t="shared" si="5"/>
        <v>159</v>
      </c>
      <c r="J25" s="10">
        <f t="shared" si="3"/>
        <v>454032525.850833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11"/>
      <c r="H26" s="10"/>
      <c r="I26" s="10">
        <f t="shared" si="5"/>
        <v>159</v>
      </c>
      <c r="J26" s="10">
        <f t="shared" si="3"/>
        <v>442009857.72082657</v>
      </c>
      <c r="K26" s="11">
        <f t="shared" si="4"/>
        <v>2.750000000000008E-2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11"/>
      <c r="H27" s="10"/>
      <c r="I27" s="10">
        <f t="shared" si="5"/>
        <v>159</v>
      </c>
      <c r="J27" s="10">
        <f t="shared" si="3"/>
        <v>430179910.19058543</v>
      </c>
      <c r="K27" s="11">
        <f t="shared" si="4"/>
        <v>2.8100000000000014E-2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11"/>
      <c r="H28" s="10"/>
      <c r="I28" s="10">
        <f t="shared" si="5"/>
        <v>159</v>
      </c>
      <c r="J28" s="10">
        <f t="shared" si="3"/>
        <v>418422245.10318589</v>
      </c>
      <c r="K28" s="11">
        <f t="shared" si="4"/>
        <v>2.8699999999999948E-2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11"/>
      <c r="H29" s="10"/>
      <c r="I29" s="10">
        <f t="shared" si="5"/>
        <v>159</v>
      </c>
      <c r="J29" s="10">
        <f t="shared" si="3"/>
        <v>406748561.39125687</v>
      </c>
      <c r="K29" s="11">
        <f t="shared" si="4"/>
        <v>2.9099999999999904E-2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11"/>
      <c r="H30" s="10"/>
      <c r="I30" s="10">
        <f t="shared" si="5"/>
        <v>159</v>
      </c>
      <c r="J30" s="10">
        <f t="shared" si="3"/>
        <v>395246877.26290637</v>
      </c>
      <c r="K30" s="11">
        <f t="shared" si="4"/>
        <v>2.9500000000000082E-2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11"/>
      <c r="H31" s="10"/>
      <c r="I31" s="10">
        <f t="shared" si="5"/>
        <v>159</v>
      </c>
      <c r="J31" s="10">
        <f t="shared" si="3"/>
        <v>383921201.80952531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11"/>
      <c r="H32" s="10"/>
      <c r="I32" s="10">
        <f t="shared" si="5"/>
        <v>159</v>
      </c>
      <c r="J32" s="10">
        <f t="shared" si="3"/>
        <v>372775222.65222383</v>
      </c>
      <c r="K32" s="11">
        <f t="shared" si="4"/>
        <v>3.0299999999999994E-2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11"/>
      <c r="H33" s="10"/>
      <c r="I33" s="10">
        <f t="shared" si="5"/>
        <v>159</v>
      </c>
      <c r="J33" s="10">
        <f t="shared" si="3"/>
        <v>361812309.66924566</v>
      </c>
      <c r="K33" s="11">
        <f t="shared" si="4"/>
        <v>3.069999999999995E-2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11"/>
      <c r="H34" s="10"/>
      <c r="I34" s="10">
        <f t="shared" si="5"/>
        <v>159</v>
      </c>
      <c r="J34" s="10">
        <f t="shared" ref="J34:J65" si="6">IF(I34="","",I34*C34)</f>
        <v>351035519.2289179</v>
      </c>
      <c r="K34" s="11">
        <f t="shared" ref="K34:K65" si="7">IFERROR(J34/J35-1,"")</f>
        <v>3.0999999999999917E-2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11"/>
      <c r="H35" s="10"/>
      <c r="I35" s="10">
        <f t="shared" ref="I35:I66" si="8">IF(H35&lt;&gt;"",H35,I34/(1+IF(G34="",0,G34)))</f>
        <v>159</v>
      </c>
      <c r="J35" s="10">
        <f t="shared" si="6"/>
        <v>340480620.00864977</v>
      </c>
      <c r="K35" s="11">
        <f t="shared" si="7"/>
        <v>3.1200000000000117E-2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11"/>
      <c r="H36" s="10"/>
      <c r="I36" s="10">
        <f t="shared" si="8"/>
        <v>159</v>
      </c>
      <c r="J36" s="10">
        <f t="shared" si="6"/>
        <v>330179034.14337641</v>
      </c>
      <c r="K36" s="11">
        <f t="shared" si="7"/>
        <v>3.1199999999999672E-2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11"/>
      <c r="H37" s="10"/>
      <c r="I37" s="10">
        <f t="shared" si="8"/>
        <v>159</v>
      </c>
      <c r="J37" s="10">
        <f t="shared" si="6"/>
        <v>320189133.1879136</v>
      </c>
      <c r="K37" s="11">
        <f t="shared" si="7"/>
        <v>3.0999999999999917E-2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11"/>
      <c r="H38" s="10"/>
      <c r="I38" s="10">
        <f t="shared" si="8"/>
        <v>159</v>
      </c>
      <c r="J38" s="10">
        <f t="shared" si="6"/>
        <v>310561719.87188518</v>
      </c>
      <c r="K38" s="11">
        <f t="shared" si="7"/>
        <v>3.0599999999999961E-2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11"/>
      <c r="H39" s="10"/>
      <c r="I39" s="10">
        <f t="shared" si="8"/>
        <v>159</v>
      </c>
      <c r="J39" s="10">
        <f t="shared" si="6"/>
        <v>301340694.61661673</v>
      </c>
      <c r="K39" s="11">
        <f t="shared" si="7"/>
        <v>3.0100000000000238E-2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11"/>
      <c r="H40" s="10"/>
      <c r="I40" s="10">
        <f t="shared" si="8"/>
        <v>159</v>
      </c>
      <c r="J40" s="10">
        <f t="shared" si="6"/>
        <v>292535379.68800765</v>
      </c>
      <c r="K40" s="11">
        <f t="shared" si="7"/>
        <v>2.949999999999986E-2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11"/>
      <c r="H41" s="10"/>
      <c r="I41" s="10">
        <f t="shared" si="8"/>
        <v>159</v>
      </c>
      <c r="J41" s="10">
        <f t="shared" si="6"/>
        <v>284152870.0223484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11"/>
      <c r="H42" s="10"/>
      <c r="I42" s="10">
        <f t="shared" si="8"/>
        <v>159</v>
      </c>
      <c r="J42" s="10">
        <f t="shared" si="6"/>
        <v>276198357.3312096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11"/>
      <c r="H43" s="10"/>
      <c r="I43" s="10">
        <f t="shared" si="8"/>
        <v>159</v>
      </c>
      <c r="J43" s="10">
        <f t="shared" si="6"/>
        <v>268623183.55495971</v>
      </c>
      <c r="K43" s="11">
        <f t="shared" si="7"/>
        <v>2.7800000000000047E-2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11"/>
      <c r="H44" s="10"/>
      <c r="I44" s="10">
        <f t="shared" si="8"/>
        <v>159</v>
      </c>
      <c r="J44" s="10">
        <f t="shared" si="6"/>
        <v>261357446.54111665</v>
      </c>
      <c r="K44" s="11">
        <f t="shared" si="7"/>
        <v>2.750000000000008E-2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11"/>
      <c r="H45" s="10"/>
      <c r="I45" s="10">
        <f t="shared" si="8"/>
        <v>159</v>
      </c>
      <c r="J45" s="10">
        <f t="shared" si="6"/>
        <v>254362478.38551497</v>
      </c>
      <c r="K45" s="11">
        <f t="shared" si="7"/>
        <v>2.750000000000008E-2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11"/>
      <c r="H46" s="10"/>
      <c r="I46" s="10">
        <f t="shared" si="8"/>
        <v>159</v>
      </c>
      <c r="J46" s="10">
        <f t="shared" si="6"/>
        <v>247554723.48955226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11"/>
      <c r="H47" s="10"/>
      <c r="I47" s="10">
        <f t="shared" si="8"/>
        <v>159</v>
      </c>
      <c r="J47" s="10">
        <f t="shared" si="6"/>
        <v>240882284.2167483</v>
      </c>
      <c r="K47" s="11">
        <f t="shared" si="7"/>
        <v>2.8199999999999781E-2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11"/>
      <c r="H48" s="10"/>
      <c r="I48" s="10">
        <f t="shared" si="8"/>
        <v>159</v>
      </c>
      <c r="J48" s="10">
        <f t="shared" si="6"/>
        <v>234275709.21683362</v>
      </c>
      <c r="K48" s="11">
        <f t="shared" si="7"/>
        <v>2.8699999999999948E-2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11"/>
      <c r="H49" s="10"/>
      <c r="I49" s="10">
        <f t="shared" si="8"/>
        <v>159</v>
      </c>
      <c r="J49" s="10">
        <f t="shared" si="6"/>
        <v>227739583.1795797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11"/>
      <c r="H50" s="10"/>
      <c r="I50" s="10">
        <f t="shared" si="8"/>
        <v>159</v>
      </c>
      <c r="J50" s="10">
        <f t="shared" si="6"/>
        <v>221299760.15895414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11"/>
      <c r="H51" s="10"/>
      <c r="I51" s="10">
        <f t="shared" si="8"/>
        <v>159</v>
      </c>
      <c r="J51" s="10">
        <f t="shared" si="6"/>
        <v>214979366.77574715</v>
      </c>
      <c r="K51" s="11">
        <f t="shared" si="7"/>
        <v>2.9600000000000071E-2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11"/>
      <c r="H52" s="10"/>
      <c r="I52" s="10">
        <f t="shared" si="8"/>
        <v>159</v>
      </c>
      <c r="J52" s="10">
        <f t="shared" si="6"/>
        <v>208798918.77986318</v>
      </c>
      <c r="K52" s="11">
        <f t="shared" si="7"/>
        <v>2.9599999999999849E-2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11"/>
      <c r="H53" s="10"/>
      <c r="I53" s="10">
        <f t="shared" si="8"/>
        <v>159</v>
      </c>
      <c r="J53" s="10">
        <f t="shared" si="6"/>
        <v>202796152.66109478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11"/>
      <c r="H54" s="10"/>
      <c r="I54" s="10">
        <f t="shared" si="8"/>
        <v>159</v>
      </c>
      <c r="J54" s="10">
        <f t="shared" si="6"/>
        <v>196985092.43428341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11"/>
      <c r="H55" s="10"/>
      <c r="I55" s="10">
        <f t="shared" si="8"/>
        <v>159</v>
      </c>
      <c r="J55" s="10">
        <f t="shared" si="6"/>
        <v>191396319.89339626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11"/>
      <c r="H56" s="10"/>
      <c r="I56" s="10">
        <f t="shared" si="8"/>
        <v>159</v>
      </c>
      <c r="J56" s="10">
        <f t="shared" si="6"/>
        <v>186038413.58222809</v>
      </c>
      <c r="K56" s="11">
        <f t="shared" si="7"/>
        <v>2.8299999999999992E-2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11"/>
      <c r="H57" s="10"/>
      <c r="I57" s="10">
        <f t="shared" si="8"/>
        <v>159</v>
      </c>
      <c r="J57" s="10">
        <f t="shared" si="6"/>
        <v>180918422.23303324</v>
      </c>
      <c r="K57" s="11">
        <f t="shared" si="7"/>
        <v>2.7600000000000069E-2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11"/>
      <c r="H58" s="10"/>
      <c r="I58" s="10">
        <f t="shared" si="8"/>
        <v>159</v>
      </c>
      <c r="J58" s="10">
        <f t="shared" si="6"/>
        <v>176059188.62692997</v>
      </c>
      <c r="K58" s="11">
        <f t="shared" si="7"/>
        <v>2.6899999999999702E-2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11"/>
      <c r="H59" s="10"/>
      <c r="I59" s="10">
        <f t="shared" si="8"/>
        <v>159</v>
      </c>
      <c r="J59" s="10">
        <f t="shared" si="6"/>
        <v>171447257.40279484</v>
      </c>
      <c r="K59" s="11">
        <f t="shared" si="7"/>
        <v>2.6100000000000012E-2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11"/>
      <c r="H60" s="10"/>
      <c r="I60" s="10">
        <f t="shared" si="8"/>
        <v>159</v>
      </c>
      <c r="J60" s="10">
        <f t="shared" si="6"/>
        <v>167086304.84630623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11"/>
      <c r="H61" s="10"/>
      <c r="I61" s="10">
        <f t="shared" si="8"/>
        <v>159</v>
      </c>
      <c r="J61" s="10">
        <f t="shared" si="6"/>
        <v>162947439.87351885</v>
      </c>
      <c r="K61" s="11">
        <f t="shared" si="7"/>
        <v>2.4699999999999944E-2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11"/>
      <c r="H62" s="10"/>
      <c r="I62" s="10">
        <f t="shared" si="8"/>
        <v>159</v>
      </c>
      <c r="J62" s="10">
        <f t="shared" si="6"/>
        <v>159019654.40960169</v>
      </c>
      <c r="K62" s="11">
        <f t="shared" si="7"/>
        <v>2.4000000000000021E-2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11"/>
      <c r="H63" s="10"/>
      <c r="I63" s="10">
        <f t="shared" si="8"/>
        <v>159</v>
      </c>
      <c r="J63" s="10">
        <f t="shared" si="6"/>
        <v>155292631.25937665</v>
      </c>
      <c r="K63" s="11">
        <f t="shared" si="7"/>
        <v>2.3300000000000098E-2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11"/>
      <c r="H64" s="10"/>
      <c r="I64" s="10">
        <f t="shared" si="8"/>
        <v>159</v>
      </c>
      <c r="J64" s="10">
        <f t="shared" si="6"/>
        <v>151756700.14597541</v>
      </c>
      <c r="K64" s="11">
        <f t="shared" si="7"/>
        <v>2.2599999999999953E-2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11"/>
      <c r="H65" s="10"/>
      <c r="I65" s="10">
        <f t="shared" si="8"/>
        <v>159</v>
      </c>
      <c r="J65" s="10">
        <f t="shared" si="6"/>
        <v>148402796.93523902</v>
      </c>
      <c r="K65" s="11">
        <f t="shared" si="7"/>
        <v>2.1900000000000031E-2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4">
        <f>SUM(F2)</f>
        <v>5131190</v>
      </c>
      <c r="G66" s="11"/>
      <c r="H66" s="10"/>
      <c r="I66" s="10">
        <f t="shared" si="8"/>
        <v>159</v>
      </c>
      <c r="J66" s="10">
        <f t="shared" ref="J66:J67" si="9">IF(I66="","",I66*C66)</f>
        <v>145222425.81</v>
      </c>
      <c r="K66" s="11">
        <f t="shared" ref="K66" si="10">IFERROR(J66/J67-1,"")</f>
        <v>2.1300000000000097E-2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11"/>
      <c r="H67" s="10"/>
      <c r="I67" s="10">
        <f t="shared" ref="I67" si="11">IF(H67&lt;&gt;"",H67,I66/(1+IF(G66="",0,G66)))</f>
        <v>159</v>
      </c>
      <c r="J67" s="10">
        <f t="shared" si="9"/>
        <v>142193700</v>
      </c>
      <c r="K67" s="11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5">
        <v>447879</v>
      </c>
      <c r="G2" s="11"/>
      <c r="H2" s="10"/>
      <c r="I2" s="10">
        <f>IF(H2&lt;&gt;"",H2,18492)</f>
        <v>18492</v>
      </c>
      <c r="J2" s="10">
        <f t="shared" ref="J2:J33" si="3">IF(I2="","",I2*C2)</f>
        <v>8284225399.4810486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11"/>
      <c r="H3" s="10"/>
      <c r="I3" s="10">
        <f t="shared" ref="I3:I34" si="5">IF(H3&lt;&gt;"",H3,I2/(1+IF(G2="",0,G2)))</f>
        <v>18492</v>
      </c>
      <c r="J3" s="10">
        <f t="shared" si="3"/>
        <v>8173071625.3759346</v>
      </c>
      <c r="K3" s="11">
        <f t="shared" si="4"/>
        <v>1.4299999999999979E-2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11"/>
      <c r="H4" s="10"/>
      <c r="I4" s="10">
        <f t="shared" si="5"/>
        <v>18492</v>
      </c>
      <c r="J4" s="10">
        <f t="shared" si="3"/>
        <v>8057844449.7445869</v>
      </c>
      <c r="K4" s="11">
        <f t="shared" si="4"/>
        <v>1.5099999999999891E-2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11"/>
      <c r="H5" s="10"/>
      <c r="I5" s="10">
        <f t="shared" si="5"/>
        <v>18492</v>
      </c>
      <c r="J5" s="10">
        <f t="shared" si="3"/>
        <v>7937980937.5870237</v>
      </c>
      <c r="K5" s="11">
        <f t="shared" si="4"/>
        <v>1.5700000000000047E-2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11"/>
      <c r="H6" s="10"/>
      <c r="I6" s="10">
        <f t="shared" si="5"/>
        <v>18492</v>
      </c>
      <c r="J6" s="10">
        <f t="shared" si="3"/>
        <v>7815281025.4868793</v>
      </c>
      <c r="K6" s="11">
        <f t="shared" si="4"/>
        <v>1.6199999999999992E-2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11"/>
      <c r="H7" s="10"/>
      <c r="I7" s="10">
        <f t="shared" si="5"/>
        <v>18492</v>
      </c>
      <c r="J7" s="10">
        <f t="shared" si="3"/>
        <v>7690691818.0347166</v>
      </c>
      <c r="K7" s="11">
        <f t="shared" si="4"/>
        <v>1.6299999999999981E-2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11"/>
      <c r="H8" s="10"/>
      <c r="I8" s="10">
        <f t="shared" si="5"/>
        <v>18492</v>
      </c>
      <c r="J8" s="10">
        <f t="shared" si="3"/>
        <v>7567344109.057086</v>
      </c>
      <c r="K8" s="11">
        <f t="shared" si="4"/>
        <v>1.6199999999999992E-2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11"/>
      <c r="H9" s="10"/>
      <c r="I9" s="10">
        <f t="shared" si="5"/>
        <v>18492</v>
      </c>
      <c r="J9" s="10">
        <f t="shared" si="3"/>
        <v>7446707448.3931179</v>
      </c>
      <c r="K9" s="11">
        <f t="shared" si="4"/>
        <v>1.5899999999999803E-2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11"/>
      <c r="H10" s="10"/>
      <c r="I10" s="10">
        <f t="shared" si="5"/>
        <v>18492</v>
      </c>
      <c r="J10" s="10">
        <f t="shared" si="3"/>
        <v>7330157937.1917696</v>
      </c>
      <c r="K10" s="11">
        <f t="shared" si="4"/>
        <v>1.560000000000028E-2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11"/>
      <c r="H11" s="10"/>
      <c r="I11" s="10">
        <f t="shared" si="5"/>
        <v>18492</v>
      </c>
      <c r="J11" s="10">
        <f t="shared" si="3"/>
        <v>7217563939.7319498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11"/>
      <c r="H12" s="10"/>
      <c r="I12" s="10">
        <f t="shared" si="5"/>
        <v>18492</v>
      </c>
      <c r="J12" s="10">
        <f t="shared" si="3"/>
        <v>7107399251.3362379</v>
      </c>
      <c r="K12" s="11">
        <f t="shared" si="4"/>
        <v>1.5900000000000025E-2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11"/>
      <c r="H13" s="10"/>
      <c r="I13" s="10">
        <f t="shared" si="5"/>
        <v>18492</v>
      </c>
      <c r="J13" s="10">
        <f t="shared" si="3"/>
        <v>6996160302.5260735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11"/>
      <c r="H14" s="10"/>
      <c r="I14" s="10">
        <f t="shared" si="5"/>
        <v>18492</v>
      </c>
      <c r="J14" s="10">
        <f t="shared" si="3"/>
        <v>6883274599.1008196</v>
      </c>
      <c r="K14" s="11">
        <f t="shared" si="4"/>
        <v>1.7200000000000104E-2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11"/>
      <c r="H15" s="10"/>
      <c r="I15" s="10">
        <f t="shared" si="5"/>
        <v>18492</v>
      </c>
      <c r="J15" s="10">
        <f t="shared" si="3"/>
        <v>6766884191.0153551</v>
      </c>
      <c r="K15" s="11">
        <f t="shared" si="4"/>
        <v>1.8000000000000016E-2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11"/>
      <c r="H16" s="10"/>
      <c r="I16" s="10">
        <f t="shared" si="5"/>
        <v>18492</v>
      </c>
      <c r="J16" s="10">
        <f t="shared" si="3"/>
        <v>6647233979.3864002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11"/>
      <c r="H17" s="10"/>
      <c r="I17" s="10">
        <f t="shared" si="5"/>
        <v>18492</v>
      </c>
      <c r="J17" s="10">
        <f t="shared" si="3"/>
        <v>6525853111.5122719</v>
      </c>
      <c r="K17" s="11">
        <f t="shared" si="4"/>
        <v>1.9099999999999895E-2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11"/>
      <c r="H18" s="10"/>
      <c r="I18" s="10">
        <f t="shared" si="5"/>
        <v>18492</v>
      </c>
      <c r="J18" s="10">
        <f t="shared" si="3"/>
        <v>6403545394.4777479</v>
      </c>
      <c r="K18" s="11">
        <f t="shared" si="4"/>
        <v>1.9200000000000106E-2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11"/>
      <c r="H19" s="10"/>
      <c r="I19" s="10">
        <f t="shared" si="5"/>
        <v>18492</v>
      </c>
      <c r="J19" s="10">
        <f t="shared" si="3"/>
        <v>6282913456.1202383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11"/>
      <c r="H20" s="10"/>
      <c r="I20" s="10">
        <f t="shared" si="5"/>
        <v>18492</v>
      </c>
      <c r="J20" s="10">
        <f t="shared" si="3"/>
        <v>6163344571.4344101</v>
      </c>
      <c r="K20" s="11">
        <f t="shared" si="4"/>
        <v>1.9500000000000295E-2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11"/>
      <c r="H21" s="10"/>
      <c r="I21" s="10">
        <f t="shared" si="5"/>
        <v>18492</v>
      </c>
      <c r="J21" s="10">
        <f t="shared" si="3"/>
        <v>6045458137.7483168</v>
      </c>
      <c r="K21" s="11">
        <f t="shared" si="4"/>
        <v>1.9899999999999807E-2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11"/>
      <c r="H22" s="10"/>
      <c r="I22" s="10">
        <f t="shared" si="5"/>
        <v>18492</v>
      </c>
      <c r="J22" s="10">
        <f t="shared" si="3"/>
        <v>5927500870.4268236</v>
      </c>
      <c r="K22" s="11">
        <f t="shared" si="4"/>
        <v>2.0099999999999785E-2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11"/>
      <c r="H23" s="10"/>
      <c r="I23" s="10">
        <f t="shared" si="5"/>
        <v>18492</v>
      </c>
      <c r="J23" s="10">
        <f t="shared" si="3"/>
        <v>5810705686.1355009</v>
      </c>
      <c r="K23" s="11">
        <f t="shared" si="4"/>
        <v>2.0200000000000218E-2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11"/>
      <c r="H24" s="10"/>
      <c r="I24" s="10">
        <f t="shared" si="5"/>
        <v>18492</v>
      </c>
      <c r="J24" s="10">
        <f t="shared" si="3"/>
        <v>5695653485.7238779</v>
      </c>
      <c r="K24" s="11">
        <f t="shared" si="4"/>
        <v>2.0399999999999752E-2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11"/>
      <c r="H25" s="10"/>
      <c r="I25" s="10">
        <f t="shared" si="5"/>
        <v>18492</v>
      </c>
      <c r="J25" s="10">
        <f t="shared" si="3"/>
        <v>5581785070.2899637</v>
      </c>
      <c r="K25" s="11">
        <f t="shared" si="4"/>
        <v>2.0499999999999963E-2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11"/>
      <c r="H26" s="10"/>
      <c r="I26" s="10">
        <f t="shared" si="5"/>
        <v>18492</v>
      </c>
      <c r="J26" s="10">
        <f t="shared" si="3"/>
        <v>5469657099.7451878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11"/>
      <c r="H27" s="10"/>
      <c r="I27" s="10">
        <f t="shared" si="5"/>
        <v>18492</v>
      </c>
      <c r="J27" s="10">
        <f t="shared" si="3"/>
        <v>5359781577.4083176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11"/>
      <c r="H28" s="10"/>
      <c r="I28" s="10">
        <f t="shared" si="5"/>
        <v>18492</v>
      </c>
      <c r="J28" s="10">
        <f t="shared" si="3"/>
        <v>5251598645.3148327</v>
      </c>
      <c r="K28" s="11">
        <f t="shared" si="4"/>
        <v>2.079999999999993E-2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11"/>
      <c r="H29" s="10"/>
      <c r="I29" s="10">
        <f t="shared" si="5"/>
        <v>18492</v>
      </c>
      <c r="J29" s="10">
        <f t="shared" si="3"/>
        <v>5144591149.4071646</v>
      </c>
      <c r="K29" s="11">
        <f t="shared" si="4"/>
        <v>2.1099999999999897E-2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11"/>
      <c r="H30" s="10"/>
      <c r="I30" s="10">
        <f t="shared" si="5"/>
        <v>18492</v>
      </c>
      <c r="J30" s="10">
        <f t="shared" si="3"/>
        <v>5038283370.2939625</v>
      </c>
      <c r="K30" s="11">
        <f t="shared" si="4"/>
        <v>2.1300000000000097E-2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11"/>
      <c r="H31" s="10"/>
      <c r="I31" s="10">
        <f t="shared" si="5"/>
        <v>18492</v>
      </c>
      <c r="J31" s="10">
        <f t="shared" si="3"/>
        <v>4933206080.7734871</v>
      </c>
      <c r="K31" s="11">
        <f t="shared" si="4"/>
        <v>2.1400000000000308E-2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11"/>
      <c r="H32" s="10"/>
      <c r="I32" s="10">
        <f t="shared" si="5"/>
        <v>18492</v>
      </c>
      <c r="J32" s="10">
        <f t="shared" si="3"/>
        <v>4829847347.536211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11"/>
      <c r="H33" s="10"/>
      <c r="I33" s="10">
        <f t="shared" si="5"/>
        <v>18492</v>
      </c>
      <c r="J33" s="10">
        <f t="shared" si="3"/>
        <v>4727728413.7981701</v>
      </c>
      <c r="K33" s="11">
        <f t="shared" si="4"/>
        <v>2.1800000000000042E-2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11"/>
      <c r="H34" s="10"/>
      <c r="I34" s="10">
        <f t="shared" si="5"/>
        <v>18492</v>
      </c>
      <c r="J34" s="10">
        <f t="shared" ref="J34:J65" si="6">IF(I34="","",I34*C34)</f>
        <v>4626862804.6566553</v>
      </c>
      <c r="K34" s="11">
        <f t="shared" ref="K34:K65" si="7">IFERROR(J34/J35-1,"")</f>
        <v>2.2199999999999998E-2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11"/>
      <c r="H35" s="10"/>
      <c r="I35" s="10">
        <f t="shared" ref="I35:I66" si="8">IF(H35&lt;&gt;"",H35,I34/(1+IF(G34="",0,G34)))</f>
        <v>18492</v>
      </c>
      <c r="J35" s="10">
        <f t="shared" si="6"/>
        <v>4526377230.1473837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11"/>
      <c r="H36" s="10"/>
      <c r="I36" s="10">
        <f t="shared" si="8"/>
        <v>18492</v>
      </c>
      <c r="J36" s="10">
        <f t="shared" si="6"/>
        <v>4425909093.7199411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11"/>
      <c r="H37" s="10"/>
      <c r="I37" s="10">
        <f t="shared" si="8"/>
        <v>18492</v>
      </c>
      <c r="J37" s="10">
        <f t="shared" si="6"/>
        <v>4324288318.241271</v>
      </c>
      <c r="K37" s="11">
        <f t="shared" si="7"/>
        <v>2.4499999999999966E-2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11"/>
      <c r="H38" s="10"/>
      <c r="I38" s="10">
        <f t="shared" si="8"/>
        <v>18492</v>
      </c>
      <c r="J38" s="10">
        <f t="shared" si="6"/>
        <v>4220876835.765028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11"/>
      <c r="H39" s="10"/>
      <c r="I39" s="10">
        <f t="shared" si="8"/>
        <v>18492</v>
      </c>
      <c r="J39" s="10">
        <f t="shared" si="6"/>
        <v>4115519535.652328</v>
      </c>
      <c r="K39" s="11">
        <f t="shared" si="7"/>
        <v>2.6799999999999935E-2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11"/>
      <c r="H40" s="10"/>
      <c r="I40" s="10">
        <f t="shared" si="8"/>
        <v>18492</v>
      </c>
      <c r="J40" s="10">
        <f t="shared" si="6"/>
        <v>4008102391.5585585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11"/>
      <c r="H41" s="10"/>
      <c r="I41" s="10">
        <f t="shared" si="8"/>
        <v>18492</v>
      </c>
      <c r="J41" s="10">
        <f t="shared" si="6"/>
        <v>3898553050.8302293</v>
      </c>
      <c r="K41" s="11">
        <f t="shared" si="7"/>
        <v>2.9500000000000082E-2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11"/>
      <c r="H42" s="10"/>
      <c r="I42" s="10">
        <f t="shared" si="8"/>
        <v>18492</v>
      </c>
      <c r="J42" s="10">
        <f t="shared" si="6"/>
        <v>3786841234.4149871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11"/>
      <c r="H43" s="10"/>
      <c r="I43" s="10">
        <f t="shared" si="8"/>
        <v>18492</v>
      </c>
      <c r="J43" s="10">
        <f t="shared" si="6"/>
        <v>3673691535.132894</v>
      </c>
      <c r="K43" s="11">
        <f t="shared" si="7"/>
        <v>3.1900000000000039E-2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11"/>
      <c r="H44" s="10"/>
      <c r="I44" s="10">
        <f t="shared" si="8"/>
        <v>18492</v>
      </c>
      <c r="J44" s="10">
        <f t="shared" si="6"/>
        <v>3560123592.5311503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11"/>
      <c r="H45" s="10"/>
      <c r="I45" s="10">
        <f t="shared" si="8"/>
        <v>18492</v>
      </c>
      <c r="J45" s="10">
        <f t="shared" si="6"/>
        <v>3446392635.557745</v>
      </c>
      <c r="K45" s="11">
        <f t="shared" si="7"/>
        <v>3.400000000000003E-2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11"/>
      <c r="H46" s="10"/>
      <c r="I46" s="10">
        <f t="shared" si="8"/>
        <v>18492</v>
      </c>
      <c r="J46" s="10">
        <f t="shared" si="6"/>
        <v>3333068312.9185157</v>
      </c>
      <c r="K46" s="11">
        <f t="shared" si="7"/>
        <v>3.5099999999999909E-2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11"/>
      <c r="H47" s="10"/>
      <c r="I47" s="10">
        <f t="shared" si="8"/>
        <v>18492</v>
      </c>
      <c r="J47" s="10">
        <f t="shared" si="6"/>
        <v>3220044742.4582319</v>
      </c>
      <c r="K47" s="11">
        <f t="shared" si="7"/>
        <v>3.620000000000001E-2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11"/>
      <c r="H48" s="10"/>
      <c r="I48" s="10">
        <f t="shared" si="8"/>
        <v>18492</v>
      </c>
      <c r="J48" s="10">
        <f t="shared" si="6"/>
        <v>3107551382.4148154</v>
      </c>
      <c r="K48" s="11">
        <f t="shared" si="7"/>
        <v>3.7300000000000111E-2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11"/>
      <c r="H49" s="10"/>
      <c r="I49" s="10">
        <f t="shared" si="8"/>
        <v>18492</v>
      </c>
      <c r="J49" s="10">
        <f t="shared" si="6"/>
        <v>2995807753.2197194</v>
      </c>
      <c r="K49" s="11">
        <f t="shared" si="7"/>
        <v>3.8100000000000023E-2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11"/>
      <c r="H50" s="10"/>
      <c r="I50" s="10">
        <f t="shared" si="8"/>
        <v>18492</v>
      </c>
      <c r="J50" s="10">
        <f t="shared" si="6"/>
        <v>2885856616.1446095</v>
      </c>
      <c r="K50" s="11">
        <f t="shared" si="7"/>
        <v>3.839999999999999E-2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11"/>
      <c r="H51" s="10"/>
      <c r="I51" s="10">
        <f t="shared" si="8"/>
        <v>18492</v>
      </c>
      <c r="J51" s="10">
        <f t="shared" si="6"/>
        <v>2779137727.4119892</v>
      </c>
      <c r="K51" s="11">
        <f t="shared" si="7"/>
        <v>3.8200000000000012E-2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11"/>
      <c r="H52" s="10"/>
      <c r="I52" s="10">
        <f t="shared" si="8"/>
        <v>18492</v>
      </c>
      <c r="J52" s="10">
        <f t="shared" si="6"/>
        <v>2676880877.8770847</v>
      </c>
      <c r="K52" s="11">
        <f t="shared" si="7"/>
        <v>3.7300000000000111E-2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11"/>
      <c r="H53" s="10"/>
      <c r="I53" s="10">
        <f t="shared" si="8"/>
        <v>18492</v>
      </c>
      <c r="J53" s="10">
        <f t="shared" si="6"/>
        <v>2580623616.9643154</v>
      </c>
      <c r="K53" s="11">
        <f t="shared" si="7"/>
        <v>3.6000000000000032E-2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11"/>
      <c r="H54" s="10"/>
      <c r="I54" s="10">
        <f t="shared" si="8"/>
        <v>18492</v>
      </c>
      <c r="J54" s="10">
        <f t="shared" si="6"/>
        <v>2490949437.2242427</v>
      </c>
      <c r="K54" s="11">
        <f t="shared" si="7"/>
        <v>3.4499999999999975E-2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11"/>
      <c r="H55" s="10"/>
      <c r="I55" s="10">
        <f t="shared" si="8"/>
        <v>18492</v>
      </c>
      <c r="J55" s="10">
        <f t="shared" si="6"/>
        <v>2407877658.0224676</v>
      </c>
      <c r="K55" s="11">
        <f t="shared" si="7"/>
        <v>3.3099999999999907E-2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11"/>
      <c r="H56" s="10"/>
      <c r="I56" s="10">
        <f t="shared" si="8"/>
        <v>18492</v>
      </c>
      <c r="J56" s="10">
        <f t="shared" si="6"/>
        <v>2330730479.162199</v>
      </c>
      <c r="K56" s="11">
        <f t="shared" si="7"/>
        <v>3.2100000000000017E-2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11"/>
      <c r="H57" s="10"/>
      <c r="I57" s="10">
        <f t="shared" si="8"/>
        <v>18492</v>
      </c>
      <c r="J57" s="10">
        <f t="shared" si="6"/>
        <v>2258240944.8330579</v>
      </c>
      <c r="K57" s="11">
        <f t="shared" si="7"/>
        <v>3.1300000000000106E-2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11"/>
      <c r="H58" s="10"/>
      <c r="I58" s="10">
        <f t="shared" si="8"/>
        <v>18492</v>
      </c>
      <c r="J58" s="10">
        <f t="shared" si="6"/>
        <v>2189703233.620729</v>
      </c>
      <c r="K58" s="11">
        <f t="shared" si="7"/>
        <v>3.0600000000000183E-2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11"/>
      <c r="H59" s="10"/>
      <c r="I59" s="10">
        <f t="shared" si="8"/>
        <v>18492</v>
      </c>
      <c r="J59" s="10">
        <f t="shared" si="6"/>
        <v>2124687787.3284774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11"/>
      <c r="H60" s="10"/>
      <c r="I60" s="10">
        <f t="shared" si="8"/>
        <v>18492</v>
      </c>
      <c r="J60" s="10">
        <f t="shared" si="6"/>
        <v>2062803677.0179393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11"/>
      <c r="H61" s="10"/>
      <c r="I61" s="10">
        <f t="shared" si="8"/>
        <v>18492</v>
      </c>
      <c r="J61" s="10">
        <f t="shared" si="6"/>
        <v>2004278737.8720748</v>
      </c>
      <c r="K61" s="11">
        <f t="shared" si="7"/>
        <v>2.8100000000000014E-2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11"/>
      <c r="H62" s="10"/>
      <c r="I62" s="10">
        <f t="shared" si="8"/>
        <v>18492</v>
      </c>
      <c r="J62" s="10">
        <f t="shared" si="6"/>
        <v>1949497848.3338926</v>
      </c>
      <c r="K62" s="11">
        <f t="shared" si="7"/>
        <v>2.6699999999999946E-2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11"/>
      <c r="H63" s="10"/>
      <c r="I63" s="10">
        <f t="shared" si="8"/>
        <v>18492</v>
      </c>
      <c r="J63" s="10">
        <f t="shared" si="6"/>
        <v>1898799891.2378423</v>
      </c>
      <c r="K63" s="11">
        <f t="shared" si="7"/>
        <v>2.50999999999999E-2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11"/>
      <c r="H64" s="10"/>
      <c r="I64" s="10">
        <f t="shared" si="8"/>
        <v>18492</v>
      </c>
      <c r="J64" s="10">
        <f t="shared" si="6"/>
        <v>1852306985.8919544</v>
      </c>
      <c r="K64" s="11">
        <f t="shared" si="7"/>
        <v>2.3600000000000065E-2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11"/>
      <c r="H65" s="10"/>
      <c r="I65" s="10">
        <f t="shared" si="8"/>
        <v>18492</v>
      </c>
      <c r="J65" s="10">
        <f t="shared" si="6"/>
        <v>1809600416.0726399</v>
      </c>
      <c r="K65" s="11">
        <f t="shared" si="7"/>
        <v>2.2399999999999975E-2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4">
        <f>SUM(F2)</f>
        <v>447879</v>
      </c>
      <c r="G66" s="11"/>
      <c r="H66" s="10"/>
      <c r="I66" s="10">
        <f t="shared" si="8"/>
        <v>18492</v>
      </c>
      <c r="J66" s="10">
        <f t="shared" ref="J66:J67" si="9">IF(I66="","",I66*C66)</f>
        <v>1769953458.6000001</v>
      </c>
      <c r="K66" s="11">
        <f t="shared" ref="K66" si="10">IFERROR(J66/J67-1,"")</f>
        <v>2.1500000000000075E-2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11"/>
      <c r="H67" s="10"/>
      <c r="I67" s="10">
        <f t="shared" ref="I67" si="11">IF(H67&lt;&gt;"",H67,I66/(1+IF(G66="",0,G66)))</f>
        <v>18492</v>
      </c>
      <c r="J67" s="10">
        <f t="shared" si="9"/>
        <v>1732700400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6">
        <v>9819273</v>
      </c>
      <c r="G2" s="11"/>
      <c r="H2" s="10"/>
      <c r="I2" s="10">
        <f>IF(H2&lt;&gt;"",H2,2897)</f>
        <v>2897</v>
      </c>
      <c r="J2" s="10">
        <f t="shared" ref="J2:J33" si="3">IF(I2="","",I2*C2)</f>
        <v>28446083497.224308</v>
      </c>
      <c r="K2" s="11">
        <f t="shared" ref="K2:K33" si="4">IFERROR(J2/J3-1,"")</f>
        <v>2.5600000000000067E-2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11"/>
      <c r="H3" s="10"/>
      <c r="I3" s="10">
        <f t="shared" ref="I3:I34" si="5">IF(H3&lt;&gt;"",H3,I2/(1+IF(G2="",0,G2)))</f>
        <v>2897</v>
      </c>
      <c r="J3" s="10">
        <f t="shared" si="3"/>
        <v>27736040851.427753</v>
      </c>
      <c r="K3" s="11">
        <f t="shared" si="4"/>
        <v>2.6699999999999946E-2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11"/>
      <c r="H4" s="10"/>
      <c r="I4" s="10">
        <f t="shared" si="5"/>
        <v>2897</v>
      </c>
      <c r="J4" s="10">
        <f t="shared" si="3"/>
        <v>27014747103.757431</v>
      </c>
      <c r="K4" s="11">
        <f t="shared" si="4"/>
        <v>2.7800000000000047E-2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11"/>
      <c r="H5" s="10"/>
      <c r="I5" s="10">
        <f t="shared" si="5"/>
        <v>2897</v>
      </c>
      <c r="J5" s="10">
        <f t="shared" si="3"/>
        <v>26284050499.861286</v>
      </c>
      <c r="K5" s="11">
        <f t="shared" si="4"/>
        <v>2.8799999999999937E-2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11"/>
      <c r="H6" s="10"/>
      <c r="I6" s="10">
        <f t="shared" si="5"/>
        <v>2897</v>
      </c>
      <c r="J6" s="10">
        <f t="shared" si="3"/>
        <v>25548260594.732979</v>
      </c>
      <c r="K6" s="11">
        <f t="shared" si="4"/>
        <v>2.970000000000006E-2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11"/>
      <c r="H7" s="10"/>
      <c r="I7" s="10">
        <f t="shared" si="5"/>
        <v>2897</v>
      </c>
      <c r="J7" s="10">
        <f t="shared" si="3"/>
        <v>24811363110.355423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11"/>
      <c r="H8" s="10"/>
      <c r="I8" s="10">
        <f t="shared" si="5"/>
        <v>2897</v>
      </c>
      <c r="J8" s="10">
        <f t="shared" si="3"/>
        <v>24081687965.015457</v>
      </c>
      <c r="K8" s="11">
        <f t="shared" si="4"/>
        <v>3.0799999999999939E-2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11"/>
      <c r="H9" s="10"/>
      <c r="I9" s="10">
        <f t="shared" si="5"/>
        <v>2897</v>
      </c>
      <c r="J9" s="10">
        <f t="shared" si="3"/>
        <v>23362134230.709602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11"/>
      <c r="H10" s="10"/>
      <c r="I10" s="10">
        <f t="shared" si="5"/>
        <v>2897</v>
      </c>
      <c r="J10" s="10">
        <f t="shared" si="3"/>
        <v>22657486403.558922</v>
      </c>
      <c r="K10" s="11">
        <f t="shared" si="4"/>
        <v>3.2100000000000017E-2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11"/>
      <c r="H11" s="10"/>
      <c r="I11" s="10">
        <f t="shared" si="5"/>
        <v>2897</v>
      </c>
      <c r="J11" s="10">
        <f t="shared" si="3"/>
        <v>21952801476.173744</v>
      </c>
      <c r="K11" s="11">
        <f t="shared" si="4"/>
        <v>3.400000000000003E-2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11"/>
      <c r="H12" s="10"/>
      <c r="I12" s="10">
        <f t="shared" si="5"/>
        <v>2897</v>
      </c>
      <c r="J12" s="10">
        <f t="shared" si="3"/>
        <v>21230949203.262806</v>
      </c>
      <c r="K12" s="11">
        <f t="shared" si="4"/>
        <v>3.5400000000000098E-2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11"/>
      <c r="H13" s="10"/>
      <c r="I13" s="10">
        <f t="shared" si="5"/>
        <v>2897</v>
      </c>
      <c r="J13" s="10">
        <f t="shared" si="3"/>
        <v>20505069734.655983</v>
      </c>
      <c r="K13" s="11">
        <f t="shared" si="4"/>
        <v>3.6599999999999744E-2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11"/>
      <c r="H14" s="10"/>
      <c r="I14" s="10">
        <f t="shared" si="5"/>
        <v>2897</v>
      </c>
      <c r="J14" s="10">
        <f t="shared" si="3"/>
        <v>19781082128.743958</v>
      </c>
      <c r="K14" s="11">
        <f t="shared" si="4"/>
        <v>3.7200000000000122E-2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11"/>
      <c r="H15" s="10"/>
      <c r="I15" s="10">
        <f t="shared" si="5"/>
        <v>2897</v>
      </c>
      <c r="J15" s="10">
        <f t="shared" si="3"/>
        <v>19071617941.326607</v>
      </c>
      <c r="K15" s="11">
        <f t="shared" si="4"/>
        <v>3.7099999999999911E-2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11"/>
      <c r="H16" s="10"/>
      <c r="I16" s="10">
        <f t="shared" si="5"/>
        <v>2897</v>
      </c>
      <c r="J16" s="10">
        <f t="shared" si="3"/>
        <v>18389372231.536602</v>
      </c>
      <c r="K16" s="11">
        <f t="shared" si="4"/>
        <v>3.5800000000000276E-2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11"/>
      <c r="H17" s="10"/>
      <c r="I17" s="10">
        <f t="shared" si="5"/>
        <v>2897</v>
      </c>
      <c r="J17" s="10">
        <f t="shared" si="3"/>
        <v>17753786668.793781</v>
      </c>
      <c r="K17" s="11">
        <f t="shared" si="4"/>
        <v>3.3700000000000063E-2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11"/>
      <c r="H18" s="10"/>
      <c r="I18" s="10">
        <f t="shared" si="5"/>
        <v>2897</v>
      </c>
      <c r="J18" s="10">
        <f t="shared" si="3"/>
        <v>17174989521.905563</v>
      </c>
      <c r="K18" s="11">
        <f t="shared" si="4"/>
        <v>3.180000000000005E-2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11"/>
      <c r="H19" s="10"/>
      <c r="I19" s="10">
        <f t="shared" si="5"/>
        <v>2897</v>
      </c>
      <c r="J19" s="10">
        <f t="shared" si="3"/>
        <v>16645657609.910412</v>
      </c>
      <c r="K19" s="11">
        <f t="shared" si="4"/>
        <v>3.069999999999995E-2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11"/>
      <c r="H20" s="10"/>
      <c r="I20" s="10">
        <f t="shared" si="5"/>
        <v>2897</v>
      </c>
      <c r="J20" s="10">
        <f t="shared" si="3"/>
        <v>16149857000.010103</v>
      </c>
      <c r="K20" s="11">
        <f t="shared" si="4"/>
        <v>3.0499999999999972E-2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11"/>
      <c r="H21" s="10"/>
      <c r="I21" s="10">
        <f t="shared" si="5"/>
        <v>2897</v>
      </c>
      <c r="J21" s="10">
        <f t="shared" si="3"/>
        <v>15671865114.032124</v>
      </c>
      <c r="K21" s="11">
        <f t="shared" si="4"/>
        <v>3.1100000000000128E-2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11"/>
      <c r="H22" s="10"/>
      <c r="I22" s="10">
        <f t="shared" si="5"/>
        <v>2897</v>
      </c>
      <c r="J22" s="10">
        <f t="shared" si="3"/>
        <v>15199170899.071014</v>
      </c>
      <c r="K22" s="11">
        <f t="shared" si="4"/>
        <v>3.2200000000000006E-2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11"/>
      <c r="H23" s="10"/>
      <c r="I23" s="10">
        <f t="shared" si="5"/>
        <v>2897</v>
      </c>
      <c r="J23" s="10">
        <f t="shared" si="3"/>
        <v>14725025091.136421</v>
      </c>
      <c r="K23" s="11">
        <f t="shared" si="4"/>
        <v>3.3600000000000074E-2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11"/>
      <c r="H24" s="10"/>
      <c r="I24" s="10">
        <f t="shared" si="5"/>
        <v>2897</v>
      </c>
      <c r="J24" s="10">
        <f t="shared" si="3"/>
        <v>14246347804.892046</v>
      </c>
      <c r="K24" s="11">
        <f t="shared" si="4"/>
        <v>3.5299999999999665E-2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11"/>
      <c r="H25" s="10"/>
      <c r="I25" s="10">
        <f t="shared" si="5"/>
        <v>2897</v>
      </c>
      <c r="J25" s="10">
        <f t="shared" si="3"/>
        <v>13760598671.778276</v>
      </c>
      <c r="K25" s="11">
        <f t="shared" si="4"/>
        <v>3.7300000000000111E-2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11"/>
      <c r="H26" s="10"/>
      <c r="I26" s="10">
        <f t="shared" si="5"/>
        <v>2897</v>
      </c>
      <c r="J26" s="10">
        <f t="shared" si="3"/>
        <v>13265784895.187771</v>
      </c>
      <c r="K26" s="11">
        <f t="shared" si="4"/>
        <v>3.9400000000000102E-2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11"/>
      <c r="H27" s="10"/>
      <c r="I27" s="10">
        <f t="shared" si="5"/>
        <v>2897</v>
      </c>
      <c r="J27" s="10">
        <f t="shared" si="3"/>
        <v>12762925625.541437</v>
      </c>
      <c r="K27" s="11">
        <f t="shared" si="4"/>
        <v>4.1400000000000325E-2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11"/>
      <c r="H28" s="10"/>
      <c r="I28" s="10">
        <f t="shared" si="5"/>
        <v>2897</v>
      </c>
      <c r="J28" s="10">
        <f t="shared" si="3"/>
        <v>12255546020.300974</v>
      </c>
      <c r="K28" s="11">
        <f t="shared" si="4"/>
        <v>4.3199999999999683E-2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11"/>
      <c r="H29" s="10"/>
      <c r="I29" s="10">
        <f t="shared" si="5"/>
        <v>2897</v>
      </c>
      <c r="J29" s="10">
        <f t="shared" si="3"/>
        <v>11748031077.7425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11"/>
      <c r="H30" s="10"/>
      <c r="I30" s="10">
        <f t="shared" si="5"/>
        <v>2897</v>
      </c>
      <c r="J30" s="10">
        <f t="shared" si="3"/>
        <v>11246439859.987078</v>
      </c>
      <c r="K30" s="11">
        <f t="shared" si="4"/>
        <v>4.5300000000000118E-2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11"/>
      <c r="H31" s="10"/>
      <c r="I31" s="10">
        <f t="shared" si="5"/>
        <v>2897</v>
      </c>
      <c r="J31" s="10">
        <f t="shared" si="3"/>
        <v>10759054682.8538</v>
      </c>
      <c r="K31" s="11">
        <f t="shared" si="4"/>
        <v>4.4799999999999951E-2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11"/>
      <c r="H32" s="10"/>
      <c r="I32" s="10">
        <f t="shared" si="5"/>
        <v>2897</v>
      </c>
      <c r="J32" s="10">
        <f t="shared" si="3"/>
        <v>10297716962.915199</v>
      </c>
      <c r="K32" s="11">
        <f t="shared" si="4"/>
        <v>4.269999999999996E-2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11"/>
      <c r="H33" s="10"/>
      <c r="I33" s="10">
        <f t="shared" si="5"/>
        <v>2897</v>
      </c>
      <c r="J33" s="10">
        <f t="shared" si="3"/>
        <v>9876011281.207634</v>
      </c>
      <c r="K33" s="11">
        <f t="shared" si="4"/>
        <v>3.9700000000000069E-2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11"/>
      <c r="H34" s="10"/>
      <c r="I34" s="10">
        <f t="shared" si="5"/>
        <v>2897</v>
      </c>
      <c r="J34" s="10">
        <f t="shared" ref="J34:J65" si="6">IF(I34="","",I34*C34)</f>
        <v>9498904762.1502686</v>
      </c>
      <c r="K34" s="11">
        <f t="shared" ref="K34:K65" si="7">IFERROR(J34/J35-1,"")</f>
        <v>3.6599999999999966E-2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11"/>
      <c r="H35" s="10"/>
      <c r="I35" s="10">
        <f t="shared" ref="I35:I66" si="8">IF(H35&lt;&gt;"",H35,I34/(1+IF(G34="",0,G34)))</f>
        <v>2897</v>
      </c>
      <c r="J35" s="10">
        <f t="shared" si="6"/>
        <v>9163519932.6165047</v>
      </c>
      <c r="K35" s="11">
        <f t="shared" si="7"/>
        <v>3.3400000000000096E-2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11"/>
      <c r="H36" s="10"/>
      <c r="I36" s="10">
        <f t="shared" si="8"/>
        <v>2897</v>
      </c>
      <c r="J36" s="10">
        <f t="shared" si="6"/>
        <v>8867350428.3109188</v>
      </c>
      <c r="K36" s="11">
        <f t="shared" si="7"/>
        <v>3.0200000000000005E-2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11"/>
      <c r="H37" s="10"/>
      <c r="I37" s="10">
        <f t="shared" si="8"/>
        <v>2897</v>
      </c>
      <c r="J37" s="10">
        <f t="shared" si="6"/>
        <v>8607406744.6232948</v>
      </c>
      <c r="K37" s="11">
        <f t="shared" si="7"/>
        <v>2.7199999999999891E-2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11"/>
      <c r="H38" s="10"/>
      <c r="I38" s="10">
        <f t="shared" si="8"/>
        <v>2897</v>
      </c>
      <c r="J38" s="10">
        <f t="shared" si="6"/>
        <v>8379484759.17377</v>
      </c>
      <c r="K38" s="11">
        <f t="shared" si="7"/>
        <v>2.4500000000000188E-2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11"/>
      <c r="H39" s="10"/>
      <c r="I39" s="10">
        <f t="shared" si="8"/>
        <v>2897</v>
      </c>
      <c r="J39" s="10">
        <f t="shared" si="6"/>
        <v>8179096885.4795208</v>
      </c>
      <c r="K39" s="11">
        <f t="shared" si="7"/>
        <v>2.2399999999999753E-2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11"/>
      <c r="H40" s="10"/>
      <c r="I40" s="10">
        <f t="shared" si="8"/>
        <v>2897</v>
      </c>
      <c r="J40" s="10">
        <f t="shared" si="6"/>
        <v>7999899144.639595</v>
      </c>
      <c r="K40" s="11">
        <f t="shared" si="7"/>
        <v>2.1500000000000297E-2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11"/>
      <c r="H41" s="10"/>
      <c r="I41" s="10">
        <f t="shared" si="8"/>
        <v>2897</v>
      </c>
      <c r="J41" s="10">
        <f t="shared" si="6"/>
        <v>7831521433.8126221</v>
      </c>
      <c r="K41" s="11">
        <f t="shared" si="7"/>
        <v>2.1399999999999864E-2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11"/>
      <c r="H42" s="10"/>
      <c r="I42" s="10">
        <f t="shared" si="8"/>
        <v>2897</v>
      </c>
      <c r="J42" s="10">
        <f t="shared" si="6"/>
        <v>7667438255.1523619</v>
      </c>
      <c r="K42" s="11">
        <f t="shared" si="7"/>
        <v>2.1900000000000253E-2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11"/>
      <c r="H43" s="10"/>
      <c r="I43" s="10">
        <f t="shared" si="8"/>
        <v>2897</v>
      </c>
      <c r="J43" s="10">
        <f t="shared" si="6"/>
        <v>7503119928.7135344</v>
      </c>
      <c r="K43" s="11">
        <f t="shared" si="7"/>
        <v>2.1800000000000042E-2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11"/>
      <c r="H44" s="10"/>
      <c r="I44" s="10">
        <f t="shared" si="8"/>
        <v>2897</v>
      </c>
      <c r="J44" s="10">
        <f t="shared" si="6"/>
        <v>7343041621.3677177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11"/>
      <c r="H45" s="10"/>
      <c r="I45" s="10">
        <f t="shared" si="8"/>
        <v>2897</v>
      </c>
      <c r="J45" s="10">
        <f t="shared" si="6"/>
        <v>7197649109.3586721</v>
      </c>
      <c r="K45" s="11">
        <f t="shared" si="7"/>
        <v>1.7400000000000082E-2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11"/>
      <c r="H46" s="10"/>
      <c r="I46" s="10">
        <f t="shared" si="8"/>
        <v>2897</v>
      </c>
      <c r="J46" s="10">
        <f t="shared" si="6"/>
        <v>7074551906.1909494</v>
      </c>
      <c r="K46" s="11">
        <f t="shared" si="7"/>
        <v>1.4699999999999935E-2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11"/>
      <c r="H47" s="10"/>
      <c r="I47" s="10">
        <f t="shared" si="8"/>
        <v>2897</v>
      </c>
      <c r="J47" s="10">
        <f t="shared" si="6"/>
        <v>6972062586.1741886</v>
      </c>
      <c r="K47" s="11">
        <f t="shared" si="7"/>
        <v>1.2999999999999901E-2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11"/>
      <c r="H48" s="10"/>
      <c r="I48" s="10">
        <f t="shared" si="8"/>
        <v>2897</v>
      </c>
      <c r="J48" s="10">
        <f t="shared" si="6"/>
        <v>6882588930.0831089</v>
      </c>
      <c r="K48" s="11">
        <f t="shared" si="7"/>
        <v>1.2699999999999934E-2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11"/>
      <c r="H49" s="10"/>
      <c r="I49" s="10">
        <f t="shared" si="8"/>
        <v>2897</v>
      </c>
      <c r="J49" s="10">
        <f t="shared" si="6"/>
        <v>6796276222.0629101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11"/>
      <c r="H50" s="10"/>
      <c r="I50" s="10">
        <f t="shared" si="8"/>
        <v>2897</v>
      </c>
      <c r="J50" s="10">
        <f t="shared" si="6"/>
        <v>6710383315.6229372</v>
      </c>
      <c r="K50" s="11">
        <f t="shared" si="7"/>
        <v>1.3100000000000112E-2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11"/>
      <c r="H51" s="10"/>
      <c r="I51" s="10">
        <f t="shared" si="8"/>
        <v>2897</v>
      </c>
      <c r="J51" s="10">
        <f t="shared" si="6"/>
        <v>6623613972.5821114</v>
      </c>
      <c r="K51" s="11">
        <f t="shared" si="7"/>
        <v>1.330000000000009E-2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11"/>
      <c r="H52" s="10"/>
      <c r="I52" s="10">
        <f t="shared" si="8"/>
        <v>2897</v>
      </c>
      <c r="J52" s="10">
        <f t="shared" si="6"/>
        <v>6536676179.396142</v>
      </c>
      <c r="K52" s="11">
        <f t="shared" si="7"/>
        <v>1.330000000000009E-2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11"/>
      <c r="H53" s="10"/>
      <c r="I53" s="10">
        <f t="shared" si="8"/>
        <v>2897</v>
      </c>
      <c r="J53" s="10">
        <f t="shared" si="6"/>
        <v>6450879482.2817936</v>
      </c>
      <c r="K53" s="11">
        <f t="shared" si="7"/>
        <v>1.3200000000000101E-2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11"/>
      <c r="H54" s="10"/>
      <c r="I54" s="10">
        <f t="shared" si="8"/>
        <v>2897</v>
      </c>
      <c r="J54" s="10">
        <f t="shared" si="6"/>
        <v>6366837230.834774</v>
      </c>
      <c r="K54" s="11">
        <f t="shared" si="7"/>
        <v>1.2999999999999901E-2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11"/>
      <c r="H55" s="10"/>
      <c r="I55" s="10">
        <f t="shared" si="8"/>
        <v>2897</v>
      </c>
      <c r="J55" s="10">
        <f t="shared" si="6"/>
        <v>6285130533.8941507</v>
      </c>
      <c r="K55" s="11">
        <f t="shared" si="7"/>
        <v>1.2699999999999934E-2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11"/>
      <c r="H56" s="10"/>
      <c r="I56" s="10">
        <f t="shared" si="8"/>
        <v>2897</v>
      </c>
      <c r="J56" s="10">
        <f t="shared" si="6"/>
        <v>6206310391.9168081</v>
      </c>
      <c r="K56" s="11">
        <f t="shared" si="7"/>
        <v>1.2500000000000178E-2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11"/>
      <c r="H57" s="10"/>
      <c r="I57" s="10">
        <f t="shared" si="8"/>
        <v>2897</v>
      </c>
      <c r="J57" s="10">
        <f t="shared" si="6"/>
        <v>6129689275.9672174</v>
      </c>
      <c r="K57" s="11">
        <f t="shared" si="7"/>
        <v>1.2199999999999989E-2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11"/>
      <c r="H58" s="10"/>
      <c r="I58" s="10">
        <f t="shared" si="8"/>
        <v>2897</v>
      </c>
      <c r="J58" s="10">
        <f t="shared" si="6"/>
        <v>6055808413.3246565</v>
      </c>
      <c r="K58" s="11">
        <f t="shared" si="7"/>
        <v>1.1900000000000022E-2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11"/>
      <c r="H59" s="10"/>
      <c r="I59" s="10">
        <f t="shared" si="8"/>
        <v>2897</v>
      </c>
      <c r="J59" s="10">
        <f t="shared" si="6"/>
        <v>5984591771.2468195</v>
      </c>
      <c r="K59" s="11">
        <f t="shared" si="7"/>
        <v>1.1500000000000066E-2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11"/>
      <c r="H60" s="10"/>
      <c r="I60" s="10">
        <f t="shared" si="8"/>
        <v>2897</v>
      </c>
      <c r="J60" s="10">
        <f t="shared" si="6"/>
        <v>5916551429.8040724</v>
      </c>
      <c r="K60" s="11">
        <f t="shared" si="7"/>
        <v>1.0999999999999899E-2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11"/>
      <c r="H61" s="10"/>
      <c r="I61" s="10">
        <f t="shared" si="8"/>
        <v>2897</v>
      </c>
      <c r="J61" s="10">
        <f t="shared" si="6"/>
        <v>5852177477.551012</v>
      </c>
      <c r="K61" s="11">
        <f t="shared" si="7"/>
        <v>1.0499999999999954E-2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11"/>
      <c r="H62" s="10"/>
      <c r="I62" s="10">
        <f t="shared" si="8"/>
        <v>2897</v>
      </c>
      <c r="J62" s="10">
        <f t="shared" si="6"/>
        <v>5791368112.3711157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11"/>
      <c r="H63" s="10"/>
      <c r="I63" s="10">
        <f t="shared" si="8"/>
        <v>2897</v>
      </c>
      <c r="J63" s="10">
        <f t="shared" si="6"/>
        <v>5734027834.0308075</v>
      </c>
      <c r="K63" s="11">
        <f t="shared" si="7"/>
        <v>9.6000000000000529E-3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11"/>
      <c r="H64" s="10"/>
      <c r="I64" s="10">
        <f t="shared" si="8"/>
        <v>2897</v>
      </c>
      <c r="J64" s="10">
        <f t="shared" si="6"/>
        <v>5679504589.967123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11"/>
      <c r="H65" s="10"/>
      <c r="I65" s="10">
        <f t="shared" si="8"/>
        <v>2897</v>
      </c>
      <c r="J65" s="10">
        <f t="shared" si="6"/>
        <v>5627729478.7625074</v>
      </c>
      <c r="K65" s="11">
        <f t="shared" si="7"/>
        <v>8.799999999999919E-3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4">
        <f>SUM(F2)</f>
        <v>9819273</v>
      </c>
      <c r="G66" s="11"/>
      <c r="H66" s="10"/>
      <c r="I66" s="10">
        <f t="shared" si="8"/>
        <v>2897</v>
      </c>
      <c r="J66" s="10">
        <f t="shared" ref="J66:J67" si="9">IF(I66="","",I66*C66)</f>
        <v>5578637469.0349998</v>
      </c>
      <c r="K66" s="11">
        <f t="shared" ref="K66" si="10">IFERROR(J66/J67-1,"")</f>
        <v>8.499999999999952E-3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11"/>
      <c r="H67" s="10"/>
      <c r="I67" s="10">
        <f t="shared" ref="I67" si="11">IF(H67&lt;&gt;"",H67,I66/(1+IF(G66="",0,G66)))</f>
        <v>2897</v>
      </c>
      <c r="J67" s="10">
        <f t="shared" si="9"/>
        <v>5531618710</v>
      </c>
      <c r="K67" s="11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5">
        <v>7354910</v>
      </c>
      <c r="G2" s="11"/>
      <c r="H2" s="10"/>
      <c r="I2" s="10">
        <f>IF(H2&lt;&gt;"",H2,353)</f>
        <v>353</v>
      </c>
      <c r="J2" s="10">
        <f t="shared" ref="J2:J33" si="3">IF(I2="","",I2*C2)</f>
        <v>2596138043.3701549</v>
      </c>
      <c r="K2" s="11">
        <f t="shared" ref="K2:K33" si="4">IFERROR(J2/J3-1,"")</f>
        <v>1.6199999999999992E-2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11"/>
      <c r="H3" s="10"/>
      <c r="I3" s="10">
        <f t="shared" ref="I3:I34" si="5">IF(H3&lt;&gt;"",H3,I2/(1+IF(G2="",0,G2)))</f>
        <v>353</v>
      </c>
      <c r="J3" s="10">
        <f t="shared" si="3"/>
        <v>2554751075.9399281</v>
      </c>
      <c r="K3" s="11">
        <f t="shared" si="4"/>
        <v>1.9100000000000117E-2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11"/>
      <c r="H4" s="10"/>
      <c r="I4" s="10">
        <f t="shared" si="5"/>
        <v>353</v>
      </c>
      <c r="J4" s="10">
        <f t="shared" si="3"/>
        <v>2506869861.5836797</v>
      </c>
      <c r="K4" s="11">
        <f t="shared" si="4"/>
        <v>2.2399999999999975E-2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11"/>
      <c r="H5" s="10"/>
      <c r="I5" s="10">
        <f t="shared" si="5"/>
        <v>353</v>
      </c>
      <c r="J5" s="10">
        <f t="shared" si="3"/>
        <v>2451946265.2422533</v>
      </c>
      <c r="K5" s="11">
        <f t="shared" si="4"/>
        <v>2.4999999999999689E-2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11"/>
      <c r="H6" s="10"/>
      <c r="I6" s="10">
        <f t="shared" si="5"/>
        <v>353</v>
      </c>
      <c r="J6" s="10">
        <f t="shared" si="3"/>
        <v>2392142697.7973208</v>
      </c>
      <c r="K6" s="11">
        <f t="shared" si="4"/>
        <v>2.7400000000000091E-2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11"/>
      <c r="H7" s="10"/>
      <c r="I7" s="10">
        <f t="shared" si="5"/>
        <v>353</v>
      </c>
      <c r="J7" s="10">
        <f t="shared" si="3"/>
        <v>2328346016.9333467</v>
      </c>
      <c r="K7" s="11">
        <f t="shared" si="4"/>
        <v>2.8699999999999726E-2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11"/>
      <c r="H8" s="10"/>
      <c r="I8" s="10">
        <f t="shared" si="5"/>
        <v>353</v>
      </c>
      <c r="J8" s="10">
        <f t="shared" si="3"/>
        <v>2263386815.333282</v>
      </c>
      <c r="K8" s="11">
        <f t="shared" si="4"/>
        <v>2.8399999999999981E-2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11"/>
      <c r="H9" s="10"/>
      <c r="I9" s="10">
        <f t="shared" si="5"/>
        <v>353</v>
      </c>
      <c r="J9" s="10">
        <f t="shared" si="3"/>
        <v>2200881772.9806323</v>
      </c>
      <c r="K9" s="11">
        <f t="shared" si="4"/>
        <v>2.7400000000000313E-2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11"/>
      <c r="H10" s="10"/>
      <c r="I10" s="10">
        <f t="shared" si="5"/>
        <v>353</v>
      </c>
      <c r="J10" s="10">
        <f t="shared" si="3"/>
        <v>2142185879.8721352</v>
      </c>
      <c r="K10" s="11">
        <f t="shared" si="4"/>
        <v>2.6799999999999713E-2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11"/>
      <c r="H11" s="10"/>
      <c r="I11" s="10">
        <f t="shared" si="5"/>
        <v>353</v>
      </c>
      <c r="J11" s="10">
        <f t="shared" si="3"/>
        <v>2086273743.5451262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11"/>
      <c r="H12" s="10"/>
      <c r="I12" s="10">
        <f t="shared" si="5"/>
        <v>353</v>
      </c>
      <c r="J12" s="10">
        <f t="shared" si="3"/>
        <v>2031820942.2917087</v>
      </c>
      <c r="K12" s="11">
        <f t="shared" si="4"/>
        <v>2.750000000000008E-2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11"/>
      <c r="H13" s="10"/>
      <c r="I13" s="10">
        <f t="shared" si="5"/>
        <v>353</v>
      </c>
      <c r="J13" s="10">
        <f t="shared" si="3"/>
        <v>1977441306.3666263</v>
      </c>
      <c r="K13" s="11">
        <f t="shared" si="4"/>
        <v>2.8599999999999959E-2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11"/>
      <c r="H14" s="10"/>
      <c r="I14" s="10">
        <f t="shared" si="5"/>
        <v>353</v>
      </c>
      <c r="J14" s="10">
        <f t="shared" si="3"/>
        <v>1922458979.5514548</v>
      </c>
      <c r="K14" s="11">
        <f t="shared" si="4"/>
        <v>3.0200000000000005E-2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11"/>
      <c r="H15" s="10"/>
      <c r="I15" s="10">
        <f t="shared" si="5"/>
        <v>353</v>
      </c>
      <c r="J15" s="10">
        <f t="shared" si="3"/>
        <v>1866102678.6560423</v>
      </c>
      <c r="K15" s="11">
        <f t="shared" si="4"/>
        <v>3.2100000000000017E-2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11"/>
      <c r="H16" s="10"/>
      <c r="I16" s="10">
        <f t="shared" si="5"/>
        <v>353</v>
      </c>
      <c r="J16" s="10">
        <f t="shared" si="3"/>
        <v>1808063829.721967</v>
      </c>
      <c r="K16" s="11">
        <f t="shared" si="4"/>
        <v>3.400000000000003E-2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11"/>
      <c r="H17" s="10"/>
      <c r="I17" s="10">
        <f t="shared" si="5"/>
        <v>353</v>
      </c>
      <c r="J17" s="10">
        <f t="shared" si="3"/>
        <v>1748611053.8897166</v>
      </c>
      <c r="K17" s="11">
        <f t="shared" si="4"/>
        <v>3.5400000000000098E-2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11"/>
      <c r="H18" s="10"/>
      <c r="I18" s="10">
        <f t="shared" si="5"/>
        <v>353</v>
      </c>
      <c r="J18" s="10">
        <f t="shared" si="3"/>
        <v>1688826592.5146961</v>
      </c>
      <c r="K18" s="11">
        <f t="shared" si="4"/>
        <v>3.6599999999999966E-2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11"/>
      <c r="H19" s="10"/>
      <c r="I19" s="10">
        <f t="shared" si="5"/>
        <v>353</v>
      </c>
      <c r="J19" s="10">
        <f t="shared" si="3"/>
        <v>1629197947.6313875</v>
      </c>
      <c r="K19" s="11">
        <f t="shared" si="4"/>
        <v>3.7300000000000111E-2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11"/>
      <c r="H20" s="10"/>
      <c r="I20" s="10">
        <f t="shared" si="5"/>
        <v>353</v>
      </c>
      <c r="J20" s="10">
        <f t="shared" si="3"/>
        <v>1570614043.7977319</v>
      </c>
      <c r="K20" s="11">
        <f t="shared" si="4"/>
        <v>3.74000000000001E-2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11"/>
      <c r="H21" s="10"/>
      <c r="I21" s="10">
        <f t="shared" si="5"/>
        <v>353</v>
      </c>
      <c r="J21" s="10">
        <f t="shared" si="3"/>
        <v>1513990788.3147597</v>
      </c>
      <c r="K21" s="11">
        <f t="shared" si="4"/>
        <v>3.7100000000000133E-2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11"/>
      <c r="H22" s="10"/>
      <c r="I22" s="10">
        <f t="shared" si="5"/>
        <v>353</v>
      </c>
      <c r="J22" s="10">
        <f t="shared" si="3"/>
        <v>1459831056.1322529</v>
      </c>
      <c r="K22" s="11">
        <f t="shared" si="4"/>
        <v>3.620000000000001E-2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11"/>
      <c r="H23" s="10"/>
      <c r="I23" s="10">
        <f t="shared" si="5"/>
        <v>353</v>
      </c>
      <c r="J23" s="10">
        <f t="shared" si="3"/>
        <v>1408831360.8688023</v>
      </c>
      <c r="K23" s="11">
        <f t="shared" si="4"/>
        <v>3.4499999999999975E-2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11"/>
      <c r="H24" s="10"/>
      <c r="I24" s="10">
        <f t="shared" si="5"/>
        <v>353</v>
      </c>
      <c r="J24" s="10">
        <f t="shared" si="3"/>
        <v>1361847618.0462081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11"/>
      <c r="H25" s="10"/>
      <c r="I25" s="10">
        <f t="shared" si="5"/>
        <v>353</v>
      </c>
      <c r="J25" s="10">
        <f t="shared" si="3"/>
        <v>1320003506.87817</v>
      </c>
      <c r="K25" s="11">
        <f t="shared" si="4"/>
        <v>2.8599999999999959E-2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11"/>
      <c r="H26" s="10"/>
      <c r="I26" s="10">
        <f t="shared" si="5"/>
        <v>353</v>
      </c>
      <c r="J26" s="10">
        <f t="shared" si="3"/>
        <v>1283301095.5455668</v>
      </c>
      <c r="K26" s="11">
        <f t="shared" si="4"/>
        <v>2.5499999999999856E-2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11"/>
      <c r="H27" s="10"/>
      <c r="I27" s="10">
        <f t="shared" si="5"/>
        <v>353</v>
      </c>
      <c r="J27" s="10">
        <f t="shared" si="3"/>
        <v>1251390634.3691535</v>
      </c>
      <c r="K27" s="11">
        <f t="shared" si="4"/>
        <v>2.4500000000000188E-2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11"/>
      <c r="H28" s="10"/>
      <c r="I28" s="10">
        <f t="shared" si="5"/>
        <v>353</v>
      </c>
      <c r="J28" s="10">
        <f t="shared" si="3"/>
        <v>1221464748.0421214</v>
      </c>
      <c r="K28" s="11">
        <f t="shared" si="4"/>
        <v>2.6799999999999935E-2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11"/>
      <c r="H29" s="10"/>
      <c r="I29" s="10">
        <f t="shared" si="5"/>
        <v>353</v>
      </c>
      <c r="J29" s="10">
        <f t="shared" si="3"/>
        <v>1189583899.5345943</v>
      </c>
      <c r="K29" s="11">
        <f t="shared" si="4"/>
        <v>2.849999999999997E-2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11"/>
      <c r="H30" s="10"/>
      <c r="I30" s="10">
        <f t="shared" si="5"/>
        <v>353</v>
      </c>
      <c r="J30" s="10">
        <f t="shared" si="3"/>
        <v>1156620223.1741316</v>
      </c>
      <c r="K30" s="11">
        <f t="shared" si="4"/>
        <v>2.8200000000000003E-2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11"/>
      <c r="H31" s="10"/>
      <c r="I31" s="10">
        <f t="shared" si="5"/>
        <v>353</v>
      </c>
      <c r="J31" s="10">
        <f t="shared" si="3"/>
        <v>1124898096.8431547</v>
      </c>
      <c r="K31" s="11">
        <f t="shared" si="4"/>
        <v>2.7600000000000069E-2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11"/>
      <c r="H32" s="10"/>
      <c r="I32" s="10">
        <f t="shared" si="5"/>
        <v>353</v>
      </c>
      <c r="J32" s="10">
        <f t="shared" si="3"/>
        <v>1094684796.4608355</v>
      </c>
      <c r="K32" s="11">
        <f t="shared" si="4"/>
        <v>2.7199999999999669E-2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11"/>
      <c r="H33" s="10"/>
      <c r="I33" s="10">
        <f t="shared" si="5"/>
        <v>353</v>
      </c>
      <c r="J33" s="10">
        <f t="shared" si="3"/>
        <v>1065697815.8691937</v>
      </c>
      <c r="K33" s="11">
        <f t="shared" si="4"/>
        <v>2.7099999999999902E-2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11"/>
      <c r="H34" s="10"/>
      <c r="I34" s="10">
        <f t="shared" si="5"/>
        <v>353</v>
      </c>
      <c r="J34" s="10">
        <f t="shared" ref="J34:J65" si="6">IF(I34="","",I34*C34)</f>
        <v>1037579413.7563955</v>
      </c>
      <c r="K34" s="11">
        <f t="shared" ref="K34:K65" si="7">IFERROR(J34/J35-1,"")</f>
        <v>2.7300000000000102E-2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11"/>
      <c r="H35" s="10"/>
      <c r="I35" s="10">
        <f t="shared" ref="I35:I66" si="8">IF(H35&lt;&gt;"",H35,I34/(1+IF(G34="",0,G34)))</f>
        <v>353</v>
      </c>
      <c r="J35" s="10">
        <f t="shared" si="6"/>
        <v>1010006243.3139251</v>
      </c>
      <c r="K35" s="11">
        <f t="shared" si="7"/>
        <v>2.7500000000000302E-2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11"/>
      <c r="H36" s="10"/>
      <c r="I36" s="10">
        <f t="shared" si="8"/>
        <v>353</v>
      </c>
      <c r="J36" s="10">
        <f t="shared" si="6"/>
        <v>982974446.04761553</v>
      </c>
      <c r="K36" s="11">
        <f t="shared" si="7"/>
        <v>2.750000000000008E-2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11"/>
      <c r="H37" s="10"/>
      <c r="I37" s="10">
        <f t="shared" si="8"/>
        <v>353</v>
      </c>
      <c r="J37" s="10">
        <f t="shared" si="6"/>
        <v>956666127.54025829</v>
      </c>
      <c r="K37" s="11">
        <f t="shared" si="7"/>
        <v>2.7400000000000091E-2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11"/>
      <c r="H38" s="10"/>
      <c r="I38" s="10">
        <f t="shared" si="8"/>
        <v>353</v>
      </c>
      <c r="J38" s="10">
        <f t="shared" si="6"/>
        <v>931152547.73239064</v>
      </c>
      <c r="K38" s="11">
        <f t="shared" si="7"/>
        <v>2.7300000000000102E-2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11"/>
      <c r="H39" s="10"/>
      <c r="I39" s="10">
        <f t="shared" si="8"/>
        <v>353</v>
      </c>
      <c r="J39" s="10">
        <f t="shared" si="6"/>
        <v>906407619.71419311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11"/>
      <c r="H40" s="10"/>
      <c r="I40" s="10">
        <f t="shared" si="8"/>
        <v>353</v>
      </c>
      <c r="J40" s="10">
        <f t="shared" si="6"/>
        <v>882148535.00164771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11"/>
      <c r="H41" s="10"/>
      <c r="I41" s="10">
        <f t="shared" si="8"/>
        <v>353</v>
      </c>
      <c r="J41" s="10">
        <f t="shared" si="6"/>
        <v>858037676.29768288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11"/>
      <c r="H42" s="10"/>
      <c r="I42" s="10">
        <f t="shared" si="8"/>
        <v>353</v>
      </c>
      <c r="J42" s="10">
        <f t="shared" si="6"/>
        <v>834017959.07628584</v>
      </c>
      <c r="K42" s="11">
        <f t="shared" si="7"/>
        <v>2.9400000000000093E-2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11"/>
      <c r="H43" s="10"/>
      <c r="I43" s="10">
        <f t="shared" si="8"/>
        <v>353</v>
      </c>
      <c r="J43" s="10">
        <f t="shared" si="6"/>
        <v>810198133.93849409</v>
      </c>
      <c r="K43" s="11">
        <f t="shared" si="7"/>
        <v>2.9500000000000082E-2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11"/>
      <c r="H44" s="10"/>
      <c r="I44" s="10">
        <f t="shared" si="8"/>
        <v>353</v>
      </c>
      <c r="J44" s="10">
        <f t="shared" si="6"/>
        <v>786982160.21223319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11"/>
      <c r="H45" s="10"/>
      <c r="I45" s="10">
        <f t="shared" si="8"/>
        <v>353</v>
      </c>
      <c r="J45" s="10">
        <f t="shared" si="6"/>
        <v>764505692.842659</v>
      </c>
      <c r="K45" s="11">
        <f t="shared" si="7"/>
        <v>2.9300000000000104E-2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11"/>
      <c r="H46" s="10"/>
      <c r="I46" s="10">
        <f t="shared" si="8"/>
        <v>353</v>
      </c>
      <c r="J46" s="10">
        <f t="shared" si="6"/>
        <v>742743313.74979007</v>
      </c>
      <c r="K46" s="11">
        <f t="shared" si="7"/>
        <v>2.8999999999999915E-2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11"/>
      <c r="H47" s="10"/>
      <c r="I47" s="10">
        <f t="shared" si="8"/>
        <v>353</v>
      </c>
      <c r="J47" s="10">
        <f t="shared" si="6"/>
        <v>721810800.53429556</v>
      </c>
      <c r="K47" s="11">
        <f t="shared" si="7"/>
        <v>2.8799999999999937E-2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11"/>
      <c r="H48" s="10"/>
      <c r="I48" s="10">
        <f t="shared" si="8"/>
        <v>353</v>
      </c>
      <c r="J48" s="10">
        <f t="shared" si="6"/>
        <v>701604588.38870108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11"/>
      <c r="H49" s="10"/>
      <c r="I49" s="10">
        <f t="shared" si="8"/>
        <v>353</v>
      </c>
      <c r="J49" s="10">
        <f t="shared" si="6"/>
        <v>682096624.91610062</v>
      </c>
      <c r="K49" s="11">
        <f t="shared" si="7"/>
        <v>2.8300000000000214E-2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11"/>
      <c r="H50" s="10"/>
      <c r="I50" s="10">
        <f t="shared" si="8"/>
        <v>353</v>
      </c>
      <c r="J50" s="10">
        <f t="shared" si="6"/>
        <v>663324540.42215359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11"/>
      <c r="H51" s="10"/>
      <c r="I51" s="10">
        <f t="shared" si="8"/>
        <v>353</v>
      </c>
      <c r="J51" s="10">
        <f t="shared" si="6"/>
        <v>645257335.04100549</v>
      </c>
      <c r="K51" s="11">
        <f t="shared" si="7"/>
        <v>2.7600000000000069E-2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11"/>
      <c r="H52" s="10"/>
      <c r="I52" s="10">
        <f t="shared" si="8"/>
        <v>353</v>
      </c>
      <c r="J52" s="10">
        <f t="shared" si="6"/>
        <v>627926561.93169081</v>
      </c>
      <c r="K52" s="11">
        <f t="shared" si="7"/>
        <v>2.7000000000000135E-2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11"/>
      <c r="H53" s="10"/>
      <c r="I53" s="10">
        <f t="shared" si="8"/>
        <v>353</v>
      </c>
      <c r="J53" s="10">
        <f t="shared" si="6"/>
        <v>611418268.67740095</v>
      </c>
      <c r="K53" s="11">
        <f t="shared" si="7"/>
        <v>2.6499999999999746E-2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11"/>
      <c r="H54" s="10"/>
      <c r="I54" s="10">
        <f t="shared" si="8"/>
        <v>353</v>
      </c>
      <c r="J54" s="10">
        <f t="shared" si="6"/>
        <v>595633968.51183736</v>
      </c>
      <c r="K54" s="11">
        <f t="shared" si="7"/>
        <v>2.5900000000000034E-2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11"/>
      <c r="H55" s="10"/>
      <c r="I55" s="10">
        <f t="shared" si="8"/>
        <v>353</v>
      </c>
      <c r="J55" s="10">
        <f t="shared" si="6"/>
        <v>580596518.67807519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11"/>
      <c r="H56" s="10"/>
      <c r="I56" s="10">
        <f t="shared" si="8"/>
        <v>353</v>
      </c>
      <c r="J56" s="10">
        <f t="shared" si="6"/>
        <v>566214666.15767026</v>
      </c>
      <c r="K56" s="11">
        <f t="shared" si="7"/>
        <v>2.4799999999999711E-2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11"/>
      <c r="H57" s="10"/>
      <c r="I57" s="10">
        <f t="shared" si="8"/>
        <v>353</v>
      </c>
      <c r="J57" s="10">
        <f t="shared" si="6"/>
        <v>552512359.6386323</v>
      </c>
      <c r="K57" s="11">
        <f t="shared" si="7"/>
        <v>2.4199999999999999E-2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11"/>
      <c r="H58" s="10"/>
      <c r="I58" s="10">
        <f t="shared" si="8"/>
        <v>353</v>
      </c>
      <c r="J58" s="10">
        <f t="shared" si="6"/>
        <v>539457488.41889501</v>
      </c>
      <c r="K58" s="11">
        <f t="shared" si="7"/>
        <v>2.3499999999999854E-2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11"/>
      <c r="H59" s="10"/>
      <c r="I59" s="10">
        <f t="shared" si="8"/>
        <v>353</v>
      </c>
      <c r="J59" s="10">
        <f t="shared" si="6"/>
        <v>527071312.57341969</v>
      </c>
      <c r="K59" s="11">
        <f t="shared" si="7"/>
        <v>2.289999999999992E-2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11"/>
      <c r="H60" s="10"/>
      <c r="I60" s="10">
        <f t="shared" si="8"/>
        <v>353</v>
      </c>
      <c r="J60" s="10">
        <f t="shared" si="6"/>
        <v>515271593.09162158</v>
      </c>
      <c r="K60" s="11">
        <f t="shared" si="7"/>
        <v>2.2199999999999998E-2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11"/>
      <c r="H61" s="10"/>
      <c r="I61" s="10">
        <f t="shared" si="8"/>
        <v>353</v>
      </c>
      <c r="J61" s="10">
        <f t="shared" si="6"/>
        <v>504080995.00256461</v>
      </c>
      <c r="K61" s="11">
        <f t="shared" si="7"/>
        <v>2.1500000000000075E-2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11"/>
      <c r="H62" s="10"/>
      <c r="I62" s="10">
        <f t="shared" si="8"/>
        <v>353</v>
      </c>
      <c r="J62" s="10">
        <f t="shared" si="6"/>
        <v>493471360.74651456</v>
      </c>
      <c r="K62" s="11">
        <f t="shared" si="7"/>
        <v>2.0899999999999919E-2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11"/>
      <c r="H63" s="10"/>
      <c r="I63" s="10">
        <f t="shared" si="8"/>
        <v>353</v>
      </c>
      <c r="J63" s="10">
        <f t="shared" si="6"/>
        <v>483368949.69782996</v>
      </c>
      <c r="K63" s="11">
        <f t="shared" si="7"/>
        <v>2.0299999999999985E-2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11"/>
      <c r="H64" s="10"/>
      <c r="I64" s="10">
        <f t="shared" si="8"/>
        <v>353</v>
      </c>
      <c r="J64" s="10">
        <f t="shared" si="6"/>
        <v>473751788.39344305</v>
      </c>
      <c r="K64" s="11">
        <f t="shared" si="7"/>
        <v>1.980000000000004E-2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11"/>
      <c r="H65" s="10"/>
      <c r="I65" s="10">
        <f t="shared" si="8"/>
        <v>353</v>
      </c>
      <c r="J65" s="10">
        <f t="shared" si="6"/>
        <v>464553626.58702004</v>
      </c>
      <c r="K65" s="11">
        <f t="shared" si="7"/>
        <v>1.9400000000000084E-2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4">
        <f>SUM(F2)</f>
        <v>7354910</v>
      </c>
      <c r="G66" s="11"/>
      <c r="H66" s="10"/>
      <c r="I66" s="10">
        <f t="shared" si="8"/>
        <v>353</v>
      </c>
      <c r="J66" s="10">
        <f t="shared" ref="J66:J67" si="9">IF(I66="","",I66*C66)</f>
        <v>455712798.29999995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11"/>
      <c r="H67" s="10"/>
      <c r="I67" s="10">
        <f t="shared" ref="I67" si="11">IF(H67&lt;&gt;"",H67,I66/(1+IF(G66="",0,G66)))</f>
        <v>353</v>
      </c>
      <c r="J67" s="10">
        <f t="shared" si="9"/>
        <v>447215700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5">
        <f>Acetoa!C2 + Acrana!C2 + Aetintio!C2</f>
        <v>27077612.594551396</v>
      </c>
      <c r="G2" s="11"/>
      <c r="H2" s="10"/>
      <c r="I2" s="10">
        <f>IF(H2&lt;&gt;"",H2,3409)</f>
        <v>3409</v>
      </c>
      <c r="J2" s="10">
        <f t="shared" ref="J2:J33" si="3">IF(I2="","",I2*C2)</f>
        <v>1449307337267.7651</v>
      </c>
      <c r="K2" s="11">
        <f t="shared" ref="K2:K33" si="4">IFERROR(J2/J3-1,"")</f>
        <v>1.2599999999999945E-2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11"/>
      <c r="H3" s="10"/>
      <c r="I3" s="10">
        <f t="shared" ref="I3:I34" si="5">IF(H3&lt;&gt;"",H3,I2/(1+IF(G2="",0,G2)))</f>
        <v>3409</v>
      </c>
      <c r="J3" s="10">
        <f t="shared" si="3"/>
        <v>1431273293766.3098</v>
      </c>
      <c r="K3" s="11">
        <f t="shared" si="4"/>
        <v>1.3400000000000079E-2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11"/>
      <c r="H4" s="10"/>
      <c r="I4" s="10">
        <f t="shared" si="5"/>
        <v>3409</v>
      </c>
      <c r="J4" s="10">
        <f t="shared" si="3"/>
        <v>1412347832806.7</v>
      </c>
      <c r="K4" s="11">
        <f t="shared" si="4"/>
        <v>1.4299999999999757E-2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11"/>
      <c r="H5" s="10"/>
      <c r="I5" s="10">
        <f t="shared" si="5"/>
        <v>3409</v>
      </c>
      <c r="J5" s="10">
        <f t="shared" si="3"/>
        <v>1392435998034.8025</v>
      </c>
      <c r="K5" s="11">
        <f t="shared" si="4"/>
        <v>1.5100000000000113E-2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11"/>
      <c r="H6" s="10"/>
      <c r="I6" s="10">
        <f t="shared" si="5"/>
        <v>3409</v>
      </c>
      <c r="J6" s="10">
        <f t="shared" si="3"/>
        <v>1371722981021.3796</v>
      </c>
      <c r="K6" s="11">
        <f t="shared" si="4"/>
        <v>1.5800000000000258E-2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11"/>
      <c r="H7" s="10"/>
      <c r="I7" s="10">
        <f t="shared" si="5"/>
        <v>3409</v>
      </c>
      <c r="J7" s="10">
        <f t="shared" si="3"/>
        <v>1350386868499.0938</v>
      </c>
      <c r="K7" s="11">
        <f t="shared" si="4"/>
        <v>1.639999999999997E-2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11"/>
      <c r="H8" s="10"/>
      <c r="I8" s="10">
        <f t="shared" si="5"/>
        <v>3409</v>
      </c>
      <c r="J8" s="10">
        <f t="shared" si="3"/>
        <v>1328597863537.0857</v>
      </c>
      <c r="K8" s="11">
        <f t="shared" si="4"/>
        <v>1.6899999999999915E-2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11"/>
      <c r="H9" s="10"/>
      <c r="I9" s="10">
        <f t="shared" si="5"/>
        <v>3409</v>
      </c>
      <c r="J9" s="10">
        <f t="shared" si="3"/>
        <v>1306517714167.6523</v>
      </c>
      <c r="K9" s="11">
        <f t="shared" si="4"/>
        <v>1.739999999999986E-2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11"/>
      <c r="H10" s="10"/>
      <c r="I10" s="10">
        <f t="shared" si="5"/>
        <v>3409</v>
      </c>
      <c r="J10" s="10">
        <f t="shared" si="3"/>
        <v>1284173102189.5542</v>
      </c>
      <c r="K10" s="11">
        <f t="shared" si="4"/>
        <v>1.7800000000000038E-2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11"/>
      <c r="H11" s="10"/>
      <c r="I11" s="10">
        <f t="shared" si="5"/>
        <v>3409</v>
      </c>
      <c r="J11" s="10">
        <f t="shared" si="3"/>
        <v>1261714582618.937</v>
      </c>
      <c r="K11" s="11">
        <f t="shared" si="4"/>
        <v>1.8200000000000216E-2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11"/>
      <c r="H12" s="10"/>
      <c r="I12" s="10">
        <f t="shared" si="5"/>
        <v>3409</v>
      </c>
      <c r="J12" s="10">
        <f t="shared" si="3"/>
        <v>1239161837182.2205</v>
      </c>
      <c r="K12" s="11">
        <f t="shared" si="4"/>
        <v>1.859999999999995E-2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11"/>
      <c r="H13" s="10"/>
      <c r="I13" s="10">
        <f t="shared" si="5"/>
        <v>3409</v>
      </c>
      <c r="J13" s="10">
        <f t="shared" si="3"/>
        <v>1216534299216.7883</v>
      </c>
      <c r="K13" s="11">
        <f t="shared" si="4"/>
        <v>1.9099999999999895E-2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11"/>
      <c r="H14" s="10"/>
      <c r="I14" s="10">
        <f t="shared" si="5"/>
        <v>3409</v>
      </c>
      <c r="J14" s="10">
        <f t="shared" si="3"/>
        <v>1193733980195.0627</v>
      </c>
      <c r="K14" s="11">
        <f t="shared" si="4"/>
        <v>1.9600000000000284E-2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11"/>
      <c r="H15" s="10"/>
      <c r="I15" s="10">
        <f t="shared" si="5"/>
        <v>3409</v>
      </c>
      <c r="J15" s="10">
        <f t="shared" si="3"/>
        <v>1170786563549.4924</v>
      </c>
      <c r="K15" s="11">
        <f t="shared" si="4"/>
        <v>2.0100000000000007E-2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11"/>
      <c r="H16" s="10"/>
      <c r="I16" s="10">
        <f t="shared" si="5"/>
        <v>3409</v>
      </c>
      <c r="J16" s="10">
        <f t="shared" si="3"/>
        <v>1147717442946.2725</v>
      </c>
      <c r="K16" s="11">
        <f t="shared" si="4"/>
        <v>2.0399999999999974E-2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11"/>
      <c r="H17" s="10"/>
      <c r="I17" s="10">
        <f t="shared" si="5"/>
        <v>3409</v>
      </c>
      <c r="J17" s="10">
        <f t="shared" si="3"/>
        <v>1124772092264.0852</v>
      </c>
      <c r="K17" s="11">
        <f t="shared" si="4"/>
        <v>2.0699999999999941E-2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11"/>
      <c r="H18" s="10"/>
      <c r="I18" s="10">
        <f t="shared" si="5"/>
        <v>3409</v>
      </c>
      <c r="J18" s="10">
        <f t="shared" si="3"/>
        <v>1101961489432.8257</v>
      </c>
      <c r="K18" s="11">
        <f t="shared" si="4"/>
        <v>2.0899999999999919E-2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11"/>
      <c r="H19" s="10"/>
      <c r="I19" s="10">
        <f t="shared" si="5"/>
        <v>3409</v>
      </c>
      <c r="J19" s="10">
        <f t="shared" si="3"/>
        <v>1079401987886.0082</v>
      </c>
      <c r="K19" s="11">
        <f t="shared" si="4"/>
        <v>2.1099999999999675E-2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11"/>
      <c r="H20" s="10"/>
      <c r="I20" s="10">
        <f t="shared" si="5"/>
        <v>3409</v>
      </c>
      <c r="J20" s="10">
        <f t="shared" si="3"/>
        <v>1057097236202.1432</v>
      </c>
      <c r="K20" s="11">
        <f t="shared" si="4"/>
        <v>2.120000000000033E-2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11"/>
      <c r="H21" s="10"/>
      <c r="I21" s="10">
        <f t="shared" si="5"/>
        <v>3409</v>
      </c>
      <c r="J21" s="10">
        <f t="shared" si="3"/>
        <v>1035152013515.6119</v>
      </c>
      <c r="K21" s="11">
        <f t="shared" si="4"/>
        <v>2.1400000000000086E-2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11"/>
      <c r="H22" s="10"/>
      <c r="I22" s="10">
        <f t="shared" si="5"/>
        <v>3409</v>
      </c>
      <c r="J22" s="10">
        <f t="shared" si="3"/>
        <v>1013463886347.7695</v>
      </c>
      <c r="K22" s="11">
        <f t="shared" si="4"/>
        <v>2.1699999999999831E-2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11"/>
      <c r="H23" s="10"/>
      <c r="I23" s="10">
        <f t="shared" si="5"/>
        <v>3409</v>
      </c>
      <c r="J23" s="10">
        <f t="shared" si="3"/>
        <v>991938814082.18616</v>
      </c>
      <c r="K23" s="11">
        <f t="shared" si="4"/>
        <v>2.200000000000002E-2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11"/>
      <c r="H24" s="10"/>
      <c r="I24" s="10">
        <f t="shared" si="5"/>
        <v>3409</v>
      </c>
      <c r="J24" s="10">
        <f t="shared" si="3"/>
        <v>970585923759.47766</v>
      </c>
      <c r="K24" s="11">
        <f t="shared" si="4"/>
        <v>2.2299999999999986E-2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11"/>
      <c r="H25" s="10"/>
      <c r="I25" s="10">
        <f t="shared" si="5"/>
        <v>3409</v>
      </c>
      <c r="J25" s="10">
        <f t="shared" si="3"/>
        <v>949413991743.59558</v>
      </c>
      <c r="K25" s="11">
        <f t="shared" si="4"/>
        <v>2.2699999999999942E-2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11"/>
      <c r="H26" s="10"/>
      <c r="I26" s="10">
        <f t="shared" si="5"/>
        <v>3409</v>
      </c>
      <c r="J26" s="10">
        <f t="shared" si="3"/>
        <v>928340658789.08337</v>
      </c>
      <c r="K26" s="11">
        <f t="shared" si="4"/>
        <v>2.2999999999999909E-2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11"/>
      <c r="H27" s="10"/>
      <c r="I27" s="10">
        <f t="shared" si="5"/>
        <v>3409</v>
      </c>
      <c r="J27" s="10">
        <f t="shared" si="3"/>
        <v>907468874671.63586</v>
      </c>
      <c r="K27" s="11">
        <f t="shared" si="4"/>
        <v>2.3200000000000109E-2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11"/>
      <c r="H28" s="10"/>
      <c r="I28" s="10">
        <f t="shared" si="5"/>
        <v>3409</v>
      </c>
      <c r="J28" s="10">
        <f t="shared" si="3"/>
        <v>886892958044.99194</v>
      </c>
      <c r="K28" s="11">
        <f t="shared" si="4"/>
        <v>2.3400000000000087E-2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11"/>
      <c r="H29" s="10"/>
      <c r="I29" s="10">
        <f t="shared" si="5"/>
        <v>3409</v>
      </c>
      <c r="J29" s="10">
        <f t="shared" si="3"/>
        <v>866614186090.47473</v>
      </c>
      <c r="K29" s="11">
        <f t="shared" si="4"/>
        <v>2.3500000000000076E-2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11"/>
      <c r="H30" s="10"/>
      <c r="I30" s="10">
        <f t="shared" si="5"/>
        <v>3409</v>
      </c>
      <c r="J30" s="10">
        <f t="shared" si="3"/>
        <v>846716351822.64258</v>
      </c>
      <c r="K30" s="11">
        <f t="shared" si="4"/>
        <v>2.3599999999999843E-2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11"/>
      <c r="H31" s="10"/>
      <c r="I31" s="10">
        <f t="shared" si="5"/>
        <v>3409</v>
      </c>
      <c r="J31" s="10">
        <f t="shared" si="3"/>
        <v>827194560201.8783</v>
      </c>
      <c r="K31" s="11">
        <f t="shared" si="4"/>
        <v>2.3700000000000054E-2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11"/>
      <c r="H32" s="10"/>
      <c r="I32" s="10">
        <f t="shared" si="5"/>
        <v>3409</v>
      </c>
      <c r="J32" s="10">
        <f t="shared" si="3"/>
        <v>808043919314.1333</v>
      </c>
      <c r="K32" s="11">
        <f t="shared" si="4"/>
        <v>2.3700000000000054E-2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11"/>
      <c r="H33" s="10"/>
      <c r="I33" s="10">
        <f t="shared" si="5"/>
        <v>3409</v>
      </c>
      <c r="J33" s="10">
        <f t="shared" si="3"/>
        <v>789336640924.229</v>
      </c>
      <c r="K33" s="11">
        <f t="shared" si="4"/>
        <v>2.3700000000000054E-2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11"/>
      <c r="H34" s="10"/>
      <c r="I34" s="10">
        <f t="shared" si="5"/>
        <v>3409</v>
      </c>
      <c r="J34" s="10">
        <f t="shared" ref="J34:J65" si="6">IF(I34="","",I34*C34)</f>
        <v>771062460607.82349</v>
      </c>
      <c r="K34" s="11">
        <f t="shared" ref="K34:K65" si="7">IFERROR(J34/J35-1,"")</f>
        <v>2.3700000000000054E-2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11"/>
      <c r="H35" s="10"/>
      <c r="I35" s="10">
        <f t="shared" ref="I35:I66" si="8">IF(H35&lt;&gt;"",H35,I34/(1+IF(G34="",0,G34)))</f>
        <v>3409</v>
      </c>
      <c r="J35" s="10">
        <f t="shared" si="6"/>
        <v>753211351575.4845</v>
      </c>
      <c r="K35" s="11">
        <f t="shared" si="7"/>
        <v>2.3500000000000076E-2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11"/>
      <c r="H36" s="10"/>
      <c r="I36" s="10">
        <f t="shared" si="8"/>
        <v>3409</v>
      </c>
      <c r="J36" s="10">
        <f t="shared" si="6"/>
        <v>735917295139.70142</v>
      </c>
      <c r="K36" s="11">
        <f t="shared" si="7"/>
        <v>2.3199999999999887E-2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11"/>
      <c r="H37" s="10"/>
      <c r="I37" s="10">
        <f t="shared" si="8"/>
        <v>3409</v>
      </c>
      <c r="J37" s="10">
        <f t="shared" si="6"/>
        <v>719231132857.40955</v>
      </c>
      <c r="K37" s="11">
        <f t="shared" si="7"/>
        <v>2.2799999999999931E-2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11"/>
      <c r="H38" s="10"/>
      <c r="I38" s="10">
        <f t="shared" si="8"/>
        <v>3409</v>
      </c>
      <c r="J38" s="10">
        <f t="shared" si="6"/>
        <v>703198213587.61206</v>
      </c>
      <c r="K38" s="11">
        <f t="shared" si="7"/>
        <v>2.2499999999999964E-2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11"/>
      <c r="H39" s="10"/>
      <c r="I39" s="10">
        <f t="shared" si="8"/>
        <v>3409</v>
      </c>
      <c r="J39" s="10">
        <f t="shared" si="6"/>
        <v>687724414266.61328</v>
      </c>
      <c r="K39" s="11">
        <f t="shared" si="7"/>
        <v>2.2399999999999975E-2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11"/>
      <c r="H40" s="10"/>
      <c r="I40" s="10">
        <f t="shared" si="8"/>
        <v>3409</v>
      </c>
      <c r="J40" s="10">
        <f t="shared" si="6"/>
        <v>672656899713.04114</v>
      </c>
      <c r="K40" s="11">
        <f t="shared" si="7"/>
        <v>2.2499999999999964E-2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11"/>
      <c r="H41" s="10"/>
      <c r="I41" s="10">
        <f t="shared" si="8"/>
        <v>3409</v>
      </c>
      <c r="J41" s="10">
        <f t="shared" si="6"/>
        <v>657855158643.56104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11"/>
      <c r="H42" s="10"/>
      <c r="I42" s="10">
        <f t="shared" si="8"/>
        <v>3409</v>
      </c>
      <c r="J42" s="10">
        <f t="shared" si="6"/>
        <v>643253308539.70972</v>
      </c>
      <c r="K42" s="11">
        <f t="shared" si="7"/>
        <v>2.2799999999999931E-2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11"/>
      <c r="H43" s="10"/>
      <c r="I43" s="10">
        <f t="shared" si="8"/>
        <v>3409</v>
      </c>
      <c r="J43" s="10">
        <f t="shared" si="6"/>
        <v>628914067794.00635</v>
      </c>
      <c r="K43" s="11">
        <f t="shared" si="7"/>
        <v>2.2799999999999709E-2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11"/>
      <c r="H44" s="10"/>
      <c r="I44" s="10">
        <f t="shared" si="8"/>
        <v>3409</v>
      </c>
      <c r="J44" s="10">
        <f t="shared" si="6"/>
        <v>614894473791.55896</v>
      </c>
      <c r="K44" s="11">
        <f t="shared" si="7"/>
        <v>2.2700000000000164E-2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11"/>
      <c r="H45" s="10"/>
      <c r="I45" s="10">
        <f t="shared" si="8"/>
        <v>3409</v>
      </c>
      <c r="J45" s="10">
        <f t="shared" si="6"/>
        <v>601246185383.35669</v>
      </c>
      <c r="K45" s="11">
        <f t="shared" si="7"/>
        <v>2.2399999999999975E-2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11"/>
      <c r="H46" s="10"/>
      <c r="I46" s="10">
        <f t="shared" si="8"/>
        <v>3409</v>
      </c>
      <c r="J46" s="10">
        <f t="shared" si="6"/>
        <v>588073342511.10791</v>
      </c>
      <c r="K46" s="11">
        <f t="shared" si="7"/>
        <v>2.200000000000002E-2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11"/>
      <c r="H47" s="10"/>
      <c r="I47" s="10">
        <f t="shared" si="8"/>
        <v>3409</v>
      </c>
      <c r="J47" s="10">
        <f t="shared" si="6"/>
        <v>575414229462.92358</v>
      </c>
      <c r="K47" s="11">
        <f t="shared" si="7"/>
        <v>2.1700000000000275E-2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11"/>
      <c r="H48" s="10"/>
      <c r="I48" s="10">
        <f t="shared" si="8"/>
        <v>3409</v>
      </c>
      <c r="J48" s="10">
        <f t="shared" si="6"/>
        <v>563192942608.32288</v>
      </c>
      <c r="K48" s="11">
        <f t="shared" si="7"/>
        <v>2.1499999999999853E-2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11"/>
      <c r="H49" s="10"/>
      <c r="I49" s="10">
        <f t="shared" si="8"/>
        <v>3409</v>
      </c>
      <c r="J49" s="10">
        <f t="shared" si="6"/>
        <v>551339150864.7312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11"/>
      <c r="H50" s="10"/>
      <c r="I50" s="10">
        <f t="shared" si="8"/>
        <v>3409</v>
      </c>
      <c r="J50" s="10">
        <f t="shared" si="6"/>
        <v>539734851556.2713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11"/>
      <c r="H51" s="10"/>
      <c r="I51" s="10">
        <f t="shared" si="8"/>
        <v>3409</v>
      </c>
      <c r="J51" s="10">
        <f t="shared" si="6"/>
        <v>528374793496.10498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11"/>
      <c r="H52" s="10"/>
      <c r="I52" s="10">
        <f t="shared" si="8"/>
        <v>3409</v>
      </c>
      <c r="J52" s="10">
        <f t="shared" si="6"/>
        <v>517253836021.63965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11"/>
      <c r="H53" s="10"/>
      <c r="I53" s="10">
        <f t="shared" si="8"/>
        <v>3409</v>
      </c>
      <c r="J53" s="10">
        <f t="shared" si="6"/>
        <v>506515703115.58911</v>
      </c>
      <c r="K53" s="11">
        <f t="shared" si="7"/>
        <v>2.079999999999993E-2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11"/>
      <c r="H54" s="10"/>
      <c r="I54" s="10">
        <f t="shared" si="8"/>
        <v>3409</v>
      </c>
      <c r="J54" s="10">
        <f t="shared" si="6"/>
        <v>496194850230.7887</v>
      </c>
      <c r="K54" s="11">
        <f t="shared" si="7"/>
        <v>2.0399999999999974E-2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11"/>
      <c r="H55" s="10"/>
      <c r="I55" s="10">
        <f t="shared" si="8"/>
        <v>3409</v>
      </c>
      <c r="J55" s="10">
        <f t="shared" si="6"/>
        <v>486274843424.92035</v>
      </c>
      <c r="K55" s="11">
        <f t="shared" si="7"/>
        <v>2.0100000000000007E-2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11"/>
      <c r="H56" s="10"/>
      <c r="I56" s="10">
        <f t="shared" si="8"/>
        <v>3409</v>
      </c>
      <c r="J56" s="10">
        <f t="shared" si="6"/>
        <v>476693307935.41846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11"/>
      <c r="H57" s="10"/>
      <c r="I57" s="10">
        <f t="shared" si="8"/>
        <v>3409</v>
      </c>
      <c r="J57" s="10">
        <f t="shared" si="6"/>
        <v>467392203093.85077</v>
      </c>
      <c r="K57" s="11">
        <f t="shared" si="7"/>
        <v>1.980000000000004E-2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11"/>
      <c r="H58" s="10"/>
      <c r="I58" s="10">
        <f t="shared" si="8"/>
        <v>3409</v>
      </c>
      <c r="J58" s="10">
        <f t="shared" si="6"/>
        <v>458317516271.67169</v>
      </c>
      <c r="K58" s="11">
        <f t="shared" si="7"/>
        <v>1.9700000000000273E-2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11"/>
      <c r="H59" s="10"/>
      <c r="I59" s="10">
        <f t="shared" si="8"/>
        <v>3409</v>
      </c>
      <c r="J59" s="10">
        <f t="shared" si="6"/>
        <v>449463093333.01129</v>
      </c>
      <c r="K59" s="11">
        <f t="shared" si="7"/>
        <v>1.9600000000000062E-2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11"/>
      <c r="H60" s="10"/>
      <c r="I60" s="10">
        <f t="shared" si="8"/>
        <v>3409</v>
      </c>
      <c r="J60" s="10">
        <f t="shared" si="6"/>
        <v>440822963253.24762</v>
      </c>
      <c r="K60" s="11">
        <f t="shared" si="7"/>
        <v>1.9400000000000084E-2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11"/>
      <c r="H61" s="10"/>
      <c r="I61" s="10">
        <f t="shared" si="8"/>
        <v>3409</v>
      </c>
      <c r="J61" s="10">
        <f t="shared" si="6"/>
        <v>432433748531.73199</v>
      </c>
      <c r="K61" s="11">
        <f t="shared" si="7"/>
        <v>1.8999999999999906E-2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11"/>
      <c r="H62" s="10"/>
      <c r="I62" s="10">
        <f t="shared" si="8"/>
        <v>3409</v>
      </c>
      <c r="J62" s="10">
        <f t="shared" si="6"/>
        <v>424370705134.18256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11"/>
      <c r="H63" s="10"/>
      <c r="I63" s="10">
        <f t="shared" si="8"/>
        <v>3409</v>
      </c>
      <c r="J63" s="10">
        <f t="shared" si="6"/>
        <v>416662449812.64856</v>
      </c>
      <c r="K63" s="11">
        <f t="shared" si="7"/>
        <v>1.8000000000000016E-2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11"/>
      <c r="H64" s="10"/>
      <c r="I64" s="10">
        <f t="shared" si="8"/>
        <v>3409</v>
      </c>
      <c r="J64" s="10">
        <f t="shared" si="6"/>
        <v>409295137340.51923</v>
      </c>
      <c r="K64" s="11">
        <f t="shared" si="7"/>
        <v>1.7400000000000082E-2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11"/>
      <c r="H65" s="10"/>
      <c r="I65" s="10">
        <f t="shared" si="8"/>
        <v>3409</v>
      </c>
      <c r="J65" s="10">
        <f t="shared" si="6"/>
        <v>402295200845.80225</v>
      </c>
      <c r="K65" s="11">
        <f t="shared" si="7"/>
        <v>1.6899999999999915E-2</v>
      </c>
      <c r="L65" t="s">
        <v>148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4">
        <f>SUM(F2)</f>
        <v>27077612.594551396</v>
      </c>
      <c r="G66" s="11"/>
      <c r="H66" s="10"/>
      <c r="I66" s="10">
        <f t="shared" si="8"/>
        <v>3409</v>
      </c>
      <c r="J66" s="10">
        <f t="shared" ref="J66:J67" si="9">IF(I66="","",I66*C66)</f>
        <v>395609401952.79999</v>
      </c>
      <c r="K66" s="11">
        <f t="shared" ref="K66" si="10">IFERROR(J66/J67-1,"")</f>
        <v>1.6499999999999959E-2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11"/>
      <c r="H67" s="10"/>
      <c r="I67" s="10">
        <f t="shared" ref="I67" si="11">IF(H67&lt;&gt;"",H67,I66/(1+IF(G66="",0,G66)))</f>
        <v>3409</v>
      </c>
      <c r="J67" s="10">
        <f t="shared" si="9"/>
        <v>389187803200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2026-07-06T23:31:19Z</dcterms:modified>
</cp:coreProperties>
</file>