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9155" windowHeight="8520"/>
  </bookViews>
  <sheets>
    <sheet name="HumanPlayer table" sheetId="1" r:id="rId1"/>
    <sheet name="MobMonster table" sheetId="2" r:id="rId2"/>
    <sheet name="BossMonster table" sheetId="3" r:id="rId3"/>
    <sheet name="Items" sheetId="4" r:id="rId4"/>
    <sheet name="FAE Save File Guide" sheetId="5" r:id="rId5"/>
  </sheets>
  <calcPr calcId="145621"/>
</workbook>
</file>

<file path=xl/calcChain.xml><?xml version="1.0" encoding="utf-8"?>
<calcChain xmlns="http://schemas.openxmlformats.org/spreadsheetml/2006/main">
  <c r="L32" i="3" l="1"/>
  <c r="K32" i="3"/>
  <c r="J32" i="3"/>
  <c r="O32" i="3" s="1"/>
  <c r="I32" i="3"/>
  <c r="L31" i="3"/>
  <c r="K31" i="3"/>
  <c r="J31" i="3"/>
  <c r="O31" i="3" s="1"/>
  <c r="I31" i="3"/>
  <c r="L30" i="3"/>
  <c r="Q30" i="3" s="1"/>
  <c r="K30" i="3"/>
  <c r="J30" i="3"/>
  <c r="I30" i="3"/>
  <c r="L29" i="3"/>
  <c r="K29" i="3"/>
  <c r="J29" i="3"/>
  <c r="I29" i="3"/>
  <c r="L28" i="3"/>
  <c r="K28" i="3"/>
  <c r="J28" i="3"/>
  <c r="O28" i="3" s="1"/>
  <c r="I28" i="3"/>
  <c r="L27" i="3"/>
  <c r="K27" i="3"/>
  <c r="J27" i="3"/>
  <c r="O27" i="3" s="1"/>
  <c r="I27" i="3"/>
  <c r="L26" i="3"/>
  <c r="K26" i="3"/>
  <c r="J26" i="3"/>
  <c r="I26" i="3"/>
  <c r="L25" i="3"/>
  <c r="Q25" i="3" s="1"/>
  <c r="K25" i="3"/>
  <c r="J25" i="3"/>
  <c r="I25" i="3"/>
  <c r="L24" i="3"/>
  <c r="K24" i="3"/>
  <c r="J24" i="3"/>
  <c r="O24" i="3" s="1"/>
  <c r="I24" i="3"/>
  <c r="L23" i="3"/>
  <c r="K23" i="3"/>
  <c r="J23" i="3"/>
  <c r="O23" i="3" s="1"/>
  <c r="I23" i="3"/>
  <c r="L22" i="3"/>
  <c r="Q22" i="3" s="1"/>
  <c r="K22" i="3"/>
  <c r="J22" i="3"/>
  <c r="I22" i="3"/>
  <c r="L21" i="3"/>
  <c r="Q21" i="3" s="1"/>
  <c r="K21" i="3"/>
  <c r="J21" i="3"/>
  <c r="O21" i="3" s="1"/>
  <c r="I21" i="3"/>
  <c r="L20" i="3"/>
  <c r="K20" i="3"/>
  <c r="J20" i="3"/>
  <c r="O20" i="3" s="1"/>
  <c r="I20" i="3"/>
  <c r="L19" i="3"/>
  <c r="K19" i="3"/>
  <c r="J19" i="3"/>
  <c r="O19" i="3" s="1"/>
  <c r="I19" i="3"/>
  <c r="L18" i="3"/>
  <c r="Q18" i="3" s="1"/>
  <c r="K18" i="3"/>
  <c r="J18" i="3"/>
  <c r="O18" i="3" s="1"/>
  <c r="I18" i="3"/>
  <c r="P18" i="3"/>
  <c r="P19" i="3"/>
  <c r="P20" i="3"/>
  <c r="P21" i="3"/>
  <c r="P22" i="3"/>
  <c r="P23" i="3"/>
  <c r="P24" i="3"/>
  <c r="O25" i="3"/>
  <c r="P25" i="3"/>
  <c r="P26" i="3"/>
  <c r="P27" i="3"/>
  <c r="P28" i="3"/>
  <c r="O29" i="3"/>
  <c r="P29" i="3"/>
  <c r="P30" i="3"/>
  <c r="P31" i="3"/>
  <c r="P32" i="3"/>
  <c r="N18" i="3"/>
  <c r="N19" i="3"/>
  <c r="N20" i="3"/>
  <c r="N21" i="3"/>
  <c r="N22" i="3"/>
  <c r="N23" i="3"/>
  <c r="N24" i="3"/>
  <c r="N25" i="3"/>
  <c r="N26" i="3"/>
  <c r="N27" i="3"/>
  <c r="N28" i="3"/>
  <c r="N29" i="3"/>
  <c r="N30" i="3"/>
  <c r="N31" i="3"/>
  <c r="N32" i="3"/>
  <c r="H32" i="3"/>
  <c r="M32" i="3" s="1"/>
  <c r="H31" i="3"/>
  <c r="M31" i="3" s="1"/>
  <c r="H30" i="3"/>
  <c r="M30" i="3" s="1"/>
  <c r="H29" i="3"/>
  <c r="M29" i="3" s="1"/>
  <c r="H28" i="3"/>
  <c r="M28" i="3" s="1"/>
  <c r="H27" i="3"/>
  <c r="M27" i="3" s="1"/>
  <c r="H26" i="3"/>
  <c r="M26" i="3" s="1"/>
  <c r="H25" i="3"/>
  <c r="M25" i="3" s="1"/>
  <c r="H24" i="3"/>
  <c r="H23" i="3"/>
  <c r="H22" i="3"/>
  <c r="M22" i="3" s="1"/>
  <c r="H21" i="3"/>
  <c r="M21" i="3" s="1"/>
  <c r="H20" i="3"/>
  <c r="M20" i="3" s="1"/>
  <c r="H19" i="3"/>
  <c r="M19" i="3" s="1"/>
  <c r="H18" i="3"/>
  <c r="M18" i="3" s="1"/>
  <c r="Q19" i="3"/>
  <c r="Q20" i="3"/>
  <c r="O22" i="3"/>
  <c r="Q23" i="3"/>
  <c r="Q24" i="3"/>
  <c r="O26" i="3"/>
  <c r="Q26" i="3"/>
  <c r="Q27" i="3"/>
  <c r="Q28" i="3"/>
  <c r="Q29" i="3"/>
  <c r="O30" i="3"/>
  <c r="Q31" i="3"/>
  <c r="Q32" i="3"/>
  <c r="M23" i="3"/>
  <c r="M24" i="3"/>
  <c r="M27" i="2" l="1"/>
  <c r="J27" i="2" l="1"/>
  <c r="I27" i="2"/>
  <c r="H27" i="2"/>
  <c r="G27" i="2"/>
  <c r="F27" i="2"/>
  <c r="E27" i="2"/>
  <c r="D27" i="2"/>
  <c r="P4" i="2" l="1"/>
  <c r="P5" i="2"/>
  <c r="P6" i="2"/>
  <c r="P7" i="2"/>
  <c r="P8" i="2"/>
  <c r="P9" i="2"/>
  <c r="P10" i="2"/>
  <c r="P11" i="2"/>
  <c r="P12" i="2"/>
  <c r="P13" i="2"/>
  <c r="P14" i="2"/>
  <c r="P15" i="2"/>
  <c r="P16" i="2"/>
  <c r="P17" i="2"/>
  <c r="P18" i="2"/>
  <c r="P19" i="2"/>
  <c r="P20" i="2"/>
  <c r="P21" i="2"/>
  <c r="P22" i="2"/>
  <c r="P3" i="2"/>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4" i="1"/>
  <c r="I5" i="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4"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4" i="1"/>
  <c r="F4" i="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C63" i="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44" i="1"/>
  <c r="C45" i="1"/>
  <c r="C46" i="1" s="1"/>
  <c r="C47" i="1" s="1"/>
  <c r="C48" i="1" s="1"/>
  <c r="C49" i="1" s="1"/>
  <c r="C50" i="1" s="1"/>
  <c r="C51" i="1" s="1"/>
  <c r="C52" i="1" s="1"/>
  <c r="C53" i="1" s="1"/>
  <c r="C54" i="1" s="1"/>
  <c r="C55" i="1" s="1"/>
  <c r="C56" i="1" s="1"/>
  <c r="C57" i="1" s="1"/>
  <c r="C58" i="1" s="1"/>
  <c r="C59" i="1" s="1"/>
  <c r="C60" i="1" s="1"/>
  <c r="C61" i="1" s="1"/>
  <c r="C62" i="1" s="1"/>
  <c r="C43" i="1"/>
  <c r="C33" i="1"/>
  <c r="C34" i="1" s="1"/>
  <c r="C35" i="1" s="1"/>
  <c r="C36" i="1" s="1"/>
  <c r="C37" i="1" s="1"/>
  <c r="C38" i="1" s="1"/>
  <c r="C39" i="1" s="1"/>
  <c r="C40" i="1" s="1"/>
  <c r="C41" i="1" s="1"/>
  <c r="C42" i="1" s="1"/>
  <c r="C9" i="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8" i="1"/>
  <c r="B5" i="1"/>
  <c r="B6" i="1" s="1"/>
  <c r="B7" i="1" s="1"/>
  <c r="B8" i="1" s="1"/>
  <c r="C5" i="1"/>
  <c r="C6" i="1" s="1"/>
  <c r="C7" i="1" s="1"/>
  <c r="C4" i="1"/>
  <c r="B4" i="1"/>
  <c r="B9" i="1" l="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alcChain>
</file>

<file path=xl/sharedStrings.xml><?xml version="1.0" encoding="utf-8"?>
<sst xmlns="http://schemas.openxmlformats.org/spreadsheetml/2006/main" count="435" uniqueCount="302">
  <si>
    <t>Level</t>
  </si>
  <si>
    <t>Required Total XP</t>
  </si>
  <si>
    <t>XP required to Next Lv</t>
  </si>
  <si>
    <t>XP chart for Swordsman</t>
  </si>
  <si>
    <t>XP chart for Mage</t>
  </si>
  <si>
    <t>baseHP</t>
  </si>
  <si>
    <t>baseSP</t>
  </si>
  <si>
    <t>baseATK</t>
  </si>
  <si>
    <t>baseDEF</t>
  </si>
  <si>
    <t>basePOW</t>
  </si>
  <si>
    <t>baseSPD</t>
  </si>
  <si>
    <t>baseLUK</t>
  </si>
  <si>
    <t>Base Stats by Level for Swordsman</t>
  </si>
  <si>
    <t>Base Stats by Level for Mage</t>
  </si>
  <si>
    <t>Note: If the player goes up to level 101 (true max level), its Base stats will be automatically set to 1000000 (invincible). It can be accessed when modifying the save file (for y'know… cheating, or testing the game's balance), or playing the game for a reeeeeaaaaallllly really long time.</t>
  </si>
  <si>
    <t>mobID</t>
  </si>
  <si>
    <t>name</t>
  </si>
  <si>
    <t>skillName</t>
  </si>
  <si>
    <t>MobMonster information</t>
  </si>
  <si>
    <t>firstArea</t>
  </si>
  <si>
    <t>bHP</t>
  </si>
  <si>
    <t>bSP</t>
  </si>
  <si>
    <t>bATK</t>
  </si>
  <si>
    <t>bDEF</t>
  </si>
  <si>
    <t>bPOW</t>
  </si>
  <si>
    <t>bSPD</t>
  </si>
  <si>
    <t>bLUK</t>
  </si>
  <si>
    <t>cAttack</t>
  </si>
  <si>
    <t>cDefend</t>
  </si>
  <si>
    <t>cSkill</t>
  </si>
  <si>
    <t>cFlee</t>
  </si>
  <si>
    <t>cBossKeyDrop</t>
  </si>
  <si>
    <t>bXPYield</t>
  </si>
  <si>
    <t>bAuYield</t>
  </si>
  <si>
    <t>Blue Slime</t>
  </si>
  <si>
    <t>Hysterion</t>
  </si>
  <si>
    <t>Red Slime</t>
  </si>
  <si>
    <t>Green Slime</t>
  </si>
  <si>
    <t>Purple Slime</t>
  </si>
  <si>
    <t>Cyan Slime</t>
  </si>
  <si>
    <t>Headless Damsel</t>
  </si>
  <si>
    <t>Zombie</t>
  </si>
  <si>
    <t>Tripleface</t>
  </si>
  <si>
    <t>Death Wraith</t>
  </si>
  <si>
    <t>Demon Chimera</t>
  </si>
  <si>
    <t>Eye Golem</t>
  </si>
  <si>
    <t>Mimic</t>
  </si>
  <si>
    <t>Fairy</t>
  </si>
  <si>
    <t>Wind Spirit</t>
  </si>
  <si>
    <t>Necromancer</t>
  </si>
  <si>
    <t>Frost Wyvern</t>
  </si>
  <si>
    <t>Dark Priest</t>
  </si>
  <si>
    <t>Harpy</t>
  </si>
  <si>
    <t>Earth Spirit</t>
  </si>
  <si>
    <t>skillSPCost</t>
  </si>
  <si>
    <t>defXPYield = baseXPYield + (baseXPYield*0.065)*(mobLevel*0.75)</t>
  </si>
  <si>
    <t>defAuYield = baseAuYield + (baseAuYield*0.065)*(mobLevel*0.65)</t>
  </si>
  <si>
    <t>Boiling Body</t>
  </si>
  <si>
    <t>Screech</t>
  </si>
  <si>
    <t>Iluzio</t>
  </si>
  <si>
    <t>Zombie Bite</t>
  </si>
  <si>
    <t>Napalm Squirt</t>
  </si>
  <si>
    <t>Mighty Smash</t>
  </si>
  <si>
    <t>Trip Fumes</t>
  </si>
  <si>
    <t>Power Strike</t>
  </si>
  <si>
    <t>Creepy Laugh</t>
  </si>
  <si>
    <t>Tornado</t>
  </si>
  <si>
    <t>Poison Gas</t>
  </si>
  <si>
    <t>Energy Blast</t>
  </si>
  <si>
    <t>Earthquake</t>
  </si>
  <si>
    <t>Explosion</t>
  </si>
  <si>
    <t>Sound Blade</t>
  </si>
  <si>
    <t>Dark Magic</t>
  </si>
  <si>
    <t>Freeze Breath</t>
  </si>
  <si>
    <t>Death Stare</t>
  </si>
  <si>
    <t>Multitorture</t>
  </si>
  <si>
    <t>Hint of Death</t>
  </si>
  <si>
    <t>bossID</t>
  </si>
  <si>
    <t>cHeal</t>
  </si>
  <si>
    <t>SALIGIA</t>
  </si>
  <si>
    <t>Desidrus</t>
  </si>
  <si>
    <t>Luxuria</t>
  </si>
  <si>
    <t>Gelozie</t>
  </si>
  <si>
    <t>Okui</t>
  </si>
  <si>
    <t>Aplistia</t>
  </si>
  <si>
    <t>Kapootan</t>
  </si>
  <si>
    <t>Exaltatio</t>
  </si>
  <si>
    <t>level</t>
  </si>
  <si>
    <t>cAttack2</t>
  </si>
  <si>
    <t>cDefend2</t>
  </si>
  <si>
    <t>cSkill2</t>
  </si>
  <si>
    <t>bHP2</t>
  </si>
  <si>
    <t>bSP2</t>
  </si>
  <si>
    <t>defXPYield</t>
  </si>
  <si>
    <t>defAuYield</t>
  </si>
  <si>
    <t>Cranky Stomp</t>
  </si>
  <si>
    <t>Venereal Kiss</t>
  </si>
  <si>
    <t>Ultra Screech</t>
  </si>
  <si>
    <t>Devour</t>
  </si>
  <si>
    <t>Metal Spit</t>
  </si>
  <si>
    <t>Outrage</t>
  </si>
  <si>
    <t>Mighty Whip</t>
  </si>
  <si>
    <t>skillSPcost</t>
  </si>
  <si>
    <t>Great Bash</t>
  </si>
  <si>
    <t>missionBossKeys</t>
  </si>
  <si>
    <t>missionWins</t>
  </si>
  <si>
    <t>itemID</t>
  </si>
  <si>
    <t>area</t>
  </si>
  <si>
    <t>itemName</t>
  </si>
  <si>
    <t>buyingValue</t>
  </si>
  <si>
    <t>sellingValue</t>
  </si>
  <si>
    <t>HP</t>
  </si>
  <si>
    <t>SP</t>
  </si>
  <si>
    <t>ATK</t>
  </si>
  <si>
    <t>DEF</t>
  </si>
  <si>
    <t>SPC</t>
  </si>
  <si>
    <t>AGI</t>
  </si>
  <si>
    <t>CRT</t>
  </si>
  <si>
    <t>Effect to Player</t>
  </si>
  <si>
    <t>Effect to Opponent</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</si>
  <si>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</si>
  <si>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</si>
  <si>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</si>
  <si>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</si>
  <si>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</si>
  <si>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</si>
  <si>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</si>
  <si>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</si>
  <si>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</si>
  <si>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</si>
  <si>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</si>
  <si>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</si>
  <si>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</si>
  <si>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</si>
  <si>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</si>
  <si>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</si>
  <si>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</si>
  <si>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</si>
  <si>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</si>
  <si>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</si>
  <si>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</si>
  <si>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</si>
  <si>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</si>
  <si>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</si>
  <si>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</si>
  <si>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</si>
  <si>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</si>
  <si>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</si>
  <si>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</si>
  <si>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</si>
  <si>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</si>
  <si>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</si>
  <si>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</si>
  <si>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</si>
  <si>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</si>
  <si>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</si>
  <si>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</si>
  <si>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</si>
  <si>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</si>
  <si>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</si>
  <si>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</si>
  <si>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</si>
  <si>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</si>
  <si>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</si>
  <si>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</si>
  <si>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</si>
  <si>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</si>
  <si>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</si>
  <si>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</si>
  <si>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I50</t>
  </si>
  <si>
    <t>Bread</t>
  </si>
  <si>
    <t>Apple</t>
  </si>
  <si>
    <t>Chicken</t>
  </si>
  <si>
    <t>ATK Potion 1</t>
  </si>
  <si>
    <t>SPC Potion 1</t>
  </si>
  <si>
    <t>Wheat Bread</t>
  </si>
  <si>
    <t>Molotov</t>
  </si>
  <si>
    <t>Apple Pie</t>
  </si>
  <si>
    <t>DEF Potion 1</t>
  </si>
  <si>
    <t>AGI Potion 1</t>
  </si>
  <si>
    <t>CRT Potion 1</t>
  </si>
  <si>
    <t>Roast Beef</t>
  </si>
  <si>
    <t>Flash Grenade</t>
  </si>
  <si>
    <t>Adrenalin</t>
  </si>
  <si>
    <t>Grenade</t>
  </si>
  <si>
    <t>EMP Dynamite</t>
  </si>
  <si>
    <t>ATK Potion 2</t>
  </si>
  <si>
    <t>DEF Potion 2</t>
  </si>
  <si>
    <t>ATK Debuff Ray</t>
  </si>
  <si>
    <t>DEF Debuff Ray</t>
  </si>
  <si>
    <t>Napalm</t>
  </si>
  <si>
    <t>AGI Potion 2</t>
  </si>
  <si>
    <t>CRT Potion 2</t>
  </si>
  <si>
    <t>Card of Terumiru</t>
  </si>
  <si>
    <t>Health Potion</t>
  </si>
  <si>
    <t>Mana Potion</t>
  </si>
  <si>
    <t>Panacea</t>
  </si>
  <si>
    <t>Anti-Panacea</t>
  </si>
  <si>
    <t>SPC Potion 2</t>
  </si>
  <si>
    <t>Card of Sennami</t>
  </si>
  <si>
    <t>Card of Uriidimir</t>
  </si>
  <si>
    <t>Card of Amanita</t>
  </si>
  <si>
    <t>Card of Byvyr</t>
  </si>
  <si>
    <t>Card of Elmandre</t>
  </si>
  <si>
    <t>Card of Pleiopin</t>
  </si>
  <si>
    <t>Card of Ynteropin</t>
  </si>
  <si>
    <t>Card of Zylmanzis</t>
  </si>
  <si>
    <t>Card of Avi Aus</t>
  </si>
  <si>
    <t>Card of Meinchah</t>
  </si>
  <si>
    <t>Card of Nil</t>
  </si>
  <si>
    <t>SPC Debuff Ray</t>
  </si>
  <si>
    <t>AGI Debuff Ray</t>
  </si>
  <si>
    <t>CRT Debuff Ray</t>
  </si>
  <si>
    <t>Card of Leech</t>
  </si>
  <si>
    <t>Card of Buff</t>
  </si>
  <si>
    <t>Card of Debuff</t>
  </si>
  <si>
    <t>Card of Dencario</t>
  </si>
  <si>
    <t>Card of Aigilas</t>
  </si>
  <si>
    <t>A slice of bread. Restores HP.</t>
  </si>
  <si>
    <t>A freshly-picked fruit. Restores SP.</t>
  </si>
  <si>
    <t>Poison Darts</t>
  </si>
  <si>
    <t>Poisonous darts that can be used against opponents.</t>
  </si>
  <si>
    <t>A delicious fried chicken. Restores HP and SP.</t>
  </si>
  <si>
    <t>A potion that temporarily increases your Attack stat in battle.</t>
  </si>
  <si>
    <t>A potion that temporarily increases your Special stat in battle.</t>
  </si>
  <si>
    <t>A high-quality bread that restores HP and temporarily increases Attack and Special stats in battle.</t>
  </si>
  <si>
    <t>A DIY flamethrower that can be used against opponents.</t>
  </si>
  <si>
    <t>A delicious apple pie. Greatly restores SP.</t>
  </si>
  <si>
    <t>A potion that temporarily increases your Defense stat in battle.</t>
  </si>
  <si>
    <t>A potion that temporarily increases your Agility stat in battle.</t>
  </si>
  <si>
    <t>A potion that temporarily increases your Critical stat in battle.</t>
  </si>
  <si>
    <t>A well done roast beef. Greatly restores HP and SP.</t>
  </si>
  <si>
    <t>A grenade helpful for the next turn. Has side effects to you and the opponent.</t>
  </si>
  <si>
    <t>A hormone injection to temporarily increase all stats.</t>
  </si>
  <si>
    <t>An explosive used against opponents. Will cause minor damage when used.</t>
  </si>
  <si>
    <t>An explosive used to drain the opponent's SP. Will cost 4 SP to user.</t>
  </si>
  <si>
    <t>A device that decreases the opponent's Attack.</t>
  </si>
  <si>
    <t>An item with multiple side effects in exchange with great temporary Special, Agility, and Critical stats.</t>
  </si>
  <si>
    <t>A flaming compound that can be used against opponents.</t>
  </si>
  <si>
    <t>A potion that restores 1000 HP.</t>
  </si>
  <si>
    <t>A potion that restores 1000 SP.</t>
  </si>
  <si>
    <t>A potion that restores 1000 HP and 1000 SP.</t>
  </si>
  <si>
    <t>A lethal potion that inflicts damage and debuffs that can be used against opponents.</t>
  </si>
  <si>
    <t>A device that decreases the opponent's Special.</t>
  </si>
  <si>
    <t>A device that decreases the opponent's Defense.</t>
  </si>
  <si>
    <t>A mysterious card that will cause the user to absorb its opponent's energy.</t>
  </si>
  <si>
    <t>A mysterious card that will greatly increase all stats of the user in battle.</t>
  </si>
  <si>
    <t>A mysterious card that will greatly decrease all stats of the opponent in battle.</t>
  </si>
  <si>
    <t>A mysterious card with unknown effects. It has a symbol commonly seen on bosses.</t>
  </si>
  <si>
    <t>A spell card used by the Ancient Syntherion Warrior Dencario. Its effect is unknown.</t>
  </si>
  <si>
    <t>A spell card used by the Ancient Syntherion Warrior Meinchah. Its effect is unknown.</t>
  </si>
  <si>
    <t>A spell card used by the Ancient Syntherion Warrior Byvyr. Its effect is unknown.</t>
  </si>
  <si>
    <t>A spell card used by the Ancient Syntherion Warrior Elmandre. Its effect is unknown.</t>
  </si>
  <si>
    <t>A spell card used by the Time Traveler Avi Aus. Its effect is unknown.</t>
  </si>
  <si>
    <t>A spell card used by the Ancient Syntherion Warrior Pleiopin. Its effect is unknown.</t>
  </si>
  <si>
    <t>A spell card used by the Ancient Syntherion Warrior Ynteropin. Its effect is unknown.</t>
  </si>
  <si>
    <t>A spell card used by the Ancient Syntherion Warrior Zylmanzis. Its effect is unknown.</t>
  </si>
  <si>
    <t>A spell card used by the Ancient Syntherion Warrior Uriidimir. Its effect is unknown.</t>
  </si>
  <si>
    <t>A spell card used by the Ancient Syntherion Warrior Nil. Its effect is unknown.</t>
  </si>
  <si>
    <t>A spell card used by the Ancient Syntherion Warrior Amanita. Its effect is unknown.</t>
  </si>
  <si>
    <t>A spell card used by the Ancient Syntherion General Terumiru. Its effect is unknown.</t>
  </si>
  <si>
    <t>A spell card used by the Ancient Syntherion General Sennami. Its effect is unknown.</t>
  </si>
  <si>
    <t>A device that decreases the opponent's Agility.</t>
  </si>
  <si>
    <t>A device that decreases the opponent's Critical.</t>
  </si>
  <si>
    <t>Description (located at item_descriptions.fae)</t>
  </si>
  <si>
    <t>battleClass</t>
  </si>
  <si>
    <t>xp</t>
  </si>
  <si>
    <t>au</t>
  </si>
  <si>
    <t>bossWins</t>
  </si>
  <si>
    <t>bossKeys</t>
  </si>
  <si>
    <t>plusHP</t>
  </si>
  <si>
    <t>plusSP</t>
  </si>
  <si>
    <t>plusATK</t>
  </si>
  <si>
    <t>plusDEF</t>
  </si>
  <si>
    <t>plusSPC</t>
  </si>
  <si>
    <t>plusAGI</t>
  </si>
  <si>
    <t>plusCRT</t>
  </si>
  <si>
    <t>String</t>
  </si>
  <si>
    <t>double</t>
  </si>
  <si>
    <t>int</t>
  </si>
  <si>
    <t>double (always .0)</t>
  </si>
  <si>
    <t>quantity</t>
  </si>
  <si>
    <t>This is what save1_data.fae, save2_data.fae, and save3_data.fae stores. Each value is comma-separated.</t>
  </si>
  <si>
    <t>This is what save1_inventory.fae, save2_inventory.fae, and save3_inventory.fae stores. Each value is comma-separated.</t>
  </si>
  <si>
    <t>The other CSV and FAE files contents are based on how it is arranged in this guide. The FAE files (except the save files and inventory) are files that the its information separators are returns/next lines rather than commas. After checking the game's balance, all CSV files will be converted into FAE files, in order to (mildly) prevent the players from modifying/breaking the game.</t>
  </si>
  <si>
    <t>Usable outside battle? (Y/N)</t>
  </si>
  <si>
    <t>Y</t>
  </si>
  <si>
    <t>N</t>
  </si>
  <si>
    <t>Strange Drug</t>
  </si>
  <si>
    <t>String ("Swordsman" or "Mage")</t>
  </si>
  <si>
    <t>Skill Name</t>
  </si>
  <si>
    <t>Required Level</t>
  </si>
  <si>
    <t>HP cost</t>
  </si>
  <si>
    <t>SP cost</t>
  </si>
  <si>
    <t>The Final Blow</t>
  </si>
  <si>
    <t>Rampage</t>
  </si>
  <si>
    <t>Energy Burst</t>
  </si>
  <si>
    <t>Last Resort</t>
  </si>
  <si>
    <t>Ultra Beam</t>
  </si>
  <si>
    <t>bSPC</t>
  </si>
  <si>
    <t>bAGI</t>
  </si>
  <si>
    <t>bCRT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</si>
</sst>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Nyala"/>
    </font>
    <font>
      <sz val="12"/>
      <color theme="1"/>
      <name val="Nyala"/>
    </font>
    <font>
      <sz val="14"/>
      <color theme="1"/>
      <name val="Nyala"/>
    </font>
    <font>
      <sz val="22"/>
      <color theme="1"/>
      <name val="Nyala"/>
    </font>
  </fonts>
  <fills count="16">
    <fill>
      <patternFill patternType="none"/>
    </fill>
    <fill>
      <patternFill patternType="gray125"/>
    </fill>
    <fill>
      <patternFill patternType="solid">
        <fgColor rgb="FF66FFFF"/>
        <bgColor indexed="64"/>
      </patternFill>
    </fill>
    <fill>
      <patternFill patternType="solid">
        <fgColor rgb="FFFF6699"/>
        <bgColor indexed="64"/>
      </patternFill>
    </fill>
    <fill>
      <patternFill patternType="solid">
        <fgColor theme="0"/>
        <bgColor indexed="64"/>
      </patternFill>
    </fill>
    <fill>
      <patternFill patternType="solid">
        <fgColor rgb="FFFFFF00"/>
        <bgColor indexed="64"/>
      </patternFill>
    </fill>
    <fill>
      <patternFill patternType="solid">
        <fgColor rgb="FFFF9966"/>
        <bgColor indexed="64"/>
      </patternFill>
    </fill>
    <fill>
      <patternFill patternType="solid">
        <fgColor rgb="FFCCECFF"/>
        <bgColor indexed="64"/>
      </patternFill>
    </fill>
    <fill>
      <patternFill patternType="solid">
        <fgColor rgb="FFFFCCCC"/>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9FF99"/>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CCFF"/>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2" fillId="0" borderId="1" xfId="0" applyFont="1" applyBorder="1"/>
    <xf numFmtId="0" fontId="3" fillId="0" borderId="0" xfId="0" applyFont="1" applyBorder="1"/>
    <xf numFmtId="0" fontId="3" fillId="6" borderId="1" xfId="0" applyFont="1" applyFill="1" applyBorder="1"/>
    <xf numFmtId="0" fontId="3" fillId="0" borderId="1" xfId="0" applyFont="1" applyBorder="1"/>
    <xf numFmtId="0" fontId="3" fillId="0" borderId="1" xfId="0" applyFont="1" applyFill="1" applyBorder="1"/>
    <xf numFmtId="2" fontId="3" fillId="0" borderId="1" xfId="0" applyNumberFormat="1" applyFont="1" applyBorder="1"/>
    <xf numFmtId="1" fontId="3" fillId="0" borderId="1" xfId="0" applyNumberFormat="1" applyFont="1" applyBorder="1"/>
    <xf numFmtId="0" fontId="3" fillId="0" borderId="1" xfId="0" applyFont="1" applyBorder="1" applyAlignment="1">
      <alignment wrapText="1"/>
    </xf>
    <xf numFmtId="1" fontId="3" fillId="0" borderId="0" xfId="0" applyNumberFormat="1" applyFont="1" applyBorder="1"/>
    <xf numFmtId="0" fontId="3" fillId="0" borderId="1" xfId="0" applyFont="1" applyBorder="1" applyAlignment="1"/>
    <xf numFmtId="2" fontId="3" fillId="0" borderId="0" xfId="0" applyNumberFormat="1" applyFont="1" applyBorder="1"/>
    <xf numFmtId="0" fontId="1" fillId="0" borderId="0" xfId="0" applyFont="1"/>
    <xf numFmtId="0" fontId="2" fillId="0" borderId="0" xfId="0" applyFont="1"/>
    <xf numFmtId="0" fontId="2" fillId="2" borderId="1" xfId="0" applyFont="1" applyFill="1" applyBorder="1"/>
    <xf numFmtId="0" fontId="2" fillId="3" borderId="1" xfId="0" applyFont="1" applyFill="1" applyBorder="1"/>
    <xf numFmtId="0" fontId="2" fillId="4" borderId="1" xfId="0" applyFont="1" applyFill="1" applyBorder="1"/>
    <xf numFmtId="1" fontId="2" fillId="4" borderId="1" xfId="0" applyNumberFormat="1" applyFont="1" applyFill="1" applyBorder="1"/>
    <xf numFmtId="0" fontId="2" fillId="2" borderId="21" xfId="0" applyFont="1" applyFill="1" applyBorder="1"/>
    <xf numFmtId="0" fontId="3" fillId="0" borderId="0" xfId="0" applyFont="1" applyFill="1" applyBorder="1"/>
    <xf numFmtId="2" fontId="3" fillId="0" borderId="1" xfId="0" applyNumberFormat="1" applyFont="1" applyFill="1" applyBorder="1"/>
    <xf numFmtId="1" fontId="3" fillId="0" borderId="1" xfId="0" applyNumberFormat="1" applyFont="1" applyFill="1" applyBorder="1" applyAlignment="1">
      <alignment horizontal="center"/>
    </xf>
    <xf numFmtId="0" fontId="2" fillId="7" borderId="1" xfId="0" applyFont="1" applyFill="1" applyBorder="1"/>
    <xf numFmtId="0" fontId="2" fillId="8" borderId="1" xfId="0" applyFont="1" applyFill="1" applyBorder="1"/>
    <xf numFmtId="0" fontId="1" fillId="0" borderId="0" xfId="0" applyFont="1" applyAlignment="1">
      <alignment horizont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0" borderId="1" xfId="0" applyFont="1" applyBorder="1" applyAlignment="1">
      <alignment horizontal="center"/>
    </xf>
    <xf numFmtId="0" fontId="1" fillId="0" borderId="0" xfId="0" applyFont="1" applyFill="1" applyBorder="1" applyAlignment="1">
      <alignment horizontal="center"/>
    </xf>
    <xf numFmtId="0" fontId="1" fillId="0" borderId="1" xfId="0" applyFont="1" applyBorder="1" applyAlignment="1">
      <alignment horizontal="left"/>
    </xf>
    <xf numFmtId="0" fontId="1" fillId="0" borderId="0" xfId="0" applyFont="1" applyAlignment="1">
      <alignment horizontal="left"/>
    </xf>
    <xf numFmtId="1" fontId="2" fillId="8" borderId="1" xfId="0" applyNumberFormat="1" applyFont="1" applyFill="1" applyBorder="1"/>
    <xf numFmtId="0" fontId="2" fillId="11" borderId="1" xfId="0" applyFont="1" applyFill="1" applyBorder="1"/>
    <xf numFmtId="1" fontId="2" fillId="11" borderId="1" xfId="0" applyNumberFormat="1" applyFont="1" applyFill="1" applyBorder="1"/>
    <xf numFmtId="1" fontId="2" fillId="7" borderId="1" xfId="0" applyNumberFormat="1" applyFont="1" applyFill="1" applyBorder="1"/>
    <xf numFmtId="0" fontId="2" fillId="12" borderId="1" xfId="0" applyFont="1" applyFill="1" applyBorder="1"/>
    <xf numFmtId="1" fontId="2" fillId="12" borderId="1" xfId="0" applyNumberFormat="1" applyFont="1" applyFill="1" applyBorder="1"/>
    <xf numFmtId="0" fontId="2" fillId="13" borderId="1" xfId="0" applyFont="1" applyFill="1" applyBorder="1"/>
    <xf numFmtId="1" fontId="2" fillId="13" borderId="1" xfId="0" applyNumberFormat="1" applyFont="1" applyFill="1" applyBorder="1"/>
    <xf numFmtId="0" fontId="2" fillId="14" borderId="1" xfId="0" applyFont="1" applyFill="1" applyBorder="1"/>
    <xf numFmtId="1" fontId="2" fillId="14" borderId="1" xfId="0" applyNumberFormat="1" applyFont="1" applyFill="1" applyBorder="1"/>
    <xf numFmtId="0" fontId="2" fillId="15" borderId="1" xfId="0" applyFont="1" applyFill="1" applyBorder="1"/>
    <xf numFmtId="1" fontId="2" fillId="15" borderId="1" xfId="0" applyNumberFormat="1" applyFont="1" applyFill="1" applyBorder="1"/>
    <xf numFmtId="0" fontId="1" fillId="0" borderId="9" xfId="0" applyFont="1" applyBorder="1"/>
    <xf numFmtId="0" fontId="1" fillId="0" borderId="1" xfId="0" applyFont="1" applyBorder="1"/>
    <xf numFmtId="0" fontId="1" fillId="0" borderId="1" xfId="0" applyFont="1" applyBorder="1" applyAlignment="1">
      <alignment wrapText="1"/>
    </xf>
    <xf numFmtId="0" fontId="1" fillId="0" borderId="0" xfId="0" applyFont="1"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3" fillId="0" borderId="1" xfId="0" applyFont="1" applyBorder="1" applyAlignment="1">
      <alignment horizontal="center" vertical="center" wrapText="1"/>
    </xf>
    <xf numFmtId="0" fontId="3" fillId="6" borderId="1" xfId="0" applyFont="1" applyFill="1" applyBorder="1" applyAlignment="1">
      <alignment horizontal="center"/>
    </xf>
    <xf numFmtId="0" fontId="3" fillId="2" borderId="1"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7" xfId="0" applyFont="1" applyFill="1" applyBorder="1" applyAlignment="1">
      <alignment horizontal="center" vertical="center"/>
    </xf>
    <xf numFmtId="0" fontId="1" fillId="0" borderId="1" xfId="0" applyFont="1" applyBorder="1" applyAlignment="1">
      <alignment horizontal="center"/>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1" xfId="0" applyFont="1" applyBorder="1" applyAlignment="1">
      <alignment horizontal="center" vertical="top"/>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0" borderId="1" xfId="0" applyFont="1" applyBorder="1" applyAlignment="1">
      <alignment horizontal="left"/>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10" borderId="18" xfId="0" applyFont="1" applyFill="1" applyBorder="1" applyAlignment="1">
      <alignment horizontal="center"/>
    </xf>
    <xf numFmtId="0" fontId="1" fillId="10" borderId="19" xfId="0" applyFont="1" applyFill="1" applyBorder="1" applyAlignment="1">
      <alignment horizontal="center"/>
    </xf>
    <xf numFmtId="0" fontId="1" fillId="10" borderId="20" xfId="0" applyFont="1" applyFill="1" applyBorder="1" applyAlignment="1">
      <alignment horizontal="center"/>
    </xf>
    <xf numFmtId="0" fontId="1" fillId="9" borderId="18" xfId="0" applyFont="1" applyFill="1" applyBorder="1" applyAlignment="1">
      <alignment horizontal="center"/>
    </xf>
    <xf numFmtId="0" fontId="1" fillId="9" borderId="19" xfId="0" applyFont="1" applyFill="1" applyBorder="1" applyAlignment="1">
      <alignment horizontal="center"/>
    </xf>
    <xf numFmtId="0" fontId="1" fillId="9" borderId="20" xfId="0" applyFont="1" applyFill="1" applyBorder="1" applyAlignment="1">
      <alignment horizont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FFCC"/>
      <color rgb="FFFFCCCC"/>
      <color rgb="FFFF9999"/>
      <color rgb="FFCCECFF"/>
      <color rgb="FF66CCFF"/>
      <color rgb="FF99FF99"/>
      <color rgb="FFFF6699"/>
      <color rgb="FF66FFFF"/>
      <color rgb="FFFF9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
  <sheetViews>
    <sheetView tabSelected="1" topLeftCell="G1" workbookViewId="0">
      <selection activeCell="J3" sqref="J3"/>
    </sheetView>
  </sheetViews>
  <sheetFormatPr defaultRowHeight="16.5" x14ac:dyDescent="0.3"/>
  <cols>
    <col min="1" max="1" width="5" style="13" bestFit="1" customWidth="1"/>
    <col min="2" max="2" width="16.5703125" style="13" bestFit="1" customWidth="1"/>
    <col min="3" max="3" width="21" style="13" bestFit="1" customWidth="1"/>
    <col min="4" max="4" width="5" style="13" bestFit="1" customWidth="1"/>
    <col min="5" max="5" width="16.5703125" style="13" bestFit="1" customWidth="1"/>
    <col min="6" max="6" width="21" style="13" bestFit="1" customWidth="1"/>
    <col min="7" max="7" width="5" style="13" bestFit="1" customWidth="1"/>
    <col min="8" max="11" width="9" style="13" bestFit="1" customWidth="1"/>
    <col min="12" max="12" width="9.28515625" style="13" bestFit="1" customWidth="1"/>
    <col min="13" max="14" width="9" style="13" bestFit="1" customWidth="1"/>
    <col min="15" max="15" width="5" style="13" bestFit="1" customWidth="1"/>
    <col min="16" max="19" width="9" style="13" bestFit="1" customWidth="1"/>
    <col min="20" max="20" width="9.28515625" style="13" bestFit="1" customWidth="1"/>
    <col min="21" max="22" width="9" style="13" bestFit="1" customWidth="1"/>
    <col min="23" max="23" width="13.85546875" style="13" bestFit="1" customWidth="1"/>
    <col min="24" max="24" width="13.28515625" style="13" bestFit="1" customWidth="1"/>
    <col min="25" max="25" width="7.7109375" style="13" bestFit="1" customWidth="1"/>
    <col min="26" max="26" width="7.28515625" style="13" bestFit="1" customWidth="1"/>
    <col min="27" max="16384" width="9.140625" style="13"/>
  </cols>
  <sheetData>
    <row r="1" spans="1:26" x14ac:dyDescent="0.3">
      <c r="A1" s="47" t="s">
        <v>3</v>
      </c>
      <c r="B1" s="47"/>
      <c r="C1" s="47"/>
      <c r="D1" s="48" t="s">
        <v>4</v>
      </c>
      <c r="E1" s="48"/>
      <c r="F1" s="48"/>
      <c r="G1" s="47" t="s">
        <v>12</v>
      </c>
      <c r="H1" s="47"/>
      <c r="I1" s="47"/>
      <c r="J1" s="47"/>
      <c r="K1" s="47"/>
      <c r="L1" s="47"/>
      <c r="M1" s="47"/>
      <c r="N1" s="47"/>
      <c r="O1" s="48" t="s">
        <v>13</v>
      </c>
      <c r="P1" s="48"/>
      <c r="Q1" s="48"/>
      <c r="R1" s="48"/>
      <c r="S1" s="48"/>
      <c r="T1" s="48"/>
      <c r="U1" s="48"/>
      <c r="V1" s="48"/>
      <c r="W1" s="1" t="s">
        <v>290</v>
      </c>
      <c r="X1" s="1" t="s">
        <v>291</v>
      </c>
      <c r="Y1" s="1" t="s">
        <v>292</v>
      </c>
      <c r="Z1" s="1" t="s">
        <v>293</v>
      </c>
    </row>
    <row r="2" spans="1:26" x14ac:dyDescent="0.3">
      <c r="A2" s="14" t="s">
        <v>0</v>
      </c>
      <c r="B2" s="14" t="s">
        <v>1</v>
      </c>
      <c r="C2" s="14" t="s">
        <v>2</v>
      </c>
      <c r="D2" s="15" t="s">
        <v>0</v>
      </c>
      <c r="E2" s="15" t="s">
        <v>1</v>
      </c>
      <c r="F2" s="15" t="s">
        <v>2</v>
      </c>
      <c r="G2" s="14" t="s">
        <v>0</v>
      </c>
      <c r="H2" s="14" t="s">
        <v>5</v>
      </c>
      <c r="I2" s="14" t="s">
        <v>6</v>
      </c>
      <c r="J2" s="14" t="s">
        <v>7</v>
      </c>
      <c r="K2" s="14" t="s">
        <v>8</v>
      </c>
      <c r="L2" s="14" t="s">
        <v>9</v>
      </c>
      <c r="M2" s="14" t="s">
        <v>10</v>
      </c>
      <c r="N2" s="14" t="s">
        <v>11</v>
      </c>
      <c r="O2" s="15" t="s">
        <v>0</v>
      </c>
      <c r="P2" s="15" t="s">
        <v>5</v>
      </c>
      <c r="Q2" s="15" t="s">
        <v>6</v>
      </c>
      <c r="R2" s="15" t="s">
        <v>7</v>
      </c>
      <c r="S2" s="15" t="s">
        <v>8</v>
      </c>
      <c r="T2" s="15" t="s">
        <v>9</v>
      </c>
      <c r="U2" s="15" t="s">
        <v>10</v>
      </c>
      <c r="V2" s="15" t="s">
        <v>11</v>
      </c>
      <c r="W2" s="14" t="s">
        <v>64</v>
      </c>
      <c r="X2" s="14">
        <v>5</v>
      </c>
      <c r="Y2" s="14">
        <v>0</v>
      </c>
      <c r="Z2" s="14">
        <v>3</v>
      </c>
    </row>
    <row r="3" spans="1:26" x14ac:dyDescent="0.3">
      <c r="A3" s="14">
        <v>1</v>
      </c>
      <c r="B3" s="16">
        <v>0</v>
      </c>
      <c r="C3" s="16">
        <v>20</v>
      </c>
      <c r="D3" s="15">
        <v>1</v>
      </c>
      <c r="E3" s="16">
        <v>0</v>
      </c>
      <c r="F3" s="17">
        <v>21</v>
      </c>
      <c r="G3" s="14">
        <v>1</v>
      </c>
      <c r="H3" s="32">
        <v>35</v>
      </c>
      <c r="I3" s="22">
        <v>20</v>
      </c>
      <c r="J3" s="35">
        <v>12</v>
      </c>
      <c r="K3" s="37">
        <v>13</v>
      </c>
      <c r="L3" s="23">
        <v>19</v>
      </c>
      <c r="M3" s="39">
        <v>14</v>
      </c>
      <c r="N3" s="41">
        <v>15</v>
      </c>
      <c r="O3" s="15">
        <v>1</v>
      </c>
      <c r="P3" s="32">
        <v>29</v>
      </c>
      <c r="Q3" s="22">
        <v>26</v>
      </c>
      <c r="R3" s="35">
        <v>10</v>
      </c>
      <c r="S3" s="37">
        <v>15</v>
      </c>
      <c r="T3" s="23">
        <v>17</v>
      </c>
      <c r="U3" s="39">
        <v>15</v>
      </c>
      <c r="V3" s="41">
        <v>17</v>
      </c>
      <c r="W3" s="14" t="s">
        <v>295</v>
      </c>
      <c r="X3" s="14">
        <v>16</v>
      </c>
      <c r="Y3" s="14">
        <v>15</v>
      </c>
      <c r="Z3" s="14">
        <v>0</v>
      </c>
    </row>
    <row r="4" spans="1:26" x14ac:dyDescent="0.3">
      <c r="A4" s="14">
        <v>2</v>
      </c>
      <c r="B4" s="17">
        <f>B3+C3</f>
        <v>20</v>
      </c>
      <c r="C4" s="17">
        <f>C3*1.25</f>
        <v>25</v>
      </c>
      <c r="D4" s="15">
        <v>2</v>
      </c>
      <c r="E4" s="17">
        <f>E3+F3</f>
        <v>21</v>
      </c>
      <c r="F4" s="17">
        <f>F3*1.3</f>
        <v>27.3</v>
      </c>
      <c r="G4" s="14">
        <v>2</v>
      </c>
      <c r="H4" s="33">
        <f>$H$3+($H$3*0.1875)*G4</f>
        <v>48.125</v>
      </c>
      <c r="I4" s="34">
        <f>I3+(I3*0.025)</f>
        <v>20.5</v>
      </c>
      <c r="J4" s="36">
        <f>$J$3+($J$3*0.14)*G4</f>
        <v>15.36</v>
      </c>
      <c r="K4" s="38">
        <f>$K$3+($K$3*0.12)*G4</f>
        <v>16.12</v>
      </c>
      <c r="L4" s="31">
        <f>$L$3+($L$3*0.13)*G4</f>
        <v>23.94</v>
      </c>
      <c r="M4" s="40">
        <f>$M$3+($M$3*0.12)*G4</f>
        <v>17.36</v>
      </c>
      <c r="N4" s="42">
        <f>$N$3+($N$3*0.1)*G4</f>
        <v>18</v>
      </c>
      <c r="O4" s="15">
        <v>2</v>
      </c>
      <c r="P4" s="33">
        <f>$P$3+($P$3*0.15)*O4</f>
        <v>37.700000000000003</v>
      </c>
      <c r="Q4" s="34">
        <f>$Q$3+($Q$3*0.06)*O4</f>
        <v>29.12</v>
      </c>
      <c r="R4" s="36">
        <f>$R$3+($R$3*0.14)*O4</f>
        <v>12.8</v>
      </c>
      <c r="S4" s="38">
        <f>$S$3+($S$3*0.12)*O4</f>
        <v>18.600000000000001</v>
      </c>
      <c r="T4" s="31">
        <f>$T$3+($T$3*0.125)*O4</f>
        <v>21.25</v>
      </c>
      <c r="U4" s="40">
        <f>$U$3+($U$3*0.09)*O4</f>
        <v>17.7</v>
      </c>
      <c r="V4" s="42">
        <f>$V$3+($V$3*0.085)*O4</f>
        <v>19.89</v>
      </c>
      <c r="W4" s="14" t="s">
        <v>294</v>
      </c>
      <c r="X4" s="14">
        <v>36</v>
      </c>
      <c r="Y4" s="14">
        <v>250</v>
      </c>
      <c r="Z4" s="14">
        <v>30</v>
      </c>
    </row>
    <row r="5" spans="1:26" x14ac:dyDescent="0.3">
      <c r="A5" s="14">
        <v>3</v>
      </c>
      <c r="B5" s="17">
        <f t="shared" ref="B5:B68" si="0">B4+C4</f>
        <v>45</v>
      </c>
      <c r="C5" s="17">
        <f t="shared" ref="C5:C7" si="1">C4*1.25</f>
        <v>31.25</v>
      </c>
      <c r="D5" s="15">
        <v>3</v>
      </c>
      <c r="E5" s="17">
        <f t="shared" ref="E5:E68" si="2">E4+F4</f>
        <v>48.3</v>
      </c>
      <c r="F5" s="17">
        <f t="shared" ref="F5:F7" si="3">F4*1.3</f>
        <v>35.49</v>
      </c>
      <c r="G5" s="14">
        <v>3</v>
      </c>
      <c r="H5" s="33">
        <f t="shared" ref="H5:H68" si="4">$H$3+($H$3*0.1875)*G5</f>
        <v>54.6875</v>
      </c>
      <c r="I5" s="34">
        <f t="shared" ref="I5:I68" si="5">I4+(I4*0.025)</f>
        <v>21.012499999999999</v>
      </c>
      <c r="J5" s="36">
        <f t="shared" ref="J5:J68" si="6">$J$3+($J$3*0.14)*G5</f>
        <v>17.04</v>
      </c>
      <c r="K5" s="38">
        <f t="shared" ref="K5:K68" si="7">$K$3+($K$3*0.12)*G5</f>
        <v>17.68</v>
      </c>
      <c r="L5" s="31">
        <f t="shared" ref="L5:L68" si="8">$L$3+($L$3*0.13)*G5</f>
        <v>26.41</v>
      </c>
      <c r="M5" s="40">
        <f t="shared" ref="M5:M68" si="9">$M$3+($M$3*0.12)*G5</f>
        <v>19.04</v>
      </c>
      <c r="N5" s="42">
        <f t="shared" ref="N5:N68" si="10">$N$3+($N$3*0.1)*G5</f>
        <v>19.5</v>
      </c>
      <c r="O5" s="15">
        <v>3</v>
      </c>
      <c r="P5" s="33">
        <f t="shared" ref="P5:P68" si="11">$P$3+($P$3*0.15)*O5</f>
        <v>42.05</v>
      </c>
      <c r="Q5" s="34">
        <f t="shared" ref="Q5:Q68" si="12">$Q$3+($Q$3*0.06)*O5</f>
        <v>30.68</v>
      </c>
      <c r="R5" s="36">
        <f t="shared" ref="R5:R68" si="13">$R$3+($R$3*0.14)*O5</f>
        <v>14.2</v>
      </c>
      <c r="S5" s="38">
        <f t="shared" ref="S5:S68" si="14">$S$3+($S$3*0.12)*O5</f>
        <v>20.399999999999999</v>
      </c>
      <c r="T5" s="31">
        <f t="shared" ref="T5:T68" si="15">$T$3+($T$3*0.125)*O5</f>
        <v>23.375</v>
      </c>
      <c r="U5" s="40">
        <f t="shared" ref="U5:U68" si="16">$U$3+($U$3*0.09)*O5</f>
        <v>19.05</v>
      </c>
      <c r="V5" s="42">
        <f t="shared" ref="V5:V68" si="17">$V$3+($V$3*0.085)*O5</f>
        <v>21.335000000000001</v>
      </c>
      <c r="W5" s="15" t="s">
        <v>296</v>
      </c>
      <c r="X5" s="15">
        <v>5</v>
      </c>
      <c r="Y5" s="15">
        <v>0</v>
      </c>
      <c r="Z5" s="15">
        <v>4</v>
      </c>
    </row>
    <row r="6" spans="1:26" x14ac:dyDescent="0.3">
      <c r="A6" s="14">
        <v>4</v>
      </c>
      <c r="B6" s="17">
        <f t="shared" si="0"/>
        <v>76.25</v>
      </c>
      <c r="C6" s="17">
        <f t="shared" si="1"/>
        <v>39.0625</v>
      </c>
      <c r="D6" s="15">
        <v>4</v>
      </c>
      <c r="E6" s="17">
        <f t="shared" si="2"/>
        <v>83.789999999999992</v>
      </c>
      <c r="F6" s="17">
        <f t="shared" si="3"/>
        <v>46.137000000000008</v>
      </c>
      <c r="G6" s="14">
        <v>4</v>
      </c>
      <c r="H6" s="33">
        <f t="shared" si="4"/>
        <v>61.25</v>
      </c>
      <c r="I6" s="34">
        <f t="shared" si="5"/>
        <v>21.537812499999998</v>
      </c>
      <c r="J6" s="36">
        <f t="shared" si="6"/>
        <v>18.72</v>
      </c>
      <c r="K6" s="38">
        <f t="shared" si="7"/>
        <v>19.240000000000002</v>
      </c>
      <c r="L6" s="31">
        <f t="shared" si="8"/>
        <v>28.880000000000003</v>
      </c>
      <c r="M6" s="40">
        <f t="shared" si="9"/>
        <v>20.72</v>
      </c>
      <c r="N6" s="42">
        <f t="shared" si="10"/>
        <v>21</v>
      </c>
      <c r="O6" s="15">
        <v>4</v>
      </c>
      <c r="P6" s="33">
        <f t="shared" si="11"/>
        <v>46.4</v>
      </c>
      <c r="Q6" s="34">
        <f t="shared" si="12"/>
        <v>32.24</v>
      </c>
      <c r="R6" s="36">
        <f t="shared" si="13"/>
        <v>15.600000000000001</v>
      </c>
      <c r="S6" s="38">
        <f t="shared" si="14"/>
        <v>22.2</v>
      </c>
      <c r="T6" s="31">
        <f t="shared" si="15"/>
        <v>25.5</v>
      </c>
      <c r="U6" s="40">
        <f t="shared" si="16"/>
        <v>20.399999999999999</v>
      </c>
      <c r="V6" s="42">
        <f t="shared" si="17"/>
        <v>22.78</v>
      </c>
      <c r="W6" s="15" t="s">
        <v>298</v>
      </c>
      <c r="X6" s="15">
        <v>16</v>
      </c>
      <c r="Y6" s="15">
        <v>14</v>
      </c>
      <c r="Z6" s="15">
        <v>0</v>
      </c>
    </row>
    <row r="7" spans="1:26" x14ac:dyDescent="0.3">
      <c r="A7" s="14">
        <v>5</v>
      </c>
      <c r="B7" s="17">
        <f t="shared" si="0"/>
        <v>115.3125</v>
      </c>
      <c r="C7" s="17">
        <f t="shared" si="1"/>
        <v>48.828125</v>
      </c>
      <c r="D7" s="15">
        <v>5</v>
      </c>
      <c r="E7" s="17">
        <f t="shared" si="2"/>
        <v>129.92699999999999</v>
      </c>
      <c r="F7" s="17">
        <f t="shared" si="3"/>
        <v>59.978100000000012</v>
      </c>
      <c r="G7" s="14">
        <v>5</v>
      </c>
      <c r="H7" s="33">
        <f t="shared" si="4"/>
        <v>67.8125</v>
      </c>
      <c r="I7" s="34">
        <f t="shared" si="5"/>
        <v>22.076257812499996</v>
      </c>
      <c r="J7" s="36">
        <f t="shared" si="6"/>
        <v>20.399999999999999</v>
      </c>
      <c r="K7" s="38">
        <f t="shared" si="7"/>
        <v>20.8</v>
      </c>
      <c r="L7" s="31">
        <f t="shared" si="8"/>
        <v>31.35</v>
      </c>
      <c r="M7" s="40">
        <f t="shared" si="9"/>
        <v>22.4</v>
      </c>
      <c r="N7" s="42">
        <f t="shared" si="10"/>
        <v>22.5</v>
      </c>
      <c r="O7" s="15">
        <v>5</v>
      </c>
      <c r="P7" s="33">
        <f t="shared" si="11"/>
        <v>50.75</v>
      </c>
      <c r="Q7" s="34">
        <f t="shared" si="12"/>
        <v>33.799999999999997</v>
      </c>
      <c r="R7" s="36">
        <f t="shared" si="13"/>
        <v>17</v>
      </c>
      <c r="S7" s="38">
        <f t="shared" si="14"/>
        <v>24</v>
      </c>
      <c r="T7" s="31">
        <f t="shared" si="15"/>
        <v>27.625</v>
      </c>
      <c r="U7" s="40">
        <f t="shared" si="16"/>
        <v>21.75</v>
      </c>
      <c r="V7" s="42">
        <f t="shared" si="17"/>
        <v>24.225000000000001</v>
      </c>
      <c r="W7" s="15" t="s">
        <v>297</v>
      </c>
      <c r="X7" s="15">
        <v>36</v>
      </c>
      <c r="Y7" s="15">
        <v>175</v>
      </c>
      <c r="Z7" s="15">
        <v>105</v>
      </c>
    </row>
    <row r="8" spans="1:26" x14ac:dyDescent="0.3">
      <c r="A8" s="14">
        <v>6</v>
      </c>
      <c r="B8" s="17">
        <f t="shared" si="0"/>
        <v>164.140625</v>
      </c>
      <c r="C8" s="17">
        <f>C7*1.1</f>
        <v>53.710937500000007</v>
      </c>
      <c r="D8" s="15">
        <v>6</v>
      </c>
      <c r="E8" s="17">
        <f t="shared" si="2"/>
        <v>189.9051</v>
      </c>
      <c r="F8" s="17">
        <f>F7*1.09</f>
        <v>65.37612900000002</v>
      </c>
      <c r="G8" s="14">
        <v>6</v>
      </c>
      <c r="H8" s="33">
        <f t="shared" si="4"/>
        <v>74.375</v>
      </c>
      <c r="I8" s="34">
        <f t="shared" si="5"/>
        <v>22.628164257812497</v>
      </c>
      <c r="J8" s="36">
        <f t="shared" si="6"/>
        <v>22.080000000000002</v>
      </c>
      <c r="K8" s="38">
        <f t="shared" si="7"/>
        <v>22.36</v>
      </c>
      <c r="L8" s="31">
        <f t="shared" si="8"/>
        <v>33.82</v>
      </c>
      <c r="M8" s="40">
        <f t="shared" si="9"/>
        <v>24.08</v>
      </c>
      <c r="N8" s="42">
        <f t="shared" si="10"/>
        <v>24</v>
      </c>
      <c r="O8" s="15">
        <v>6</v>
      </c>
      <c r="P8" s="33">
        <f t="shared" si="11"/>
        <v>55.099999999999994</v>
      </c>
      <c r="Q8" s="34">
        <f t="shared" si="12"/>
        <v>35.36</v>
      </c>
      <c r="R8" s="36">
        <f t="shared" si="13"/>
        <v>18.399999999999999</v>
      </c>
      <c r="S8" s="38">
        <f t="shared" si="14"/>
        <v>25.799999999999997</v>
      </c>
      <c r="T8" s="31">
        <f t="shared" si="15"/>
        <v>29.75</v>
      </c>
      <c r="U8" s="40">
        <f t="shared" si="16"/>
        <v>23.1</v>
      </c>
      <c r="V8" s="42">
        <f t="shared" si="17"/>
        <v>25.67</v>
      </c>
    </row>
    <row r="9" spans="1:26" x14ac:dyDescent="0.3">
      <c r="A9" s="14">
        <v>7</v>
      </c>
      <c r="B9" s="17">
        <f t="shared" si="0"/>
        <v>217.8515625</v>
      </c>
      <c r="C9" s="17">
        <f t="shared" ref="C9:C42" si="18">C8*1.1</f>
        <v>59.082031250000014</v>
      </c>
      <c r="D9" s="15">
        <v>7</v>
      </c>
      <c r="E9" s="17">
        <f t="shared" si="2"/>
        <v>255.28122900000002</v>
      </c>
      <c r="F9" s="17">
        <f t="shared" ref="F9:F45" si="19">F8*1.09</f>
        <v>71.259980610000028</v>
      </c>
      <c r="G9" s="14">
        <v>7</v>
      </c>
      <c r="H9" s="33">
        <f t="shared" si="4"/>
        <v>80.9375</v>
      </c>
      <c r="I9" s="34">
        <f t="shared" si="5"/>
        <v>23.19386836425781</v>
      </c>
      <c r="J9" s="36">
        <f t="shared" si="6"/>
        <v>23.76</v>
      </c>
      <c r="K9" s="38">
        <f t="shared" si="7"/>
        <v>23.92</v>
      </c>
      <c r="L9" s="31">
        <f t="shared" si="8"/>
        <v>36.290000000000006</v>
      </c>
      <c r="M9" s="40">
        <f t="shared" si="9"/>
        <v>25.759999999999998</v>
      </c>
      <c r="N9" s="42">
        <f t="shared" si="10"/>
        <v>25.5</v>
      </c>
      <c r="O9" s="15">
        <v>7</v>
      </c>
      <c r="P9" s="33">
        <f t="shared" si="11"/>
        <v>59.449999999999996</v>
      </c>
      <c r="Q9" s="34">
        <f t="shared" si="12"/>
        <v>36.92</v>
      </c>
      <c r="R9" s="36">
        <f t="shared" si="13"/>
        <v>19.8</v>
      </c>
      <c r="S9" s="38">
        <f t="shared" si="14"/>
        <v>27.599999999999998</v>
      </c>
      <c r="T9" s="31">
        <f t="shared" si="15"/>
        <v>31.875</v>
      </c>
      <c r="U9" s="40">
        <f t="shared" si="16"/>
        <v>24.45</v>
      </c>
      <c r="V9" s="42">
        <f t="shared" si="17"/>
        <v>27.115000000000002</v>
      </c>
    </row>
    <row r="10" spans="1:26" x14ac:dyDescent="0.3">
      <c r="A10" s="14">
        <v>8</v>
      </c>
      <c r="B10" s="17">
        <f t="shared" si="0"/>
        <v>276.93359375</v>
      </c>
      <c r="C10" s="17">
        <f t="shared" si="18"/>
        <v>64.990234375000014</v>
      </c>
      <c r="D10" s="15">
        <v>8</v>
      </c>
      <c r="E10" s="17">
        <f t="shared" si="2"/>
        <v>326.54120961000007</v>
      </c>
      <c r="F10" s="17">
        <f t="shared" si="19"/>
        <v>77.67337886490003</v>
      </c>
      <c r="G10" s="14">
        <v>8</v>
      </c>
      <c r="H10" s="33">
        <f t="shared" si="4"/>
        <v>87.5</v>
      </c>
      <c r="I10" s="34">
        <f t="shared" si="5"/>
        <v>23.773715073364254</v>
      </c>
      <c r="J10" s="36">
        <f t="shared" si="6"/>
        <v>25.44</v>
      </c>
      <c r="K10" s="38">
        <f t="shared" si="7"/>
        <v>25.48</v>
      </c>
      <c r="L10" s="31">
        <f t="shared" si="8"/>
        <v>38.760000000000005</v>
      </c>
      <c r="M10" s="40">
        <f t="shared" si="9"/>
        <v>27.439999999999998</v>
      </c>
      <c r="N10" s="42">
        <f t="shared" si="10"/>
        <v>27</v>
      </c>
      <c r="O10" s="15">
        <v>8</v>
      </c>
      <c r="P10" s="33">
        <f t="shared" si="11"/>
        <v>63.8</v>
      </c>
      <c r="Q10" s="34">
        <f t="shared" si="12"/>
        <v>38.480000000000004</v>
      </c>
      <c r="R10" s="36">
        <f t="shared" si="13"/>
        <v>21.200000000000003</v>
      </c>
      <c r="S10" s="38">
        <f t="shared" si="14"/>
        <v>29.4</v>
      </c>
      <c r="T10" s="31">
        <f t="shared" si="15"/>
        <v>34</v>
      </c>
      <c r="U10" s="40">
        <f t="shared" si="16"/>
        <v>25.799999999999997</v>
      </c>
      <c r="V10" s="42">
        <f t="shared" si="17"/>
        <v>28.560000000000002</v>
      </c>
    </row>
    <row r="11" spans="1:26" x14ac:dyDescent="0.3">
      <c r="A11" s="14">
        <v>9</v>
      </c>
      <c r="B11" s="17">
        <f t="shared" si="0"/>
        <v>341.923828125</v>
      </c>
      <c r="C11" s="17">
        <f t="shared" si="18"/>
        <v>71.489257812500028</v>
      </c>
      <c r="D11" s="15">
        <v>9</v>
      </c>
      <c r="E11" s="17">
        <f t="shared" si="2"/>
        <v>404.2145884749001</v>
      </c>
      <c r="F11" s="17">
        <f t="shared" si="19"/>
        <v>84.663982962741045</v>
      </c>
      <c r="G11" s="14">
        <v>9</v>
      </c>
      <c r="H11" s="33">
        <f t="shared" si="4"/>
        <v>94.0625</v>
      </c>
      <c r="I11" s="34">
        <f t="shared" si="5"/>
        <v>24.368057950198359</v>
      </c>
      <c r="J11" s="36">
        <f t="shared" si="6"/>
        <v>27.12</v>
      </c>
      <c r="K11" s="38">
        <f t="shared" si="7"/>
        <v>27.04</v>
      </c>
      <c r="L11" s="31">
        <f t="shared" si="8"/>
        <v>41.230000000000004</v>
      </c>
      <c r="M11" s="40">
        <f t="shared" si="9"/>
        <v>29.119999999999997</v>
      </c>
      <c r="N11" s="42">
        <f t="shared" si="10"/>
        <v>28.5</v>
      </c>
      <c r="O11" s="15">
        <v>9</v>
      </c>
      <c r="P11" s="33">
        <f t="shared" si="11"/>
        <v>68.150000000000006</v>
      </c>
      <c r="Q11" s="34">
        <f t="shared" si="12"/>
        <v>40.04</v>
      </c>
      <c r="R11" s="36">
        <f t="shared" si="13"/>
        <v>22.6</v>
      </c>
      <c r="S11" s="38">
        <f t="shared" si="14"/>
        <v>31.2</v>
      </c>
      <c r="T11" s="31">
        <f t="shared" si="15"/>
        <v>36.125</v>
      </c>
      <c r="U11" s="40">
        <f t="shared" si="16"/>
        <v>27.15</v>
      </c>
      <c r="V11" s="42">
        <f t="shared" si="17"/>
        <v>30.005000000000003</v>
      </c>
    </row>
    <row r="12" spans="1:26" x14ac:dyDescent="0.3">
      <c r="A12" s="14">
        <v>10</v>
      </c>
      <c r="B12" s="17">
        <f t="shared" si="0"/>
        <v>413.4130859375</v>
      </c>
      <c r="C12" s="17">
        <f t="shared" si="18"/>
        <v>78.638183593750043</v>
      </c>
      <c r="D12" s="15">
        <v>10</v>
      </c>
      <c r="E12" s="17">
        <f t="shared" si="2"/>
        <v>488.87857143764114</v>
      </c>
      <c r="F12" s="17">
        <f t="shared" si="19"/>
        <v>92.283741429387746</v>
      </c>
      <c r="G12" s="14">
        <v>10</v>
      </c>
      <c r="H12" s="33">
        <f t="shared" si="4"/>
        <v>100.625</v>
      </c>
      <c r="I12" s="34">
        <f t="shared" si="5"/>
        <v>24.977259398953318</v>
      </c>
      <c r="J12" s="36">
        <f t="shared" si="6"/>
        <v>28.8</v>
      </c>
      <c r="K12" s="38">
        <f t="shared" si="7"/>
        <v>28.6</v>
      </c>
      <c r="L12" s="31">
        <f t="shared" si="8"/>
        <v>43.7</v>
      </c>
      <c r="M12" s="40">
        <f t="shared" si="9"/>
        <v>30.8</v>
      </c>
      <c r="N12" s="42">
        <f t="shared" si="10"/>
        <v>30</v>
      </c>
      <c r="O12" s="15">
        <v>10</v>
      </c>
      <c r="P12" s="33">
        <f t="shared" si="11"/>
        <v>72.5</v>
      </c>
      <c r="Q12" s="34">
        <f t="shared" si="12"/>
        <v>41.6</v>
      </c>
      <c r="R12" s="36">
        <f t="shared" si="13"/>
        <v>24</v>
      </c>
      <c r="S12" s="38">
        <f t="shared" si="14"/>
        <v>33</v>
      </c>
      <c r="T12" s="31">
        <f t="shared" si="15"/>
        <v>38.25</v>
      </c>
      <c r="U12" s="40">
        <f t="shared" si="16"/>
        <v>28.5</v>
      </c>
      <c r="V12" s="42">
        <f t="shared" si="17"/>
        <v>31.450000000000003</v>
      </c>
    </row>
    <row r="13" spans="1:26" x14ac:dyDescent="0.3">
      <c r="A13" s="14">
        <v>11</v>
      </c>
      <c r="B13" s="17">
        <f t="shared" si="0"/>
        <v>492.05126953125006</v>
      </c>
      <c r="C13" s="17">
        <f t="shared" si="18"/>
        <v>86.50200195312506</v>
      </c>
      <c r="D13" s="15">
        <v>11</v>
      </c>
      <c r="E13" s="17">
        <f t="shared" si="2"/>
        <v>581.16231286702885</v>
      </c>
      <c r="F13" s="17">
        <f t="shared" si="19"/>
        <v>100.58927815803266</v>
      </c>
      <c r="G13" s="14">
        <v>11</v>
      </c>
      <c r="H13" s="33">
        <f t="shared" si="4"/>
        <v>107.1875</v>
      </c>
      <c r="I13" s="34">
        <f t="shared" si="5"/>
        <v>25.601690883927152</v>
      </c>
      <c r="J13" s="36">
        <f t="shared" si="6"/>
        <v>30.48</v>
      </c>
      <c r="K13" s="38">
        <f t="shared" si="7"/>
        <v>30.16</v>
      </c>
      <c r="L13" s="31">
        <f t="shared" si="8"/>
        <v>46.17</v>
      </c>
      <c r="M13" s="40">
        <f t="shared" si="9"/>
        <v>32.480000000000004</v>
      </c>
      <c r="N13" s="42">
        <f t="shared" si="10"/>
        <v>31.5</v>
      </c>
      <c r="O13" s="15">
        <v>11</v>
      </c>
      <c r="P13" s="33">
        <f t="shared" si="11"/>
        <v>76.849999999999994</v>
      </c>
      <c r="Q13" s="34">
        <f t="shared" si="12"/>
        <v>43.16</v>
      </c>
      <c r="R13" s="36">
        <f t="shared" si="13"/>
        <v>25.400000000000002</v>
      </c>
      <c r="S13" s="38">
        <f t="shared" si="14"/>
        <v>34.799999999999997</v>
      </c>
      <c r="T13" s="31">
        <f t="shared" si="15"/>
        <v>40.375</v>
      </c>
      <c r="U13" s="40">
        <f t="shared" si="16"/>
        <v>29.849999999999998</v>
      </c>
      <c r="V13" s="42">
        <f t="shared" si="17"/>
        <v>32.895000000000003</v>
      </c>
    </row>
    <row r="14" spans="1:26" x14ac:dyDescent="0.3">
      <c r="A14" s="14">
        <v>12</v>
      </c>
      <c r="B14" s="17">
        <f t="shared" si="0"/>
        <v>578.55327148437516</v>
      </c>
      <c r="C14" s="17">
        <f t="shared" si="18"/>
        <v>95.152202148437567</v>
      </c>
      <c r="D14" s="15">
        <v>12</v>
      </c>
      <c r="E14" s="17">
        <f t="shared" si="2"/>
        <v>681.75159102506154</v>
      </c>
      <c r="F14" s="17">
        <f t="shared" si="19"/>
        <v>109.6423131922556</v>
      </c>
      <c r="G14" s="14">
        <v>12</v>
      </c>
      <c r="H14" s="33">
        <f t="shared" si="4"/>
        <v>113.75</v>
      </c>
      <c r="I14" s="34">
        <f t="shared" si="5"/>
        <v>26.24173315602533</v>
      </c>
      <c r="J14" s="36">
        <f t="shared" si="6"/>
        <v>32.160000000000004</v>
      </c>
      <c r="K14" s="38">
        <f t="shared" si="7"/>
        <v>31.72</v>
      </c>
      <c r="L14" s="31">
        <f t="shared" si="8"/>
        <v>48.64</v>
      </c>
      <c r="M14" s="40">
        <f t="shared" si="9"/>
        <v>34.159999999999997</v>
      </c>
      <c r="N14" s="42">
        <f t="shared" si="10"/>
        <v>33</v>
      </c>
      <c r="O14" s="15">
        <v>12</v>
      </c>
      <c r="P14" s="33">
        <f t="shared" si="11"/>
        <v>81.199999999999989</v>
      </c>
      <c r="Q14" s="34">
        <f t="shared" si="12"/>
        <v>44.72</v>
      </c>
      <c r="R14" s="36">
        <f t="shared" si="13"/>
        <v>26.8</v>
      </c>
      <c r="S14" s="38">
        <f t="shared" si="14"/>
        <v>36.599999999999994</v>
      </c>
      <c r="T14" s="31">
        <f t="shared" si="15"/>
        <v>42.5</v>
      </c>
      <c r="U14" s="40">
        <f t="shared" si="16"/>
        <v>31.2</v>
      </c>
      <c r="V14" s="42">
        <f t="shared" si="17"/>
        <v>34.340000000000003</v>
      </c>
    </row>
    <row r="15" spans="1:26" x14ac:dyDescent="0.3">
      <c r="A15" s="14">
        <v>13</v>
      </c>
      <c r="B15" s="17">
        <f t="shared" si="0"/>
        <v>673.70547363281275</v>
      </c>
      <c r="C15" s="17">
        <f t="shared" si="18"/>
        <v>104.66742236328133</v>
      </c>
      <c r="D15" s="15">
        <v>13</v>
      </c>
      <c r="E15" s="17">
        <f t="shared" si="2"/>
        <v>791.39390421731719</v>
      </c>
      <c r="F15" s="17">
        <f t="shared" si="19"/>
        <v>119.51012137955861</v>
      </c>
      <c r="G15" s="14">
        <v>13</v>
      </c>
      <c r="H15" s="33">
        <f t="shared" si="4"/>
        <v>120.3125</v>
      </c>
      <c r="I15" s="34">
        <f t="shared" si="5"/>
        <v>26.897776484925963</v>
      </c>
      <c r="J15" s="36">
        <f t="shared" si="6"/>
        <v>33.840000000000003</v>
      </c>
      <c r="K15" s="38">
        <f t="shared" si="7"/>
        <v>33.28</v>
      </c>
      <c r="L15" s="31">
        <f t="shared" si="8"/>
        <v>51.11</v>
      </c>
      <c r="M15" s="40">
        <f t="shared" si="9"/>
        <v>35.840000000000003</v>
      </c>
      <c r="N15" s="42">
        <f t="shared" si="10"/>
        <v>34.5</v>
      </c>
      <c r="O15" s="15">
        <v>13</v>
      </c>
      <c r="P15" s="33">
        <f t="shared" si="11"/>
        <v>85.55</v>
      </c>
      <c r="Q15" s="34">
        <f t="shared" si="12"/>
        <v>46.28</v>
      </c>
      <c r="R15" s="36">
        <f t="shared" si="13"/>
        <v>28.200000000000003</v>
      </c>
      <c r="S15" s="38">
        <f t="shared" si="14"/>
        <v>38.4</v>
      </c>
      <c r="T15" s="31">
        <f t="shared" si="15"/>
        <v>44.625</v>
      </c>
      <c r="U15" s="40">
        <f t="shared" si="16"/>
        <v>32.549999999999997</v>
      </c>
      <c r="V15" s="42">
        <f t="shared" si="17"/>
        <v>35.784999999999997</v>
      </c>
    </row>
    <row r="16" spans="1:26" x14ac:dyDescent="0.3">
      <c r="A16" s="14">
        <v>14</v>
      </c>
      <c r="B16" s="17">
        <f t="shared" si="0"/>
        <v>778.37289599609403</v>
      </c>
      <c r="C16" s="17">
        <f t="shared" si="18"/>
        <v>115.13416459960948</v>
      </c>
      <c r="D16" s="15">
        <v>14</v>
      </c>
      <c r="E16" s="17">
        <f t="shared" si="2"/>
        <v>910.90402559687584</v>
      </c>
      <c r="F16" s="17">
        <f t="shared" si="19"/>
        <v>130.2660323037189</v>
      </c>
      <c r="G16" s="14">
        <v>14</v>
      </c>
      <c r="H16" s="33">
        <f t="shared" si="4"/>
        <v>126.875</v>
      </c>
      <c r="I16" s="34">
        <f t="shared" si="5"/>
        <v>27.570220897049111</v>
      </c>
      <c r="J16" s="36">
        <f t="shared" si="6"/>
        <v>35.520000000000003</v>
      </c>
      <c r="K16" s="38">
        <f t="shared" si="7"/>
        <v>34.840000000000003</v>
      </c>
      <c r="L16" s="31">
        <f t="shared" si="8"/>
        <v>53.580000000000005</v>
      </c>
      <c r="M16" s="40">
        <f t="shared" si="9"/>
        <v>37.519999999999996</v>
      </c>
      <c r="N16" s="42">
        <f t="shared" si="10"/>
        <v>36</v>
      </c>
      <c r="O16" s="15">
        <v>14</v>
      </c>
      <c r="P16" s="33">
        <f t="shared" si="11"/>
        <v>89.899999999999991</v>
      </c>
      <c r="Q16" s="34">
        <f t="shared" si="12"/>
        <v>47.84</v>
      </c>
      <c r="R16" s="36">
        <f t="shared" si="13"/>
        <v>29.6</v>
      </c>
      <c r="S16" s="38">
        <f t="shared" si="14"/>
        <v>40.199999999999996</v>
      </c>
      <c r="T16" s="31">
        <f t="shared" si="15"/>
        <v>46.75</v>
      </c>
      <c r="U16" s="40">
        <f t="shared" si="16"/>
        <v>33.9</v>
      </c>
      <c r="V16" s="42">
        <f t="shared" si="17"/>
        <v>37.230000000000004</v>
      </c>
    </row>
    <row r="17" spans="1:22" x14ac:dyDescent="0.3">
      <c r="A17" s="14">
        <v>15</v>
      </c>
      <c r="B17" s="17">
        <f t="shared" si="0"/>
        <v>893.50706059570348</v>
      </c>
      <c r="C17" s="17">
        <f t="shared" si="18"/>
        <v>126.64758105957044</v>
      </c>
      <c r="D17" s="15">
        <v>15</v>
      </c>
      <c r="E17" s="17">
        <f t="shared" si="2"/>
        <v>1041.1700579005947</v>
      </c>
      <c r="F17" s="17">
        <f t="shared" si="19"/>
        <v>141.9899752110536</v>
      </c>
      <c r="G17" s="14">
        <v>15</v>
      </c>
      <c r="H17" s="33">
        <f t="shared" si="4"/>
        <v>133.4375</v>
      </c>
      <c r="I17" s="34">
        <f t="shared" si="5"/>
        <v>28.259476419475341</v>
      </c>
      <c r="J17" s="36">
        <f t="shared" si="6"/>
        <v>37.200000000000003</v>
      </c>
      <c r="K17" s="38">
        <f t="shared" si="7"/>
        <v>36.400000000000006</v>
      </c>
      <c r="L17" s="31">
        <f t="shared" si="8"/>
        <v>56.050000000000004</v>
      </c>
      <c r="M17" s="40">
        <f t="shared" si="9"/>
        <v>39.200000000000003</v>
      </c>
      <c r="N17" s="42">
        <f t="shared" si="10"/>
        <v>37.5</v>
      </c>
      <c r="O17" s="15">
        <v>15</v>
      </c>
      <c r="P17" s="33">
        <f t="shared" si="11"/>
        <v>94.25</v>
      </c>
      <c r="Q17" s="34">
        <f t="shared" si="12"/>
        <v>49.400000000000006</v>
      </c>
      <c r="R17" s="36">
        <f t="shared" si="13"/>
        <v>31.000000000000004</v>
      </c>
      <c r="S17" s="38">
        <f t="shared" si="14"/>
        <v>42</v>
      </c>
      <c r="T17" s="31">
        <f t="shared" si="15"/>
        <v>48.875</v>
      </c>
      <c r="U17" s="40">
        <f t="shared" si="16"/>
        <v>35.25</v>
      </c>
      <c r="V17" s="42">
        <f t="shared" si="17"/>
        <v>38.674999999999997</v>
      </c>
    </row>
    <row r="18" spans="1:22" x14ac:dyDescent="0.3">
      <c r="A18" s="14">
        <v>16</v>
      </c>
      <c r="B18" s="17">
        <f t="shared" si="0"/>
        <v>1020.154641655274</v>
      </c>
      <c r="C18" s="17">
        <f t="shared" si="18"/>
        <v>139.3123391655275</v>
      </c>
      <c r="D18" s="15">
        <v>16</v>
      </c>
      <c r="E18" s="17">
        <f t="shared" si="2"/>
        <v>1183.1600331116483</v>
      </c>
      <c r="F18" s="17">
        <f t="shared" si="19"/>
        <v>154.76907298004843</v>
      </c>
      <c r="G18" s="14">
        <v>16</v>
      </c>
      <c r="H18" s="33">
        <f t="shared" si="4"/>
        <v>140</v>
      </c>
      <c r="I18" s="34">
        <f t="shared" si="5"/>
        <v>28.965963329962225</v>
      </c>
      <c r="J18" s="36">
        <f t="shared" si="6"/>
        <v>38.880000000000003</v>
      </c>
      <c r="K18" s="38">
        <f t="shared" si="7"/>
        <v>37.96</v>
      </c>
      <c r="L18" s="31">
        <f t="shared" si="8"/>
        <v>58.52</v>
      </c>
      <c r="M18" s="40">
        <f t="shared" si="9"/>
        <v>40.879999999999995</v>
      </c>
      <c r="N18" s="42">
        <f t="shared" si="10"/>
        <v>39</v>
      </c>
      <c r="O18" s="15">
        <v>16</v>
      </c>
      <c r="P18" s="33">
        <f t="shared" si="11"/>
        <v>98.6</v>
      </c>
      <c r="Q18" s="34">
        <f t="shared" si="12"/>
        <v>50.96</v>
      </c>
      <c r="R18" s="36">
        <f t="shared" si="13"/>
        <v>32.400000000000006</v>
      </c>
      <c r="S18" s="38">
        <f t="shared" si="14"/>
        <v>43.8</v>
      </c>
      <c r="T18" s="31">
        <f t="shared" si="15"/>
        <v>51</v>
      </c>
      <c r="U18" s="40">
        <f t="shared" si="16"/>
        <v>36.599999999999994</v>
      </c>
      <c r="V18" s="42">
        <f t="shared" si="17"/>
        <v>40.120000000000005</v>
      </c>
    </row>
    <row r="19" spans="1:22" x14ac:dyDescent="0.3">
      <c r="A19" s="14">
        <v>17</v>
      </c>
      <c r="B19" s="17">
        <f t="shared" si="0"/>
        <v>1159.4669808208014</v>
      </c>
      <c r="C19" s="17">
        <f t="shared" si="18"/>
        <v>153.24357308208027</v>
      </c>
      <c r="D19" s="15">
        <v>17</v>
      </c>
      <c r="E19" s="17">
        <f t="shared" si="2"/>
        <v>1337.9291060916967</v>
      </c>
      <c r="F19" s="17">
        <f t="shared" si="19"/>
        <v>168.6982895482528</v>
      </c>
      <c r="G19" s="14">
        <v>17</v>
      </c>
      <c r="H19" s="33">
        <f t="shared" si="4"/>
        <v>146.5625</v>
      </c>
      <c r="I19" s="34">
        <f t="shared" si="5"/>
        <v>29.690112413211281</v>
      </c>
      <c r="J19" s="36">
        <f t="shared" si="6"/>
        <v>40.56</v>
      </c>
      <c r="K19" s="38">
        <f t="shared" si="7"/>
        <v>39.519999999999996</v>
      </c>
      <c r="L19" s="31">
        <f t="shared" si="8"/>
        <v>60.99</v>
      </c>
      <c r="M19" s="40">
        <f t="shared" si="9"/>
        <v>42.56</v>
      </c>
      <c r="N19" s="42">
        <f t="shared" si="10"/>
        <v>40.5</v>
      </c>
      <c r="O19" s="15">
        <v>17</v>
      </c>
      <c r="P19" s="33">
        <f t="shared" si="11"/>
        <v>102.94999999999999</v>
      </c>
      <c r="Q19" s="34">
        <f t="shared" si="12"/>
        <v>52.519999999999996</v>
      </c>
      <c r="R19" s="36">
        <f t="shared" si="13"/>
        <v>33.799999999999997</v>
      </c>
      <c r="S19" s="38">
        <f t="shared" si="14"/>
        <v>45.599999999999994</v>
      </c>
      <c r="T19" s="31">
        <f t="shared" si="15"/>
        <v>53.125</v>
      </c>
      <c r="U19" s="40">
        <f t="shared" si="16"/>
        <v>37.950000000000003</v>
      </c>
      <c r="V19" s="42">
        <f t="shared" si="17"/>
        <v>41.564999999999998</v>
      </c>
    </row>
    <row r="20" spans="1:22" x14ac:dyDescent="0.3">
      <c r="A20" s="14">
        <v>18</v>
      </c>
      <c r="B20" s="17">
        <f t="shared" si="0"/>
        <v>1312.7105539028817</v>
      </c>
      <c r="C20" s="17">
        <f t="shared" si="18"/>
        <v>168.56793039028832</v>
      </c>
      <c r="D20" s="15">
        <v>18</v>
      </c>
      <c r="E20" s="17">
        <f t="shared" si="2"/>
        <v>1506.6273956399496</v>
      </c>
      <c r="F20" s="17">
        <f t="shared" si="19"/>
        <v>183.88113560759558</v>
      </c>
      <c r="G20" s="14">
        <v>18</v>
      </c>
      <c r="H20" s="33">
        <f t="shared" si="4"/>
        <v>153.125</v>
      </c>
      <c r="I20" s="34">
        <f t="shared" si="5"/>
        <v>30.432365223541563</v>
      </c>
      <c r="J20" s="36">
        <f t="shared" si="6"/>
        <v>42.24</v>
      </c>
      <c r="K20" s="38">
        <f t="shared" si="7"/>
        <v>41.08</v>
      </c>
      <c r="L20" s="31">
        <f t="shared" si="8"/>
        <v>63.46</v>
      </c>
      <c r="M20" s="40">
        <f t="shared" si="9"/>
        <v>44.239999999999995</v>
      </c>
      <c r="N20" s="42">
        <f t="shared" si="10"/>
        <v>42</v>
      </c>
      <c r="O20" s="15">
        <v>18</v>
      </c>
      <c r="P20" s="33">
        <f t="shared" si="11"/>
        <v>107.3</v>
      </c>
      <c r="Q20" s="34">
        <f t="shared" si="12"/>
        <v>54.08</v>
      </c>
      <c r="R20" s="36">
        <f t="shared" si="13"/>
        <v>35.200000000000003</v>
      </c>
      <c r="S20" s="38">
        <f t="shared" si="14"/>
        <v>47.4</v>
      </c>
      <c r="T20" s="31">
        <f t="shared" si="15"/>
        <v>55.25</v>
      </c>
      <c r="U20" s="40">
        <f t="shared" si="16"/>
        <v>39.299999999999997</v>
      </c>
      <c r="V20" s="42">
        <f t="shared" si="17"/>
        <v>43.010000000000005</v>
      </c>
    </row>
    <row r="21" spans="1:22" x14ac:dyDescent="0.3">
      <c r="A21" s="14">
        <v>19</v>
      </c>
      <c r="B21" s="17">
        <f t="shared" si="0"/>
        <v>1481.2784842931701</v>
      </c>
      <c r="C21" s="17">
        <f t="shared" si="18"/>
        <v>185.42472342931717</v>
      </c>
      <c r="D21" s="15">
        <v>19</v>
      </c>
      <c r="E21" s="17">
        <f t="shared" si="2"/>
        <v>1690.5085312475451</v>
      </c>
      <c r="F21" s="17">
        <f t="shared" si="19"/>
        <v>200.43043781227919</v>
      </c>
      <c r="G21" s="14">
        <v>19</v>
      </c>
      <c r="H21" s="33">
        <f t="shared" si="4"/>
        <v>159.6875</v>
      </c>
      <c r="I21" s="34">
        <f t="shared" si="5"/>
        <v>31.1931743541301</v>
      </c>
      <c r="J21" s="36">
        <f t="shared" si="6"/>
        <v>43.92</v>
      </c>
      <c r="K21" s="38">
        <f t="shared" si="7"/>
        <v>42.64</v>
      </c>
      <c r="L21" s="31">
        <f t="shared" si="8"/>
        <v>65.930000000000007</v>
      </c>
      <c r="M21" s="40">
        <f t="shared" si="9"/>
        <v>45.92</v>
      </c>
      <c r="N21" s="42">
        <f t="shared" si="10"/>
        <v>43.5</v>
      </c>
      <c r="O21" s="15">
        <v>19</v>
      </c>
      <c r="P21" s="33">
        <f t="shared" si="11"/>
        <v>111.64999999999999</v>
      </c>
      <c r="Q21" s="34">
        <f t="shared" si="12"/>
        <v>55.64</v>
      </c>
      <c r="R21" s="36">
        <f t="shared" si="13"/>
        <v>36.6</v>
      </c>
      <c r="S21" s="38">
        <f t="shared" si="14"/>
        <v>49.199999999999996</v>
      </c>
      <c r="T21" s="31">
        <f t="shared" si="15"/>
        <v>57.375</v>
      </c>
      <c r="U21" s="40">
        <f t="shared" si="16"/>
        <v>40.65</v>
      </c>
      <c r="V21" s="42">
        <f t="shared" si="17"/>
        <v>44.454999999999998</v>
      </c>
    </row>
    <row r="22" spans="1:22" x14ac:dyDescent="0.3">
      <c r="A22" s="14">
        <v>20</v>
      </c>
      <c r="B22" s="17">
        <f t="shared" si="0"/>
        <v>1666.7032077224872</v>
      </c>
      <c r="C22" s="17">
        <f t="shared" si="18"/>
        <v>203.96719577224891</v>
      </c>
      <c r="D22" s="15">
        <v>20</v>
      </c>
      <c r="E22" s="17">
        <f t="shared" si="2"/>
        <v>1890.9389690598243</v>
      </c>
      <c r="F22" s="17">
        <f t="shared" si="19"/>
        <v>218.46917721538435</v>
      </c>
      <c r="G22" s="14">
        <v>20</v>
      </c>
      <c r="H22" s="33">
        <f t="shared" si="4"/>
        <v>166.25</v>
      </c>
      <c r="I22" s="34">
        <f t="shared" si="5"/>
        <v>31.973003712983353</v>
      </c>
      <c r="J22" s="36">
        <f t="shared" si="6"/>
        <v>45.6</v>
      </c>
      <c r="K22" s="38">
        <f t="shared" si="7"/>
        <v>44.2</v>
      </c>
      <c r="L22" s="31">
        <f t="shared" si="8"/>
        <v>68.400000000000006</v>
      </c>
      <c r="M22" s="40">
        <f t="shared" si="9"/>
        <v>47.6</v>
      </c>
      <c r="N22" s="42">
        <f t="shared" si="10"/>
        <v>45</v>
      </c>
      <c r="O22" s="15">
        <v>20</v>
      </c>
      <c r="P22" s="33">
        <f t="shared" si="11"/>
        <v>116</v>
      </c>
      <c r="Q22" s="34">
        <f t="shared" si="12"/>
        <v>57.2</v>
      </c>
      <c r="R22" s="36">
        <f t="shared" si="13"/>
        <v>38</v>
      </c>
      <c r="S22" s="38">
        <f t="shared" si="14"/>
        <v>51</v>
      </c>
      <c r="T22" s="31">
        <f t="shared" si="15"/>
        <v>59.5</v>
      </c>
      <c r="U22" s="40">
        <f t="shared" si="16"/>
        <v>42</v>
      </c>
      <c r="V22" s="42">
        <f t="shared" si="17"/>
        <v>45.900000000000006</v>
      </c>
    </row>
    <row r="23" spans="1:22" x14ac:dyDescent="0.3">
      <c r="A23" s="14">
        <v>21</v>
      </c>
      <c r="B23" s="17">
        <f t="shared" si="0"/>
        <v>1870.6704034947361</v>
      </c>
      <c r="C23" s="17">
        <f t="shared" si="18"/>
        <v>224.36391534947381</v>
      </c>
      <c r="D23" s="15">
        <v>21</v>
      </c>
      <c r="E23" s="17">
        <f t="shared" si="2"/>
        <v>2109.4081462752088</v>
      </c>
      <c r="F23" s="17">
        <f t="shared" si="19"/>
        <v>238.13140316476895</v>
      </c>
      <c r="G23" s="14">
        <v>21</v>
      </c>
      <c r="H23" s="33">
        <f t="shared" si="4"/>
        <v>172.8125</v>
      </c>
      <c r="I23" s="34">
        <f t="shared" si="5"/>
        <v>32.772328805807938</v>
      </c>
      <c r="J23" s="36">
        <f t="shared" si="6"/>
        <v>47.28</v>
      </c>
      <c r="K23" s="38">
        <f t="shared" si="7"/>
        <v>45.76</v>
      </c>
      <c r="L23" s="31">
        <f t="shared" si="8"/>
        <v>70.87</v>
      </c>
      <c r="M23" s="40">
        <f t="shared" si="9"/>
        <v>49.28</v>
      </c>
      <c r="N23" s="42">
        <f t="shared" si="10"/>
        <v>46.5</v>
      </c>
      <c r="O23" s="15">
        <v>21</v>
      </c>
      <c r="P23" s="33">
        <f t="shared" si="11"/>
        <v>120.35</v>
      </c>
      <c r="Q23" s="34">
        <f t="shared" si="12"/>
        <v>58.76</v>
      </c>
      <c r="R23" s="36">
        <f t="shared" si="13"/>
        <v>39.400000000000006</v>
      </c>
      <c r="S23" s="38">
        <f t="shared" si="14"/>
        <v>52.8</v>
      </c>
      <c r="T23" s="31">
        <f t="shared" si="15"/>
        <v>61.625</v>
      </c>
      <c r="U23" s="40">
        <f t="shared" si="16"/>
        <v>43.349999999999994</v>
      </c>
      <c r="V23" s="42">
        <f t="shared" si="17"/>
        <v>47.344999999999999</v>
      </c>
    </row>
    <row r="24" spans="1:22" x14ac:dyDescent="0.3">
      <c r="A24" s="14">
        <v>22</v>
      </c>
      <c r="B24" s="17">
        <f t="shared" si="0"/>
        <v>2095.0343188442098</v>
      </c>
      <c r="C24" s="17">
        <f t="shared" si="18"/>
        <v>246.80030688442122</v>
      </c>
      <c r="D24" s="15">
        <v>22</v>
      </c>
      <c r="E24" s="17">
        <f t="shared" si="2"/>
        <v>2347.5395494399777</v>
      </c>
      <c r="F24" s="17">
        <f t="shared" si="19"/>
        <v>259.56322944959817</v>
      </c>
      <c r="G24" s="14">
        <v>22</v>
      </c>
      <c r="H24" s="33">
        <f t="shared" si="4"/>
        <v>179.375</v>
      </c>
      <c r="I24" s="34">
        <f t="shared" si="5"/>
        <v>33.591637025953133</v>
      </c>
      <c r="J24" s="36">
        <f t="shared" si="6"/>
        <v>48.96</v>
      </c>
      <c r="K24" s="38">
        <f t="shared" si="7"/>
        <v>47.32</v>
      </c>
      <c r="L24" s="31">
        <f t="shared" si="8"/>
        <v>73.34</v>
      </c>
      <c r="M24" s="40">
        <f t="shared" si="9"/>
        <v>50.96</v>
      </c>
      <c r="N24" s="42">
        <f t="shared" si="10"/>
        <v>48</v>
      </c>
      <c r="O24" s="15">
        <v>22</v>
      </c>
      <c r="P24" s="33">
        <f t="shared" si="11"/>
        <v>124.69999999999999</v>
      </c>
      <c r="Q24" s="34">
        <f t="shared" si="12"/>
        <v>60.32</v>
      </c>
      <c r="R24" s="36">
        <f t="shared" si="13"/>
        <v>40.800000000000004</v>
      </c>
      <c r="S24" s="38">
        <f t="shared" si="14"/>
        <v>54.599999999999994</v>
      </c>
      <c r="T24" s="31">
        <f t="shared" si="15"/>
        <v>63.75</v>
      </c>
      <c r="U24" s="40">
        <f t="shared" si="16"/>
        <v>44.699999999999996</v>
      </c>
      <c r="V24" s="42">
        <f t="shared" si="17"/>
        <v>48.790000000000006</v>
      </c>
    </row>
    <row r="25" spans="1:22" x14ac:dyDescent="0.3">
      <c r="A25" s="14">
        <v>23</v>
      </c>
      <c r="B25" s="17">
        <f t="shared" si="0"/>
        <v>2341.8346257286312</v>
      </c>
      <c r="C25" s="17">
        <f t="shared" si="18"/>
        <v>271.48033757286333</v>
      </c>
      <c r="D25" s="15">
        <v>23</v>
      </c>
      <c r="E25" s="17">
        <f t="shared" si="2"/>
        <v>2607.1027788895758</v>
      </c>
      <c r="F25" s="17">
        <f t="shared" si="19"/>
        <v>282.92392010006205</v>
      </c>
      <c r="G25" s="14">
        <v>23</v>
      </c>
      <c r="H25" s="33">
        <f t="shared" si="4"/>
        <v>185.9375</v>
      </c>
      <c r="I25" s="34">
        <f t="shared" si="5"/>
        <v>34.431427951601961</v>
      </c>
      <c r="J25" s="36">
        <f t="shared" si="6"/>
        <v>50.64</v>
      </c>
      <c r="K25" s="38">
        <f t="shared" si="7"/>
        <v>48.88</v>
      </c>
      <c r="L25" s="31">
        <f t="shared" si="8"/>
        <v>75.81</v>
      </c>
      <c r="M25" s="40">
        <f t="shared" si="9"/>
        <v>52.64</v>
      </c>
      <c r="N25" s="42">
        <f t="shared" si="10"/>
        <v>49.5</v>
      </c>
      <c r="O25" s="15">
        <v>23</v>
      </c>
      <c r="P25" s="33">
        <f t="shared" si="11"/>
        <v>129.05000000000001</v>
      </c>
      <c r="Q25" s="34">
        <f t="shared" si="12"/>
        <v>61.88</v>
      </c>
      <c r="R25" s="36">
        <f t="shared" si="13"/>
        <v>42.2</v>
      </c>
      <c r="S25" s="38">
        <f t="shared" si="14"/>
        <v>56.4</v>
      </c>
      <c r="T25" s="31">
        <f t="shared" si="15"/>
        <v>65.875</v>
      </c>
      <c r="U25" s="40">
        <f t="shared" si="16"/>
        <v>46.05</v>
      </c>
      <c r="V25" s="42">
        <f t="shared" si="17"/>
        <v>50.234999999999999</v>
      </c>
    </row>
    <row r="26" spans="1:22" x14ac:dyDescent="0.3">
      <c r="A26" s="14">
        <v>24</v>
      </c>
      <c r="B26" s="17">
        <f t="shared" si="0"/>
        <v>2613.3149633014946</v>
      </c>
      <c r="C26" s="17">
        <f t="shared" si="18"/>
        <v>298.62837133014972</v>
      </c>
      <c r="D26" s="15">
        <v>24</v>
      </c>
      <c r="E26" s="17">
        <f t="shared" si="2"/>
        <v>2890.0266989896377</v>
      </c>
      <c r="F26" s="17">
        <f t="shared" si="19"/>
        <v>308.38707290906768</v>
      </c>
      <c r="G26" s="14">
        <v>24</v>
      </c>
      <c r="H26" s="33">
        <f t="shared" si="4"/>
        <v>192.5</v>
      </c>
      <c r="I26" s="34">
        <f t="shared" si="5"/>
        <v>35.292213650392007</v>
      </c>
      <c r="J26" s="36">
        <f t="shared" si="6"/>
        <v>52.320000000000007</v>
      </c>
      <c r="K26" s="38">
        <f t="shared" si="7"/>
        <v>50.44</v>
      </c>
      <c r="L26" s="31">
        <f t="shared" si="8"/>
        <v>78.28</v>
      </c>
      <c r="M26" s="40">
        <f t="shared" si="9"/>
        <v>54.32</v>
      </c>
      <c r="N26" s="42">
        <f t="shared" si="10"/>
        <v>51</v>
      </c>
      <c r="O26" s="15">
        <v>24</v>
      </c>
      <c r="P26" s="33">
        <f t="shared" si="11"/>
        <v>133.39999999999998</v>
      </c>
      <c r="Q26" s="34">
        <f t="shared" si="12"/>
        <v>63.44</v>
      </c>
      <c r="R26" s="36">
        <f t="shared" si="13"/>
        <v>43.6</v>
      </c>
      <c r="S26" s="38">
        <f t="shared" si="14"/>
        <v>58.199999999999996</v>
      </c>
      <c r="T26" s="31">
        <f t="shared" si="15"/>
        <v>68</v>
      </c>
      <c r="U26" s="40">
        <f t="shared" si="16"/>
        <v>47.4</v>
      </c>
      <c r="V26" s="42">
        <f t="shared" si="17"/>
        <v>51.68</v>
      </c>
    </row>
    <row r="27" spans="1:22" x14ac:dyDescent="0.3">
      <c r="A27" s="14">
        <v>25</v>
      </c>
      <c r="B27" s="17">
        <f t="shared" si="0"/>
        <v>2911.9433346316441</v>
      </c>
      <c r="C27" s="17">
        <f t="shared" si="18"/>
        <v>328.4912084631647</v>
      </c>
      <c r="D27" s="15">
        <v>25</v>
      </c>
      <c r="E27" s="17">
        <f t="shared" si="2"/>
        <v>3198.4137718987054</v>
      </c>
      <c r="F27" s="17">
        <f t="shared" si="19"/>
        <v>336.14190947088377</v>
      </c>
      <c r="G27" s="14">
        <v>25</v>
      </c>
      <c r="H27" s="33">
        <f t="shared" si="4"/>
        <v>199.0625</v>
      </c>
      <c r="I27" s="34">
        <f t="shared" si="5"/>
        <v>36.174518991651809</v>
      </c>
      <c r="J27" s="36">
        <f t="shared" si="6"/>
        <v>54.000000000000007</v>
      </c>
      <c r="K27" s="38">
        <f t="shared" si="7"/>
        <v>52</v>
      </c>
      <c r="L27" s="31">
        <f t="shared" si="8"/>
        <v>80.75</v>
      </c>
      <c r="M27" s="40">
        <f t="shared" si="9"/>
        <v>56</v>
      </c>
      <c r="N27" s="42">
        <f t="shared" si="10"/>
        <v>52.5</v>
      </c>
      <c r="O27" s="15">
        <v>25</v>
      </c>
      <c r="P27" s="33">
        <f t="shared" si="11"/>
        <v>137.75</v>
      </c>
      <c r="Q27" s="34">
        <f t="shared" si="12"/>
        <v>65</v>
      </c>
      <c r="R27" s="36">
        <f t="shared" si="13"/>
        <v>45</v>
      </c>
      <c r="S27" s="38">
        <f t="shared" si="14"/>
        <v>59.999999999999993</v>
      </c>
      <c r="T27" s="31">
        <f t="shared" si="15"/>
        <v>70.125</v>
      </c>
      <c r="U27" s="40">
        <f t="shared" si="16"/>
        <v>48.75</v>
      </c>
      <c r="V27" s="42">
        <f t="shared" si="17"/>
        <v>53.125</v>
      </c>
    </row>
    <row r="28" spans="1:22" x14ac:dyDescent="0.3">
      <c r="A28" s="14">
        <v>26</v>
      </c>
      <c r="B28" s="17">
        <f t="shared" si="0"/>
        <v>3240.4345430948088</v>
      </c>
      <c r="C28" s="17">
        <f t="shared" si="18"/>
        <v>361.34032930948121</v>
      </c>
      <c r="D28" s="15">
        <v>26</v>
      </c>
      <c r="E28" s="17">
        <f t="shared" si="2"/>
        <v>3534.5556813695894</v>
      </c>
      <c r="F28" s="17">
        <f t="shared" si="19"/>
        <v>366.39468132326334</v>
      </c>
      <c r="G28" s="14">
        <v>26</v>
      </c>
      <c r="H28" s="33">
        <f t="shared" si="4"/>
        <v>205.625</v>
      </c>
      <c r="I28" s="34">
        <f t="shared" si="5"/>
        <v>37.078881966443106</v>
      </c>
      <c r="J28" s="36">
        <f t="shared" si="6"/>
        <v>55.680000000000007</v>
      </c>
      <c r="K28" s="38">
        <f t="shared" si="7"/>
        <v>53.56</v>
      </c>
      <c r="L28" s="31">
        <f t="shared" si="8"/>
        <v>83.22</v>
      </c>
      <c r="M28" s="40">
        <f t="shared" si="9"/>
        <v>57.68</v>
      </c>
      <c r="N28" s="42">
        <f t="shared" si="10"/>
        <v>54</v>
      </c>
      <c r="O28" s="15">
        <v>26</v>
      </c>
      <c r="P28" s="33">
        <f t="shared" si="11"/>
        <v>142.1</v>
      </c>
      <c r="Q28" s="34">
        <f t="shared" si="12"/>
        <v>66.56</v>
      </c>
      <c r="R28" s="36">
        <f t="shared" si="13"/>
        <v>46.400000000000006</v>
      </c>
      <c r="S28" s="38">
        <f t="shared" si="14"/>
        <v>61.8</v>
      </c>
      <c r="T28" s="31">
        <f t="shared" si="15"/>
        <v>72.25</v>
      </c>
      <c r="U28" s="40">
        <f t="shared" si="16"/>
        <v>50.099999999999994</v>
      </c>
      <c r="V28" s="42">
        <f t="shared" si="17"/>
        <v>54.57</v>
      </c>
    </row>
    <row r="29" spans="1:22" x14ac:dyDescent="0.3">
      <c r="A29" s="14">
        <v>27</v>
      </c>
      <c r="B29" s="17">
        <f t="shared" si="0"/>
        <v>3601.7748724042899</v>
      </c>
      <c r="C29" s="17">
        <f t="shared" si="18"/>
        <v>397.47436224042934</v>
      </c>
      <c r="D29" s="15">
        <v>27</v>
      </c>
      <c r="E29" s="17">
        <f t="shared" si="2"/>
        <v>3900.9503626928527</v>
      </c>
      <c r="F29" s="17">
        <f t="shared" si="19"/>
        <v>399.37020264235707</v>
      </c>
      <c r="G29" s="14">
        <v>27</v>
      </c>
      <c r="H29" s="33">
        <f t="shared" si="4"/>
        <v>212.1875</v>
      </c>
      <c r="I29" s="34">
        <f t="shared" si="5"/>
        <v>38.005854015604186</v>
      </c>
      <c r="J29" s="36">
        <f t="shared" si="6"/>
        <v>57.360000000000007</v>
      </c>
      <c r="K29" s="38">
        <f t="shared" si="7"/>
        <v>55.120000000000005</v>
      </c>
      <c r="L29" s="31">
        <f t="shared" si="8"/>
        <v>85.690000000000012</v>
      </c>
      <c r="M29" s="40">
        <f t="shared" si="9"/>
        <v>59.36</v>
      </c>
      <c r="N29" s="42">
        <f t="shared" si="10"/>
        <v>55.5</v>
      </c>
      <c r="O29" s="15">
        <v>27</v>
      </c>
      <c r="P29" s="33">
        <f t="shared" si="11"/>
        <v>146.44999999999999</v>
      </c>
      <c r="Q29" s="34">
        <f t="shared" si="12"/>
        <v>68.12</v>
      </c>
      <c r="R29" s="36">
        <f t="shared" si="13"/>
        <v>47.800000000000004</v>
      </c>
      <c r="S29" s="38">
        <f t="shared" si="14"/>
        <v>63.599999999999994</v>
      </c>
      <c r="T29" s="31">
        <f t="shared" si="15"/>
        <v>74.375</v>
      </c>
      <c r="U29" s="40">
        <f t="shared" si="16"/>
        <v>51.449999999999996</v>
      </c>
      <c r="V29" s="42">
        <f t="shared" si="17"/>
        <v>56.015000000000001</v>
      </c>
    </row>
    <row r="30" spans="1:22" x14ac:dyDescent="0.3">
      <c r="A30" s="14">
        <v>28</v>
      </c>
      <c r="B30" s="17">
        <f t="shared" si="0"/>
        <v>3999.2492346447193</v>
      </c>
      <c r="C30" s="17">
        <f t="shared" si="18"/>
        <v>437.22179846447233</v>
      </c>
      <c r="D30" s="15">
        <v>28</v>
      </c>
      <c r="E30" s="17">
        <f t="shared" si="2"/>
        <v>4300.3205653352097</v>
      </c>
      <c r="F30" s="17">
        <f t="shared" si="19"/>
        <v>435.31352088016922</v>
      </c>
      <c r="G30" s="14">
        <v>28</v>
      </c>
      <c r="H30" s="33">
        <f t="shared" si="4"/>
        <v>218.75</v>
      </c>
      <c r="I30" s="34">
        <f t="shared" si="5"/>
        <v>38.956000365994292</v>
      </c>
      <c r="J30" s="36">
        <f t="shared" si="6"/>
        <v>59.040000000000006</v>
      </c>
      <c r="K30" s="38">
        <f t="shared" si="7"/>
        <v>56.68</v>
      </c>
      <c r="L30" s="31">
        <f t="shared" si="8"/>
        <v>88.160000000000011</v>
      </c>
      <c r="M30" s="40">
        <f t="shared" si="9"/>
        <v>61.04</v>
      </c>
      <c r="N30" s="42">
        <f t="shared" si="10"/>
        <v>57</v>
      </c>
      <c r="O30" s="15">
        <v>28</v>
      </c>
      <c r="P30" s="33">
        <f t="shared" si="11"/>
        <v>150.79999999999998</v>
      </c>
      <c r="Q30" s="34">
        <f t="shared" si="12"/>
        <v>69.680000000000007</v>
      </c>
      <c r="R30" s="36">
        <f t="shared" si="13"/>
        <v>49.2</v>
      </c>
      <c r="S30" s="38">
        <f t="shared" si="14"/>
        <v>65.399999999999991</v>
      </c>
      <c r="T30" s="31">
        <f t="shared" si="15"/>
        <v>76.5</v>
      </c>
      <c r="U30" s="40">
        <f t="shared" si="16"/>
        <v>52.8</v>
      </c>
      <c r="V30" s="42">
        <f t="shared" si="17"/>
        <v>57.46</v>
      </c>
    </row>
    <row r="31" spans="1:22" x14ac:dyDescent="0.3">
      <c r="A31" s="14">
        <v>29</v>
      </c>
      <c r="B31" s="17">
        <f t="shared" si="0"/>
        <v>4436.4710331091919</v>
      </c>
      <c r="C31" s="17">
        <f t="shared" si="18"/>
        <v>480.94397831091959</v>
      </c>
      <c r="D31" s="15">
        <v>29</v>
      </c>
      <c r="E31" s="17">
        <f t="shared" si="2"/>
        <v>4735.6340862153793</v>
      </c>
      <c r="F31" s="17">
        <f t="shared" si="19"/>
        <v>474.49173775938448</v>
      </c>
      <c r="G31" s="14">
        <v>29</v>
      </c>
      <c r="H31" s="33">
        <f t="shared" si="4"/>
        <v>225.3125</v>
      </c>
      <c r="I31" s="34">
        <f t="shared" si="5"/>
        <v>39.92990037514415</v>
      </c>
      <c r="J31" s="36">
        <f t="shared" si="6"/>
        <v>60.720000000000006</v>
      </c>
      <c r="K31" s="38">
        <f t="shared" si="7"/>
        <v>58.24</v>
      </c>
      <c r="L31" s="31">
        <f t="shared" si="8"/>
        <v>90.63000000000001</v>
      </c>
      <c r="M31" s="40">
        <f t="shared" si="9"/>
        <v>62.72</v>
      </c>
      <c r="N31" s="42">
        <f t="shared" si="10"/>
        <v>58.5</v>
      </c>
      <c r="O31" s="15">
        <v>29</v>
      </c>
      <c r="P31" s="33">
        <f t="shared" si="11"/>
        <v>155.14999999999998</v>
      </c>
      <c r="Q31" s="34">
        <f t="shared" si="12"/>
        <v>71.240000000000009</v>
      </c>
      <c r="R31" s="36">
        <f t="shared" si="13"/>
        <v>50.6</v>
      </c>
      <c r="S31" s="38">
        <f t="shared" si="14"/>
        <v>67.199999999999989</v>
      </c>
      <c r="T31" s="31">
        <f t="shared" si="15"/>
        <v>78.625</v>
      </c>
      <c r="U31" s="40">
        <f t="shared" si="16"/>
        <v>54.15</v>
      </c>
      <c r="V31" s="42">
        <f t="shared" si="17"/>
        <v>58.905000000000001</v>
      </c>
    </row>
    <row r="32" spans="1:22" x14ac:dyDescent="0.3">
      <c r="A32" s="14">
        <v>30</v>
      </c>
      <c r="B32" s="17">
        <f t="shared" si="0"/>
        <v>4917.4150114201111</v>
      </c>
      <c r="C32" s="17">
        <f t="shared" si="18"/>
        <v>529.03837614201154</v>
      </c>
      <c r="D32" s="15">
        <v>30</v>
      </c>
      <c r="E32" s="17">
        <f t="shared" si="2"/>
        <v>5210.125823974764</v>
      </c>
      <c r="F32" s="17">
        <f t="shared" si="19"/>
        <v>517.19599415772916</v>
      </c>
      <c r="G32" s="14">
        <v>30</v>
      </c>
      <c r="H32" s="33">
        <f t="shared" si="4"/>
        <v>231.875</v>
      </c>
      <c r="I32" s="34">
        <f t="shared" si="5"/>
        <v>40.928147884522751</v>
      </c>
      <c r="J32" s="36">
        <f t="shared" si="6"/>
        <v>62.400000000000006</v>
      </c>
      <c r="K32" s="38">
        <f t="shared" si="7"/>
        <v>59.800000000000004</v>
      </c>
      <c r="L32" s="31">
        <f t="shared" si="8"/>
        <v>93.100000000000009</v>
      </c>
      <c r="M32" s="40">
        <f t="shared" si="9"/>
        <v>64.400000000000006</v>
      </c>
      <c r="N32" s="42">
        <f t="shared" si="10"/>
        <v>60</v>
      </c>
      <c r="O32" s="15">
        <v>30</v>
      </c>
      <c r="P32" s="33">
        <f t="shared" si="11"/>
        <v>159.5</v>
      </c>
      <c r="Q32" s="34">
        <f t="shared" si="12"/>
        <v>72.800000000000011</v>
      </c>
      <c r="R32" s="36">
        <f t="shared" si="13"/>
        <v>52.000000000000007</v>
      </c>
      <c r="S32" s="38">
        <f t="shared" si="14"/>
        <v>69</v>
      </c>
      <c r="T32" s="31">
        <f t="shared" si="15"/>
        <v>80.75</v>
      </c>
      <c r="U32" s="40">
        <f t="shared" si="16"/>
        <v>55.499999999999993</v>
      </c>
      <c r="V32" s="42">
        <f t="shared" si="17"/>
        <v>60.35</v>
      </c>
    </row>
    <row r="33" spans="1:22" x14ac:dyDescent="0.3">
      <c r="A33" s="14">
        <v>31</v>
      </c>
      <c r="B33" s="17">
        <f t="shared" si="0"/>
        <v>5446.4533875621228</v>
      </c>
      <c r="C33" s="17">
        <f>C32*1.1</f>
        <v>581.94221375621271</v>
      </c>
      <c r="D33" s="15">
        <v>31</v>
      </c>
      <c r="E33" s="17">
        <f t="shared" si="2"/>
        <v>5727.3218181324928</v>
      </c>
      <c r="F33" s="17">
        <f t="shared" si="19"/>
        <v>563.74363363192481</v>
      </c>
      <c r="G33" s="14">
        <v>31</v>
      </c>
      <c r="H33" s="33">
        <f t="shared" si="4"/>
        <v>238.4375</v>
      </c>
      <c r="I33" s="34">
        <f t="shared" si="5"/>
        <v>41.951351581635819</v>
      </c>
      <c r="J33" s="36">
        <f t="shared" si="6"/>
        <v>64.080000000000013</v>
      </c>
      <c r="K33" s="38">
        <f t="shared" si="7"/>
        <v>61.36</v>
      </c>
      <c r="L33" s="31">
        <f t="shared" si="8"/>
        <v>95.570000000000007</v>
      </c>
      <c r="M33" s="40">
        <f t="shared" si="9"/>
        <v>66.08</v>
      </c>
      <c r="N33" s="42">
        <f t="shared" si="10"/>
        <v>61.5</v>
      </c>
      <c r="O33" s="15">
        <v>31</v>
      </c>
      <c r="P33" s="33">
        <f t="shared" si="11"/>
        <v>163.85</v>
      </c>
      <c r="Q33" s="34">
        <f t="shared" si="12"/>
        <v>74.36</v>
      </c>
      <c r="R33" s="36">
        <f t="shared" si="13"/>
        <v>53.400000000000006</v>
      </c>
      <c r="S33" s="38">
        <f t="shared" si="14"/>
        <v>70.8</v>
      </c>
      <c r="T33" s="31">
        <f t="shared" si="15"/>
        <v>82.875</v>
      </c>
      <c r="U33" s="40">
        <f t="shared" si="16"/>
        <v>56.849999999999994</v>
      </c>
      <c r="V33" s="42">
        <f t="shared" si="17"/>
        <v>61.795000000000002</v>
      </c>
    </row>
    <row r="34" spans="1:22" x14ac:dyDescent="0.3">
      <c r="A34" s="14">
        <v>32</v>
      </c>
      <c r="B34" s="17">
        <f t="shared" si="0"/>
        <v>6028.3956013183351</v>
      </c>
      <c r="C34" s="17">
        <f t="shared" si="18"/>
        <v>640.13643513183399</v>
      </c>
      <c r="D34" s="15">
        <v>32</v>
      </c>
      <c r="E34" s="17">
        <f t="shared" si="2"/>
        <v>6291.065451764418</v>
      </c>
      <c r="F34" s="17">
        <f t="shared" si="19"/>
        <v>614.48056065879814</v>
      </c>
      <c r="G34" s="14">
        <v>32</v>
      </c>
      <c r="H34" s="33">
        <f t="shared" si="4"/>
        <v>245</v>
      </c>
      <c r="I34" s="34">
        <f t="shared" si="5"/>
        <v>43.000135371176718</v>
      </c>
      <c r="J34" s="36">
        <f t="shared" si="6"/>
        <v>65.760000000000005</v>
      </c>
      <c r="K34" s="38">
        <f t="shared" si="7"/>
        <v>62.92</v>
      </c>
      <c r="L34" s="31">
        <f t="shared" si="8"/>
        <v>98.04</v>
      </c>
      <c r="M34" s="40">
        <f t="shared" si="9"/>
        <v>67.759999999999991</v>
      </c>
      <c r="N34" s="42">
        <f t="shared" si="10"/>
        <v>63</v>
      </c>
      <c r="O34" s="15">
        <v>32</v>
      </c>
      <c r="P34" s="33">
        <f t="shared" si="11"/>
        <v>168.2</v>
      </c>
      <c r="Q34" s="34">
        <f t="shared" si="12"/>
        <v>75.92</v>
      </c>
      <c r="R34" s="36">
        <f t="shared" si="13"/>
        <v>54.800000000000004</v>
      </c>
      <c r="S34" s="38">
        <f t="shared" si="14"/>
        <v>72.599999999999994</v>
      </c>
      <c r="T34" s="31">
        <f t="shared" si="15"/>
        <v>85</v>
      </c>
      <c r="U34" s="40">
        <f t="shared" si="16"/>
        <v>58.199999999999996</v>
      </c>
      <c r="V34" s="42">
        <f t="shared" si="17"/>
        <v>63.24</v>
      </c>
    </row>
    <row r="35" spans="1:22" x14ac:dyDescent="0.3">
      <c r="A35" s="14">
        <v>33</v>
      </c>
      <c r="B35" s="17">
        <f t="shared" si="0"/>
        <v>6668.5320364501695</v>
      </c>
      <c r="C35" s="17">
        <f t="shared" si="18"/>
        <v>704.1500786450174</v>
      </c>
      <c r="D35" s="15">
        <v>33</v>
      </c>
      <c r="E35" s="17">
        <f t="shared" si="2"/>
        <v>6905.5460124232159</v>
      </c>
      <c r="F35" s="17">
        <f t="shared" si="19"/>
        <v>669.78381111809006</v>
      </c>
      <c r="G35" s="14">
        <v>33</v>
      </c>
      <c r="H35" s="33">
        <f t="shared" si="4"/>
        <v>251.5625</v>
      </c>
      <c r="I35" s="34">
        <f t="shared" si="5"/>
        <v>44.075138755456138</v>
      </c>
      <c r="J35" s="36">
        <f t="shared" si="6"/>
        <v>67.44</v>
      </c>
      <c r="K35" s="38">
        <f t="shared" si="7"/>
        <v>64.48</v>
      </c>
      <c r="L35" s="31">
        <f t="shared" si="8"/>
        <v>100.51</v>
      </c>
      <c r="M35" s="40">
        <f t="shared" si="9"/>
        <v>69.44</v>
      </c>
      <c r="N35" s="42">
        <f t="shared" si="10"/>
        <v>64.5</v>
      </c>
      <c r="O35" s="15">
        <v>33</v>
      </c>
      <c r="P35" s="33">
        <f t="shared" si="11"/>
        <v>172.54999999999998</v>
      </c>
      <c r="Q35" s="34">
        <f t="shared" si="12"/>
        <v>77.48</v>
      </c>
      <c r="R35" s="36">
        <f t="shared" si="13"/>
        <v>56.2</v>
      </c>
      <c r="S35" s="38">
        <f t="shared" si="14"/>
        <v>74.399999999999991</v>
      </c>
      <c r="T35" s="31">
        <f t="shared" si="15"/>
        <v>87.125</v>
      </c>
      <c r="U35" s="40">
        <f t="shared" si="16"/>
        <v>59.55</v>
      </c>
      <c r="V35" s="42">
        <f t="shared" si="17"/>
        <v>64.685000000000002</v>
      </c>
    </row>
    <row r="36" spans="1:22" x14ac:dyDescent="0.3">
      <c r="A36" s="14">
        <v>34</v>
      </c>
      <c r="B36" s="17">
        <f t="shared" si="0"/>
        <v>7372.6821150951873</v>
      </c>
      <c r="C36" s="17">
        <f t="shared" si="18"/>
        <v>774.56508650951923</v>
      </c>
      <c r="D36" s="15">
        <v>34</v>
      </c>
      <c r="E36" s="17">
        <f t="shared" si="2"/>
        <v>7575.3298235413058</v>
      </c>
      <c r="F36" s="17">
        <f t="shared" si="19"/>
        <v>730.06435411871826</v>
      </c>
      <c r="G36" s="14">
        <v>34</v>
      </c>
      <c r="H36" s="33">
        <f t="shared" si="4"/>
        <v>258.125</v>
      </c>
      <c r="I36" s="34">
        <f t="shared" si="5"/>
        <v>45.177017224342542</v>
      </c>
      <c r="J36" s="36">
        <f t="shared" si="6"/>
        <v>69.12</v>
      </c>
      <c r="K36" s="38">
        <f t="shared" si="7"/>
        <v>66.039999999999992</v>
      </c>
      <c r="L36" s="31">
        <f t="shared" si="8"/>
        <v>102.98</v>
      </c>
      <c r="M36" s="40">
        <f t="shared" si="9"/>
        <v>71.12</v>
      </c>
      <c r="N36" s="42">
        <f t="shared" si="10"/>
        <v>66</v>
      </c>
      <c r="O36" s="15">
        <v>34</v>
      </c>
      <c r="P36" s="33">
        <f t="shared" si="11"/>
        <v>176.89999999999998</v>
      </c>
      <c r="Q36" s="34">
        <f t="shared" si="12"/>
        <v>79.039999999999992</v>
      </c>
      <c r="R36" s="36">
        <f t="shared" si="13"/>
        <v>57.6</v>
      </c>
      <c r="S36" s="38">
        <f t="shared" si="14"/>
        <v>76.199999999999989</v>
      </c>
      <c r="T36" s="31">
        <f t="shared" si="15"/>
        <v>89.25</v>
      </c>
      <c r="U36" s="40">
        <f t="shared" si="16"/>
        <v>60.9</v>
      </c>
      <c r="V36" s="42">
        <f t="shared" si="17"/>
        <v>66.13</v>
      </c>
    </row>
    <row r="37" spans="1:22" x14ac:dyDescent="0.3">
      <c r="A37" s="14">
        <v>35</v>
      </c>
      <c r="B37" s="17">
        <f t="shared" si="0"/>
        <v>8147.2472016047068</v>
      </c>
      <c r="C37" s="17">
        <f t="shared" si="18"/>
        <v>852.02159516047118</v>
      </c>
      <c r="D37" s="15">
        <v>35</v>
      </c>
      <c r="E37" s="17">
        <f t="shared" si="2"/>
        <v>8305.3941776600241</v>
      </c>
      <c r="F37" s="17">
        <f t="shared" si="19"/>
        <v>795.77014598940298</v>
      </c>
      <c r="G37" s="14">
        <v>35</v>
      </c>
      <c r="H37" s="33">
        <f t="shared" si="4"/>
        <v>264.6875</v>
      </c>
      <c r="I37" s="34">
        <f t="shared" si="5"/>
        <v>46.306442654951105</v>
      </c>
      <c r="J37" s="36">
        <f t="shared" si="6"/>
        <v>70.800000000000011</v>
      </c>
      <c r="K37" s="38">
        <f t="shared" si="7"/>
        <v>67.599999999999994</v>
      </c>
      <c r="L37" s="31">
        <f t="shared" si="8"/>
        <v>105.45</v>
      </c>
      <c r="M37" s="40">
        <f t="shared" si="9"/>
        <v>72.8</v>
      </c>
      <c r="N37" s="42">
        <f t="shared" si="10"/>
        <v>67.5</v>
      </c>
      <c r="O37" s="15">
        <v>35</v>
      </c>
      <c r="P37" s="33">
        <f t="shared" si="11"/>
        <v>181.25</v>
      </c>
      <c r="Q37" s="34">
        <f t="shared" si="12"/>
        <v>80.599999999999994</v>
      </c>
      <c r="R37" s="36">
        <f t="shared" si="13"/>
        <v>59.000000000000007</v>
      </c>
      <c r="S37" s="38">
        <f t="shared" si="14"/>
        <v>78</v>
      </c>
      <c r="T37" s="31">
        <f t="shared" si="15"/>
        <v>91.375</v>
      </c>
      <c r="U37" s="40">
        <f t="shared" si="16"/>
        <v>62.249999999999993</v>
      </c>
      <c r="V37" s="42">
        <f t="shared" si="17"/>
        <v>67.575000000000003</v>
      </c>
    </row>
    <row r="38" spans="1:22" x14ac:dyDescent="0.3">
      <c r="A38" s="14">
        <v>36</v>
      </c>
      <c r="B38" s="17">
        <f t="shared" si="0"/>
        <v>8999.2687967651782</v>
      </c>
      <c r="C38" s="17">
        <f t="shared" si="18"/>
        <v>937.22375467651841</v>
      </c>
      <c r="D38" s="15">
        <v>36</v>
      </c>
      <c r="E38" s="17">
        <f t="shared" si="2"/>
        <v>9101.1643236494274</v>
      </c>
      <c r="F38" s="17">
        <f t="shared" si="19"/>
        <v>867.38945912844929</v>
      </c>
      <c r="G38" s="14">
        <v>36</v>
      </c>
      <c r="H38" s="33">
        <f t="shared" si="4"/>
        <v>271.25</v>
      </c>
      <c r="I38" s="34">
        <f t="shared" si="5"/>
        <v>47.464103721324882</v>
      </c>
      <c r="J38" s="36">
        <f t="shared" si="6"/>
        <v>72.48</v>
      </c>
      <c r="K38" s="38">
        <f t="shared" si="7"/>
        <v>69.16</v>
      </c>
      <c r="L38" s="31">
        <f t="shared" si="8"/>
        <v>107.92</v>
      </c>
      <c r="M38" s="40">
        <f t="shared" si="9"/>
        <v>74.47999999999999</v>
      </c>
      <c r="N38" s="42">
        <f t="shared" si="10"/>
        <v>69</v>
      </c>
      <c r="O38" s="15">
        <v>36</v>
      </c>
      <c r="P38" s="33">
        <f t="shared" si="11"/>
        <v>185.6</v>
      </c>
      <c r="Q38" s="34">
        <f t="shared" si="12"/>
        <v>82.16</v>
      </c>
      <c r="R38" s="36">
        <f t="shared" si="13"/>
        <v>60.400000000000006</v>
      </c>
      <c r="S38" s="38">
        <f t="shared" si="14"/>
        <v>79.8</v>
      </c>
      <c r="T38" s="31">
        <f t="shared" si="15"/>
        <v>93.5</v>
      </c>
      <c r="U38" s="40">
        <f t="shared" si="16"/>
        <v>63.599999999999994</v>
      </c>
      <c r="V38" s="42">
        <f t="shared" si="17"/>
        <v>69.02000000000001</v>
      </c>
    </row>
    <row r="39" spans="1:22" x14ac:dyDescent="0.3">
      <c r="A39" s="14">
        <v>37</v>
      </c>
      <c r="B39" s="17">
        <f t="shared" si="0"/>
        <v>9936.4925514416973</v>
      </c>
      <c r="C39" s="17">
        <f t="shared" si="18"/>
        <v>1030.9461301441704</v>
      </c>
      <c r="D39" s="15">
        <v>37</v>
      </c>
      <c r="E39" s="17">
        <f t="shared" si="2"/>
        <v>9968.5537827778771</v>
      </c>
      <c r="F39" s="17">
        <f t="shared" si="19"/>
        <v>945.45451045000982</v>
      </c>
      <c r="G39" s="14">
        <v>37</v>
      </c>
      <c r="H39" s="33">
        <f t="shared" si="4"/>
        <v>277.8125</v>
      </c>
      <c r="I39" s="34">
        <f t="shared" si="5"/>
        <v>48.650706314358004</v>
      </c>
      <c r="J39" s="36">
        <f t="shared" si="6"/>
        <v>74.16</v>
      </c>
      <c r="K39" s="38">
        <f t="shared" si="7"/>
        <v>70.72</v>
      </c>
      <c r="L39" s="31">
        <f t="shared" si="8"/>
        <v>110.39</v>
      </c>
      <c r="M39" s="40">
        <f t="shared" si="9"/>
        <v>76.16</v>
      </c>
      <c r="N39" s="42">
        <f t="shared" si="10"/>
        <v>70.5</v>
      </c>
      <c r="O39" s="15">
        <v>37</v>
      </c>
      <c r="P39" s="33">
        <f t="shared" si="11"/>
        <v>189.95</v>
      </c>
      <c r="Q39" s="34">
        <f t="shared" si="12"/>
        <v>83.72</v>
      </c>
      <c r="R39" s="36">
        <f t="shared" si="13"/>
        <v>61.800000000000004</v>
      </c>
      <c r="S39" s="38">
        <f t="shared" si="14"/>
        <v>81.599999999999994</v>
      </c>
      <c r="T39" s="31">
        <f t="shared" si="15"/>
        <v>95.625</v>
      </c>
      <c r="U39" s="40">
        <f t="shared" si="16"/>
        <v>64.949999999999989</v>
      </c>
      <c r="V39" s="42">
        <f t="shared" si="17"/>
        <v>70.465000000000003</v>
      </c>
    </row>
    <row r="40" spans="1:22" x14ac:dyDescent="0.3">
      <c r="A40" s="14">
        <v>38</v>
      </c>
      <c r="B40" s="17">
        <f t="shared" si="0"/>
        <v>10967.438681585867</v>
      </c>
      <c r="C40" s="17">
        <f t="shared" si="18"/>
        <v>1134.0407431585875</v>
      </c>
      <c r="D40" s="15">
        <v>38</v>
      </c>
      <c r="E40" s="17">
        <f t="shared" si="2"/>
        <v>10914.008293227887</v>
      </c>
      <c r="F40" s="17">
        <f t="shared" si="19"/>
        <v>1030.5454163905108</v>
      </c>
      <c r="G40" s="14">
        <v>38</v>
      </c>
      <c r="H40" s="33">
        <f t="shared" si="4"/>
        <v>284.375</v>
      </c>
      <c r="I40" s="34">
        <f t="shared" si="5"/>
        <v>49.866973972216954</v>
      </c>
      <c r="J40" s="36">
        <f t="shared" si="6"/>
        <v>75.84</v>
      </c>
      <c r="K40" s="38">
        <f t="shared" si="7"/>
        <v>72.28</v>
      </c>
      <c r="L40" s="31">
        <f t="shared" si="8"/>
        <v>112.86000000000001</v>
      </c>
      <c r="M40" s="40">
        <f t="shared" si="9"/>
        <v>77.84</v>
      </c>
      <c r="N40" s="42">
        <f t="shared" si="10"/>
        <v>72</v>
      </c>
      <c r="O40" s="15">
        <v>38</v>
      </c>
      <c r="P40" s="33">
        <f t="shared" si="11"/>
        <v>194.29999999999998</v>
      </c>
      <c r="Q40" s="34">
        <f t="shared" si="12"/>
        <v>85.28</v>
      </c>
      <c r="R40" s="36">
        <f t="shared" si="13"/>
        <v>63.2</v>
      </c>
      <c r="S40" s="38">
        <f t="shared" si="14"/>
        <v>83.399999999999991</v>
      </c>
      <c r="T40" s="31">
        <f t="shared" si="15"/>
        <v>97.75</v>
      </c>
      <c r="U40" s="40">
        <f t="shared" si="16"/>
        <v>66.3</v>
      </c>
      <c r="V40" s="42">
        <f t="shared" si="17"/>
        <v>71.91</v>
      </c>
    </row>
    <row r="41" spans="1:22" x14ac:dyDescent="0.3">
      <c r="A41" s="14">
        <v>39</v>
      </c>
      <c r="B41" s="17">
        <f t="shared" si="0"/>
        <v>12101.479424744455</v>
      </c>
      <c r="C41" s="17">
        <f t="shared" si="18"/>
        <v>1247.4448174744464</v>
      </c>
      <c r="D41" s="15">
        <v>39</v>
      </c>
      <c r="E41" s="17">
        <f t="shared" si="2"/>
        <v>11944.553709618398</v>
      </c>
      <c r="F41" s="17">
        <f t="shared" si="19"/>
        <v>1123.2945038656569</v>
      </c>
      <c r="G41" s="14">
        <v>39</v>
      </c>
      <c r="H41" s="33">
        <f t="shared" si="4"/>
        <v>290.9375</v>
      </c>
      <c r="I41" s="34">
        <f t="shared" si="5"/>
        <v>51.113648321522376</v>
      </c>
      <c r="J41" s="36">
        <f t="shared" si="6"/>
        <v>77.52000000000001</v>
      </c>
      <c r="K41" s="38">
        <f t="shared" si="7"/>
        <v>73.84</v>
      </c>
      <c r="L41" s="31">
        <f t="shared" si="8"/>
        <v>115.33000000000001</v>
      </c>
      <c r="M41" s="40">
        <f t="shared" si="9"/>
        <v>79.52</v>
      </c>
      <c r="N41" s="42">
        <f t="shared" si="10"/>
        <v>73.5</v>
      </c>
      <c r="O41" s="15">
        <v>39</v>
      </c>
      <c r="P41" s="33">
        <f t="shared" si="11"/>
        <v>198.64999999999998</v>
      </c>
      <c r="Q41" s="34">
        <f t="shared" si="12"/>
        <v>86.84</v>
      </c>
      <c r="R41" s="36">
        <f t="shared" si="13"/>
        <v>64.600000000000009</v>
      </c>
      <c r="S41" s="38">
        <f t="shared" si="14"/>
        <v>85.199999999999989</v>
      </c>
      <c r="T41" s="31">
        <f t="shared" si="15"/>
        <v>99.875</v>
      </c>
      <c r="U41" s="40">
        <f t="shared" si="16"/>
        <v>67.649999999999991</v>
      </c>
      <c r="V41" s="42">
        <f t="shared" si="17"/>
        <v>73.355000000000004</v>
      </c>
    </row>
    <row r="42" spans="1:22" x14ac:dyDescent="0.3">
      <c r="A42" s="14">
        <v>40</v>
      </c>
      <c r="B42" s="17">
        <f t="shared" si="0"/>
        <v>13348.924242218902</v>
      </c>
      <c r="C42" s="17">
        <f t="shared" si="18"/>
        <v>1372.1892992218911</v>
      </c>
      <c r="D42" s="15">
        <v>40</v>
      </c>
      <c r="E42" s="17">
        <f t="shared" si="2"/>
        <v>13067.848213484054</v>
      </c>
      <c r="F42" s="17">
        <f t="shared" si="19"/>
        <v>1224.3910092135661</v>
      </c>
      <c r="G42" s="14">
        <v>40</v>
      </c>
      <c r="H42" s="33">
        <f t="shared" si="4"/>
        <v>297.5</v>
      </c>
      <c r="I42" s="34">
        <f t="shared" si="5"/>
        <v>52.391489529560438</v>
      </c>
      <c r="J42" s="36">
        <f t="shared" si="6"/>
        <v>79.2</v>
      </c>
      <c r="K42" s="38">
        <f t="shared" si="7"/>
        <v>75.400000000000006</v>
      </c>
      <c r="L42" s="31">
        <f t="shared" si="8"/>
        <v>117.80000000000001</v>
      </c>
      <c r="M42" s="40">
        <f t="shared" si="9"/>
        <v>81.2</v>
      </c>
      <c r="N42" s="42">
        <f t="shared" si="10"/>
        <v>75</v>
      </c>
      <c r="O42" s="15">
        <v>40</v>
      </c>
      <c r="P42" s="33">
        <f t="shared" si="11"/>
        <v>203</v>
      </c>
      <c r="Q42" s="34">
        <f t="shared" si="12"/>
        <v>88.4</v>
      </c>
      <c r="R42" s="36">
        <f t="shared" si="13"/>
        <v>66</v>
      </c>
      <c r="S42" s="38">
        <f t="shared" si="14"/>
        <v>87</v>
      </c>
      <c r="T42" s="31">
        <f t="shared" si="15"/>
        <v>102</v>
      </c>
      <c r="U42" s="40">
        <f t="shared" si="16"/>
        <v>69</v>
      </c>
      <c r="V42" s="42">
        <f t="shared" si="17"/>
        <v>74.800000000000011</v>
      </c>
    </row>
    <row r="43" spans="1:22" x14ac:dyDescent="0.3">
      <c r="A43" s="14">
        <v>41</v>
      </c>
      <c r="B43" s="17">
        <f t="shared" si="0"/>
        <v>14721.113541440793</v>
      </c>
      <c r="C43" s="17">
        <f>C42*1.05</f>
        <v>1440.7987641829857</v>
      </c>
      <c r="D43" s="15">
        <v>41</v>
      </c>
      <c r="E43" s="17">
        <f t="shared" si="2"/>
        <v>14292.239222697621</v>
      </c>
      <c r="F43" s="17">
        <f t="shared" si="19"/>
        <v>1334.5862000427871</v>
      </c>
      <c r="G43" s="14">
        <v>41</v>
      </c>
      <c r="H43" s="33">
        <f t="shared" si="4"/>
        <v>304.0625</v>
      </c>
      <c r="I43" s="34">
        <f t="shared" si="5"/>
        <v>53.701276767799449</v>
      </c>
      <c r="J43" s="36">
        <f t="shared" si="6"/>
        <v>80.88000000000001</v>
      </c>
      <c r="K43" s="38">
        <f t="shared" si="7"/>
        <v>76.960000000000008</v>
      </c>
      <c r="L43" s="31">
        <f t="shared" si="8"/>
        <v>120.27000000000001</v>
      </c>
      <c r="M43" s="40">
        <f t="shared" si="9"/>
        <v>82.88</v>
      </c>
      <c r="N43" s="42">
        <f t="shared" si="10"/>
        <v>76.5</v>
      </c>
      <c r="O43" s="15">
        <v>41</v>
      </c>
      <c r="P43" s="33">
        <f t="shared" si="11"/>
        <v>207.35</v>
      </c>
      <c r="Q43" s="34">
        <f t="shared" si="12"/>
        <v>89.960000000000008</v>
      </c>
      <c r="R43" s="36">
        <f t="shared" si="13"/>
        <v>67.400000000000006</v>
      </c>
      <c r="S43" s="38">
        <f t="shared" si="14"/>
        <v>88.8</v>
      </c>
      <c r="T43" s="31">
        <f t="shared" si="15"/>
        <v>104.125</v>
      </c>
      <c r="U43" s="40">
        <f t="shared" si="16"/>
        <v>70.349999999999994</v>
      </c>
      <c r="V43" s="42">
        <f t="shared" si="17"/>
        <v>76.245000000000005</v>
      </c>
    </row>
    <row r="44" spans="1:22" x14ac:dyDescent="0.3">
      <c r="A44" s="14">
        <v>42</v>
      </c>
      <c r="B44" s="17">
        <f t="shared" si="0"/>
        <v>16161.912305623779</v>
      </c>
      <c r="C44" s="17">
        <f t="shared" ref="C44:C101" si="20">C43*1.05</f>
        <v>1512.838702392135</v>
      </c>
      <c r="D44" s="15">
        <v>42</v>
      </c>
      <c r="E44" s="17">
        <f t="shared" si="2"/>
        <v>15626.825422740409</v>
      </c>
      <c r="F44" s="17">
        <f t="shared" si="19"/>
        <v>1454.6989580466382</v>
      </c>
      <c r="G44" s="14">
        <v>42</v>
      </c>
      <c r="H44" s="33">
        <f t="shared" si="4"/>
        <v>310.625</v>
      </c>
      <c r="I44" s="34">
        <f t="shared" si="5"/>
        <v>55.043808686994439</v>
      </c>
      <c r="J44" s="36">
        <f t="shared" si="6"/>
        <v>82.56</v>
      </c>
      <c r="K44" s="38">
        <f t="shared" si="7"/>
        <v>78.52</v>
      </c>
      <c r="L44" s="31">
        <f t="shared" si="8"/>
        <v>122.74000000000001</v>
      </c>
      <c r="M44" s="40">
        <f t="shared" si="9"/>
        <v>84.56</v>
      </c>
      <c r="N44" s="42">
        <f t="shared" si="10"/>
        <v>78</v>
      </c>
      <c r="O44" s="15">
        <v>42</v>
      </c>
      <c r="P44" s="33">
        <f t="shared" si="11"/>
        <v>211.7</v>
      </c>
      <c r="Q44" s="34">
        <f t="shared" si="12"/>
        <v>91.52</v>
      </c>
      <c r="R44" s="36">
        <f t="shared" si="13"/>
        <v>68.800000000000011</v>
      </c>
      <c r="S44" s="38">
        <f t="shared" si="14"/>
        <v>90.6</v>
      </c>
      <c r="T44" s="31">
        <f t="shared" si="15"/>
        <v>106.25</v>
      </c>
      <c r="U44" s="40">
        <f t="shared" si="16"/>
        <v>71.699999999999989</v>
      </c>
      <c r="V44" s="42">
        <f t="shared" si="17"/>
        <v>77.69</v>
      </c>
    </row>
    <row r="45" spans="1:22" x14ac:dyDescent="0.3">
      <c r="A45" s="14">
        <v>43</v>
      </c>
      <c r="B45" s="17">
        <f t="shared" si="0"/>
        <v>17674.751008015912</v>
      </c>
      <c r="C45" s="17">
        <f t="shared" si="20"/>
        <v>1588.4806375117419</v>
      </c>
      <c r="D45" s="15">
        <v>43</v>
      </c>
      <c r="E45" s="17">
        <f t="shared" si="2"/>
        <v>17081.524380787047</v>
      </c>
      <c r="F45" s="17">
        <f t="shared" si="19"/>
        <v>1585.6218642708357</v>
      </c>
      <c r="G45" s="14">
        <v>43</v>
      </c>
      <c r="H45" s="33">
        <f t="shared" si="4"/>
        <v>317.1875</v>
      </c>
      <c r="I45" s="34">
        <f t="shared" si="5"/>
        <v>56.419903904169303</v>
      </c>
      <c r="J45" s="36">
        <f t="shared" si="6"/>
        <v>84.240000000000009</v>
      </c>
      <c r="K45" s="38">
        <f t="shared" si="7"/>
        <v>80.08</v>
      </c>
      <c r="L45" s="31">
        <f t="shared" si="8"/>
        <v>125.21000000000001</v>
      </c>
      <c r="M45" s="40">
        <f t="shared" si="9"/>
        <v>86.24</v>
      </c>
      <c r="N45" s="42">
        <f t="shared" si="10"/>
        <v>79.5</v>
      </c>
      <c r="O45" s="15">
        <v>43</v>
      </c>
      <c r="P45" s="33">
        <f t="shared" si="11"/>
        <v>216.04999999999998</v>
      </c>
      <c r="Q45" s="34">
        <f t="shared" si="12"/>
        <v>93.08</v>
      </c>
      <c r="R45" s="36">
        <f t="shared" si="13"/>
        <v>70.2</v>
      </c>
      <c r="S45" s="38">
        <f t="shared" si="14"/>
        <v>92.399999999999991</v>
      </c>
      <c r="T45" s="31">
        <f t="shared" si="15"/>
        <v>108.375</v>
      </c>
      <c r="U45" s="40">
        <f t="shared" si="16"/>
        <v>73.05</v>
      </c>
      <c r="V45" s="42">
        <f t="shared" si="17"/>
        <v>79.135000000000005</v>
      </c>
    </row>
    <row r="46" spans="1:22" x14ac:dyDescent="0.3">
      <c r="A46" s="14">
        <v>44</v>
      </c>
      <c r="B46" s="17">
        <f t="shared" si="0"/>
        <v>19263.231645527652</v>
      </c>
      <c r="C46" s="17">
        <f t="shared" si="20"/>
        <v>1667.904669387329</v>
      </c>
      <c r="D46" s="15">
        <v>44</v>
      </c>
      <c r="E46" s="17">
        <f t="shared" si="2"/>
        <v>18667.146245057884</v>
      </c>
      <c r="F46" s="17">
        <f>F45*1.05</f>
        <v>1664.9029574843776</v>
      </c>
      <c r="G46" s="14">
        <v>44</v>
      </c>
      <c r="H46" s="33">
        <f t="shared" si="4"/>
        <v>323.75</v>
      </c>
      <c r="I46" s="34">
        <f t="shared" si="5"/>
        <v>57.830401501773537</v>
      </c>
      <c r="J46" s="36">
        <f t="shared" si="6"/>
        <v>85.92</v>
      </c>
      <c r="K46" s="38">
        <f t="shared" si="7"/>
        <v>81.64</v>
      </c>
      <c r="L46" s="31">
        <f t="shared" si="8"/>
        <v>127.68</v>
      </c>
      <c r="M46" s="40">
        <f t="shared" si="9"/>
        <v>87.92</v>
      </c>
      <c r="N46" s="42">
        <f t="shared" si="10"/>
        <v>81</v>
      </c>
      <c r="O46" s="15">
        <v>44</v>
      </c>
      <c r="P46" s="33">
        <f t="shared" si="11"/>
        <v>220.39999999999998</v>
      </c>
      <c r="Q46" s="34">
        <f t="shared" si="12"/>
        <v>94.64</v>
      </c>
      <c r="R46" s="36">
        <f t="shared" si="13"/>
        <v>71.600000000000009</v>
      </c>
      <c r="S46" s="38">
        <f t="shared" si="14"/>
        <v>94.199999999999989</v>
      </c>
      <c r="T46" s="31">
        <f t="shared" si="15"/>
        <v>110.5</v>
      </c>
      <c r="U46" s="40">
        <f t="shared" si="16"/>
        <v>74.399999999999991</v>
      </c>
      <c r="V46" s="42">
        <f t="shared" si="17"/>
        <v>80.580000000000013</v>
      </c>
    </row>
    <row r="47" spans="1:22" x14ac:dyDescent="0.3">
      <c r="A47" s="14">
        <v>45</v>
      </c>
      <c r="B47" s="17">
        <f t="shared" si="0"/>
        <v>20931.13631491498</v>
      </c>
      <c r="C47" s="17">
        <f t="shared" si="20"/>
        <v>1751.2999028566956</v>
      </c>
      <c r="D47" s="15">
        <v>45</v>
      </c>
      <c r="E47" s="17">
        <f t="shared" si="2"/>
        <v>20332.049202542261</v>
      </c>
      <c r="F47" s="17">
        <f t="shared" ref="F47:F101" si="21">F46*1.05</f>
        <v>1748.1481053585965</v>
      </c>
      <c r="G47" s="14">
        <v>45</v>
      </c>
      <c r="H47" s="33">
        <f t="shared" si="4"/>
        <v>330.3125</v>
      </c>
      <c r="I47" s="34">
        <f t="shared" si="5"/>
        <v>59.276161539317876</v>
      </c>
      <c r="J47" s="36">
        <f t="shared" si="6"/>
        <v>87.600000000000009</v>
      </c>
      <c r="K47" s="38">
        <f t="shared" si="7"/>
        <v>83.2</v>
      </c>
      <c r="L47" s="31">
        <f t="shared" si="8"/>
        <v>130.15</v>
      </c>
      <c r="M47" s="40">
        <f t="shared" si="9"/>
        <v>89.6</v>
      </c>
      <c r="N47" s="42">
        <f t="shared" si="10"/>
        <v>82.5</v>
      </c>
      <c r="O47" s="15">
        <v>45</v>
      </c>
      <c r="P47" s="33">
        <f t="shared" si="11"/>
        <v>224.74999999999997</v>
      </c>
      <c r="Q47" s="34">
        <f t="shared" si="12"/>
        <v>96.2</v>
      </c>
      <c r="R47" s="36">
        <f t="shared" si="13"/>
        <v>73</v>
      </c>
      <c r="S47" s="38">
        <f t="shared" si="14"/>
        <v>95.999999999999986</v>
      </c>
      <c r="T47" s="31">
        <f t="shared" si="15"/>
        <v>112.625</v>
      </c>
      <c r="U47" s="40">
        <f t="shared" si="16"/>
        <v>75.75</v>
      </c>
      <c r="V47" s="42">
        <f t="shared" si="17"/>
        <v>82.025000000000006</v>
      </c>
    </row>
    <row r="48" spans="1:22" x14ac:dyDescent="0.3">
      <c r="A48" s="14">
        <v>46</v>
      </c>
      <c r="B48" s="17">
        <f t="shared" si="0"/>
        <v>22682.436217771676</v>
      </c>
      <c r="C48" s="17">
        <f t="shared" si="20"/>
        <v>1838.8648979995305</v>
      </c>
      <c r="D48" s="15">
        <v>46</v>
      </c>
      <c r="E48" s="17">
        <f t="shared" si="2"/>
        <v>22080.197307900857</v>
      </c>
      <c r="F48" s="17">
        <f t="shared" si="21"/>
        <v>1835.5555106265263</v>
      </c>
      <c r="G48" s="14">
        <v>46</v>
      </c>
      <c r="H48" s="33">
        <f t="shared" si="4"/>
        <v>336.875</v>
      </c>
      <c r="I48" s="34">
        <f t="shared" si="5"/>
        <v>60.758065577800821</v>
      </c>
      <c r="J48" s="36">
        <f t="shared" si="6"/>
        <v>89.28</v>
      </c>
      <c r="K48" s="38">
        <f t="shared" si="7"/>
        <v>84.76</v>
      </c>
      <c r="L48" s="31">
        <f t="shared" si="8"/>
        <v>132.62</v>
      </c>
      <c r="M48" s="40">
        <f t="shared" si="9"/>
        <v>91.28</v>
      </c>
      <c r="N48" s="42">
        <f t="shared" si="10"/>
        <v>84</v>
      </c>
      <c r="O48" s="15">
        <v>46</v>
      </c>
      <c r="P48" s="33">
        <f t="shared" si="11"/>
        <v>229.1</v>
      </c>
      <c r="Q48" s="34">
        <f t="shared" si="12"/>
        <v>97.76</v>
      </c>
      <c r="R48" s="36">
        <f t="shared" si="13"/>
        <v>74.400000000000006</v>
      </c>
      <c r="S48" s="38">
        <f t="shared" si="14"/>
        <v>97.8</v>
      </c>
      <c r="T48" s="31">
        <f t="shared" si="15"/>
        <v>114.75</v>
      </c>
      <c r="U48" s="40">
        <f t="shared" si="16"/>
        <v>77.099999999999994</v>
      </c>
      <c r="V48" s="42">
        <f t="shared" si="17"/>
        <v>83.47</v>
      </c>
    </row>
    <row r="49" spans="1:22" x14ac:dyDescent="0.3">
      <c r="A49" s="14">
        <v>47</v>
      </c>
      <c r="B49" s="17">
        <f t="shared" si="0"/>
        <v>24521.301115771206</v>
      </c>
      <c r="C49" s="17">
        <f t="shared" si="20"/>
        <v>1930.8081428995072</v>
      </c>
      <c r="D49" s="15">
        <v>47</v>
      </c>
      <c r="E49" s="17">
        <f t="shared" si="2"/>
        <v>23915.752818527384</v>
      </c>
      <c r="F49" s="17">
        <f t="shared" si="21"/>
        <v>1927.3332861578526</v>
      </c>
      <c r="G49" s="14">
        <v>47</v>
      </c>
      <c r="H49" s="33">
        <f t="shared" si="4"/>
        <v>343.4375</v>
      </c>
      <c r="I49" s="34">
        <f t="shared" si="5"/>
        <v>62.277017217245842</v>
      </c>
      <c r="J49" s="36">
        <f t="shared" si="6"/>
        <v>90.960000000000008</v>
      </c>
      <c r="K49" s="38">
        <f t="shared" si="7"/>
        <v>86.320000000000007</v>
      </c>
      <c r="L49" s="31">
        <f t="shared" si="8"/>
        <v>135.09</v>
      </c>
      <c r="M49" s="40">
        <f t="shared" si="9"/>
        <v>92.96</v>
      </c>
      <c r="N49" s="42">
        <f t="shared" si="10"/>
        <v>85.5</v>
      </c>
      <c r="O49" s="15">
        <v>47</v>
      </c>
      <c r="P49" s="33">
        <f t="shared" si="11"/>
        <v>233.45</v>
      </c>
      <c r="Q49" s="34">
        <f t="shared" si="12"/>
        <v>99.320000000000007</v>
      </c>
      <c r="R49" s="36">
        <f t="shared" si="13"/>
        <v>75.800000000000011</v>
      </c>
      <c r="S49" s="38">
        <f t="shared" si="14"/>
        <v>99.6</v>
      </c>
      <c r="T49" s="31">
        <f t="shared" si="15"/>
        <v>116.875</v>
      </c>
      <c r="U49" s="40">
        <f t="shared" si="16"/>
        <v>78.449999999999989</v>
      </c>
      <c r="V49" s="42">
        <f t="shared" si="17"/>
        <v>84.915000000000006</v>
      </c>
    </row>
    <row r="50" spans="1:22" x14ac:dyDescent="0.3">
      <c r="A50" s="14">
        <v>48</v>
      </c>
      <c r="B50" s="17">
        <f t="shared" si="0"/>
        <v>26452.109258670713</v>
      </c>
      <c r="C50" s="17">
        <f t="shared" si="20"/>
        <v>2027.3485500444826</v>
      </c>
      <c r="D50" s="15">
        <v>48</v>
      </c>
      <c r="E50" s="17">
        <f t="shared" si="2"/>
        <v>25843.086104685237</v>
      </c>
      <c r="F50" s="17">
        <f t="shared" si="21"/>
        <v>2023.6999504657454</v>
      </c>
      <c r="G50" s="14">
        <v>48</v>
      </c>
      <c r="H50" s="33">
        <f t="shared" si="4"/>
        <v>350</v>
      </c>
      <c r="I50" s="34">
        <f t="shared" si="5"/>
        <v>63.833942647676984</v>
      </c>
      <c r="J50" s="36">
        <f t="shared" si="6"/>
        <v>92.640000000000015</v>
      </c>
      <c r="K50" s="38">
        <f t="shared" si="7"/>
        <v>87.88</v>
      </c>
      <c r="L50" s="31">
        <f t="shared" si="8"/>
        <v>137.56</v>
      </c>
      <c r="M50" s="40">
        <f t="shared" si="9"/>
        <v>94.64</v>
      </c>
      <c r="N50" s="42">
        <f t="shared" si="10"/>
        <v>87</v>
      </c>
      <c r="O50" s="15">
        <v>48</v>
      </c>
      <c r="P50" s="33">
        <f t="shared" si="11"/>
        <v>237.79999999999998</v>
      </c>
      <c r="Q50" s="34">
        <f t="shared" si="12"/>
        <v>100.88</v>
      </c>
      <c r="R50" s="36">
        <f t="shared" si="13"/>
        <v>77.2</v>
      </c>
      <c r="S50" s="38">
        <f t="shared" si="14"/>
        <v>101.39999999999999</v>
      </c>
      <c r="T50" s="31">
        <f t="shared" si="15"/>
        <v>119</v>
      </c>
      <c r="U50" s="40">
        <f t="shared" si="16"/>
        <v>79.8</v>
      </c>
      <c r="V50" s="42">
        <f t="shared" si="17"/>
        <v>86.36</v>
      </c>
    </row>
    <row r="51" spans="1:22" x14ac:dyDescent="0.3">
      <c r="A51" s="14">
        <v>49</v>
      </c>
      <c r="B51" s="17">
        <f t="shared" si="0"/>
        <v>28479.457808715197</v>
      </c>
      <c r="C51" s="17">
        <f t="shared" si="20"/>
        <v>2128.7159775467067</v>
      </c>
      <c r="D51" s="15">
        <v>49</v>
      </c>
      <c r="E51" s="17">
        <f t="shared" si="2"/>
        <v>27866.786055150984</v>
      </c>
      <c r="F51" s="17">
        <f t="shared" si="21"/>
        <v>2124.8849479890328</v>
      </c>
      <c r="G51" s="14">
        <v>49</v>
      </c>
      <c r="H51" s="33">
        <f t="shared" si="4"/>
        <v>356.5625</v>
      </c>
      <c r="I51" s="34">
        <f t="shared" si="5"/>
        <v>65.42979121386891</v>
      </c>
      <c r="J51" s="36">
        <f t="shared" si="6"/>
        <v>94.320000000000007</v>
      </c>
      <c r="K51" s="38">
        <f t="shared" si="7"/>
        <v>89.44</v>
      </c>
      <c r="L51" s="31">
        <f t="shared" si="8"/>
        <v>140.03000000000003</v>
      </c>
      <c r="M51" s="40">
        <f t="shared" si="9"/>
        <v>96.32</v>
      </c>
      <c r="N51" s="42">
        <f t="shared" si="10"/>
        <v>88.5</v>
      </c>
      <c r="O51" s="15">
        <v>49</v>
      </c>
      <c r="P51" s="33">
        <f t="shared" si="11"/>
        <v>242.14999999999998</v>
      </c>
      <c r="Q51" s="34">
        <f t="shared" si="12"/>
        <v>102.44</v>
      </c>
      <c r="R51" s="36">
        <f t="shared" si="13"/>
        <v>78.600000000000009</v>
      </c>
      <c r="S51" s="38">
        <f t="shared" si="14"/>
        <v>103.19999999999999</v>
      </c>
      <c r="T51" s="31">
        <f t="shared" si="15"/>
        <v>121.125</v>
      </c>
      <c r="U51" s="40">
        <f t="shared" si="16"/>
        <v>81.149999999999991</v>
      </c>
      <c r="V51" s="42">
        <f t="shared" si="17"/>
        <v>87.805000000000007</v>
      </c>
    </row>
    <row r="52" spans="1:22" x14ac:dyDescent="0.3">
      <c r="A52" s="14">
        <v>50</v>
      </c>
      <c r="B52" s="17">
        <f t="shared" si="0"/>
        <v>30608.173786261905</v>
      </c>
      <c r="C52" s="17">
        <f t="shared" si="20"/>
        <v>2235.1517764240421</v>
      </c>
      <c r="D52" s="15">
        <v>50</v>
      </c>
      <c r="E52" s="17">
        <f t="shared" si="2"/>
        <v>29991.671003140018</v>
      </c>
      <c r="F52" s="17">
        <f t="shared" si="21"/>
        <v>2231.1291953884843</v>
      </c>
      <c r="G52" s="14">
        <v>50</v>
      </c>
      <c r="H52" s="33">
        <f t="shared" si="4"/>
        <v>363.125</v>
      </c>
      <c r="I52" s="34">
        <f t="shared" si="5"/>
        <v>67.065535994215637</v>
      </c>
      <c r="J52" s="36">
        <f t="shared" si="6"/>
        <v>96.000000000000014</v>
      </c>
      <c r="K52" s="38">
        <f t="shared" si="7"/>
        <v>91</v>
      </c>
      <c r="L52" s="31">
        <f t="shared" si="8"/>
        <v>142.5</v>
      </c>
      <c r="M52" s="40">
        <f t="shared" si="9"/>
        <v>98</v>
      </c>
      <c r="N52" s="42">
        <f t="shared" si="10"/>
        <v>90</v>
      </c>
      <c r="O52" s="15">
        <v>50</v>
      </c>
      <c r="P52" s="33">
        <f t="shared" si="11"/>
        <v>246.49999999999997</v>
      </c>
      <c r="Q52" s="34">
        <f t="shared" si="12"/>
        <v>104</v>
      </c>
      <c r="R52" s="36">
        <f t="shared" si="13"/>
        <v>80</v>
      </c>
      <c r="S52" s="38">
        <f t="shared" si="14"/>
        <v>104.99999999999999</v>
      </c>
      <c r="T52" s="31">
        <f t="shared" si="15"/>
        <v>123.25</v>
      </c>
      <c r="U52" s="40">
        <f t="shared" si="16"/>
        <v>82.5</v>
      </c>
      <c r="V52" s="42">
        <f t="shared" si="17"/>
        <v>89.25</v>
      </c>
    </row>
    <row r="53" spans="1:22" x14ac:dyDescent="0.3">
      <c r="A53" s="14">
        <v>51</v>
      </c>
      <c r="B53" s="17">
        <f t="shared" si="0"/>
        <v>32843.325562685946</v>
      </c>
      <c r="C53" s="17">
        <f t="shared" si="20"/>
        <v>2346.9093652452443</v>
      </c>
      <c r="D53" s="15">
        <v>51</v>
      </c>
      <c r="E53" s="17">
        <f t="shared" si="2"/>
        <v>32222.800198528501</v>
      </c>
      <c r="F53" s="17">
        <f t="shared" si="21"/>
        <v>2342.6856551579085</v>
      </c>
      <c r="G53" s="14">
        <v>51</v>
      </c>
      <c r="H53" s="33">
        <f t="shared" si="4"/>
        <v>369.6875</v>
      </c>
      <c r="I53" s="34">
        <f t="shared" si="5"/>
        <v>68.742174394071029</v>
      </c>
      <c r="J53" s="36">
        <f t="shared" si="6"/>
        <v>97.68</v>
      </c>
      <c r="K53" s="38">
        <f t="shared" si="7"/>
        <v>92.56</v>
      </c>
      <c r="L53" s="31">
        <f t="shared" si="8"/>
        <v>144.97000000000003</v>
      </c>
      <c r="M53" s="40">
        <f t="shared" si="9"/>
        <v>99.679999999999993</v>
      </c>
      <c r="N53" s="42">
        <f t="shared" si="10"/>
        <v>91.5</v>
      </c>
      <c r="O53" s="15">
        <v>51</v>
      </c>
      <c r="P53" s="33">
        <f t="shared" si="11"/>
        <v>250.85</v>
      </c>
      <c r="Q53" s="34">
        <f t="shared" si="12"/>
        <v>105.56</v>
      </c>
      <c r="R53" s="36">
        <f t="shared" si="13"/>
        <v>81.400000000000006</v>
      </c>
      <c r="S53" s="38">
        <f t="shared" si="14"/>
        <v>106.8</v>
      </c>
      <c r="T53" s="31">
        <f t="shared" si="15"/>
        <v>125.375</v>
      </c>
      <c r="U53" s="40">
        <f t="shared" si="16"/>
        <v>83.85</v>
      </c>
      <c r="V53" s="42">
        <f t="shared" si="17"/>
        <v>90.695000000000007</v>
      </c>
    </row>
    <row r="54" spans="1:22" x14ac:dyDescent="0.3">
      <c r="A54" s="14">
        <v>52</v>
      </c>
      <c r="B54" s="17">
        <f t="shared" si="0"/>
        <v>35190.234927931189</v>
      </c>
      <c r="C54" s="17">
        <f t="shared" si="20"/>
        <v>2464.2548335075066</v>
      </c>
      <c r="D54" s="15">
        <v>52</v>
      </c>
      <c r="E54" s="17">
        <f t="shared" si="2"/>
        <v>34565.485853686412</v>
      </c>
      <c r="F54" s="17">
        <f t="shared" si="21"/>
        <v>2459.8199379158041</v>
      </c>
      <c r="G54" s="14">
        <v>52</v>
      </c>
      <c r="H54" s="33">
        <f t="shared" si="4"/>
        <v>376.25</v>
      </c>
      <c r="I54" s="34">
        <f t="shared" si="5"/>
        <v>70.460728753922808</v>
      </c>
      <c r="J54" s="36">
        <f t="shared" si="6"/>
        <v>99.360000000000014</v>
      </c>
      <c r="K54" s="38">
        <f t="shared" si="7"/>
        <v>94.12</v>
      </c>
      <c r="L54" s="31">
        <f t="shared" si="8"/>
        <v>147.44</v>
      </c>
      <c r="M54" s="40">
        <f t="shared" si="9"/>
        <v>101.36</v>
      </c>
      <c r="N54" s="42">
        <f t="shared" si="10"/>
        <v>93</v>
      </c>
      <c r="O54" s="15">
        <v>52</v>
      </c>
      <c r="P54" s="33">
        <f t="shared" si="11"/>
        <v>255.2</v>
      </c>
      <c r="Q54" s="34">
        <f t="shared" si="12"/>
        <v>107.12</v>
      </c>
      <c r="R54" s="36">
        <f t="shared" si="13"/>
        <v>82.800000000000011</v>
      </c>
      <c r="S54" s="38">
        <f t="shared" si="14"/>
        <v>108.6</v>
      </c>
      <c r="T54" s="31">
        <f t="shared" si="15"/>
        <v>127.5</v>
      </c>
      <c r="U54" s="40">
        <f t="shared" si="16"/>
        <v>85.199999999999989</v>
      </c>
      <c r="V54" s="42">
        <f t="shared" si="17"/>
        <v>92.14</v>
      </c>
    </row>
    <row r="55" spans="1:22" x14ac:dyDescent="0.3">
      <c r="A55" s="14">
        <v>53</v>
      </c>
      <c r="B55" s="17">
        <f t="shared" si="0"/>
        <v>37654.489761438694</v>
      </c>
      <c r="C55" s="17">
        <f t="shared" si="20"/>
        <v>2587.4675751828822</v>
      </c>
      <c r="D55" s="15">
        <v>53</v>
      </c>
      <c r="E55" s="17">
        <f t="shared" si="2"/>
        <v>37025.305791602215</v>
      </c>
      <c r="F55" s="17">
        <f t="shared" si="21"/>
        <v>2582.8109348115945</v>
      </c>
      <c r="G55" s="14">
        <v>53</v>
      </c>
      <c r="H55" s="33">
        <f t="shared" si="4"/>
        <v>382.8125</v>
      </c>
      <c r="I55" s="34">
        <f t="shared" si="5"/>
        <v>72.222246972770876</v>
      </c>
      <c r="J55" s="36">
        <f t="shared" si="6"/>
        <v>101.04</v>
      </c>
      <c r="K55" s="38">
        <f t="shared" si="7"/>
        <v>95.68</v>
      </c>
      <c r="L55" s="31">
        <f t="shared" si="8"/>
        <v>149.91</v>
      </c>
      <c r="M55" s="40">
        <f t="shared" si="9"/>
        <v>103.03999999999999</v>
      </c>
      <c r="N55" s="42">
        <f t="shared" si="10"/>
        <v>94.5</v>
      </c>
      <c r="O55" s="15">
        <v>53</v>
      </c>
      <c r="P55" s="33">
        <f t="shared" si="11"/>
        <v>259.54999999999995</v>
      </c>
      <c r="Q55" s="34">
        <f t="shared" si="12"/>
        <v>108.68</v>
      </c>
      <c r="R55" s="36">
        <f t="shared" si="13"/>
        <v>84.2</v>
      </c>
      <c r="S55" s="38">
        <f t="shared" si="14"/>
        <v>110.39999999999999</v>
      </c>
      <c r="T55" s="31">
        <f t="shared" si="15"/>
        <v>129.625</v>
      </c>
      <c r="U55" s="40">
        <f t="shared" si="16"/>
        <v>86.55</v>
      </c>
      <c r="V55" s="42">
        <f t="shared" si="17"/>
        <v>93.585000000000008</v>
      </c>
    </row>
    <row r="56" spans="1:22" x14ac:dyDescent="0.3">
      <c r="A56" s="14">
        <v>54</v>
      </c>
      <c r="B56" s="17">
        <f t="shared" si="0"/>
        <v>40241.957336621577</v>
      </c>
      <c r="C56" s="17">
        <f t="shared" si="20"/>
        <v>2716.8409539420263</v>
      </c>
      <c r="D56" s="15">
        <v>54</v>
      </c>
      <c r="E56" s="17">
        <f t="shared" si="2"/>
        <v>39608.116726413813</v>
      </c>
      <c r="F56" s="17">
        <f t="shared" si="21"/>
        <v>2711.9514815521743</v>
      </c>
      <c r="G56" s="14">
        <v>54</v>
      </c>
      <c r="H56" s="33">
        <f t="shared" si="4"/>
        <v>389.375</v>
      </c>
      <c r="I56" s="34">
        <f t="shared" si="5"/>
        <v>74.027803147090154</v>
      </c>
      <c r="J56" s="36">
        <f t="shared" si="6"/>
        <v>102.72000000000001</v>
      </c>
      <c r="K56" s="38">
        <f t="shared" si="7"/>
        <v>97.240000000000009</v>
      </c>
      <c r="L56" s="31">
        <f t="shared" si="8"/>
        <v>152.38000000000002</v>
      </c>
      <c r="M56" s="40">
        <f t="shared" si="9"/>
        <v>104.72</v>
      </c>
      <c r="N56" s="42">
        <f t="shared" si="10"/>
        <v>96</v>
      </c>
      <c r="O56" s="15">
        <v>54</v>
      </c>
      <c r="P56" s="33">
        <f t="shared" si="11"/>
        <v>263.89999999999998</v>
      </c>
      <c r="Q56" s="34">
        <f t="shared" si="12"/>
        <v>110.24000000000001</v>
      </c>
      <c r="R56" s="36">
        <f t="shared" si="13"/>
        <v>85.600000000000009</v>
      </c>
      <c r="S56" s="38">
        <f t="shared" si="14"/>
        <v>112.19999999999999</v>
      </c>
      <c r="T56" s="31">
        <f t="shared" si="15"/>
        <v>131.75</v>
      </c>
      <c r="U56" s="40">
        <f t="shared" si="16"/>
        <v>87.899999999999991</v>
      </c>
      <c r="V56" s="42">
        <f t="shared" si="17"/>
        <v>95.03</v>
      </c>
    </row>
    <row r="57" spans="1:22" x14ac:dyDescent="0.3">
      <c r="A57" s="14">
        <v>55</v>
      </c>
      <c r="B57" s="17">
        <f t="shared" si="0"/>
        <v>42958.798290563602</v>
      </c>
      <c r="C57" s="17">
        <f t="shared" si="20"/>
        <v>2852.6830016391277</v>
      </c>
      <c r="D57" s="15">
        <v>55</v>
      </c>
      <c r="E57" s="17">
        <f t="shared" si="2"/>
        <v>42320.068207965989</v>
      </c>
      <c r="F57" s="17">
        <f t="shared" si="21"/>
        <v>2847.5490556297832</v>
      </c>
      <c r="G57" s="14">
        <v>55</v>
      </c>
      <c r="H57" s="33">
        <f t="shared" si="4"/>
        <v>395.9375</v>
      </c>
      <c r="I57" s="34">
        <f t="shared" si="5"/>
        <v>75.878498225767402</v>
      </c>
      <c r="J57" s="36">
        <f t="shared" si="6"/>
        <v>104.4</v>
      </c>
      <c r="K57" s="38">
        <f t="shared" si="7"/>
        <v>98.8</v>
      </c>
      <c r="L57" s="31">
        <f t="shared" si="8"/>
        <v>154.85000000000002</v>
      </c>
      <c r="M57" s="40">
        <f t="shared" si="9"/>
        <v>106.39999999999999</v>
      </c>
      <c r="N57" s="42">
        <f t="shared" si="10"/>
        <v>97.5</v>
      </c>
      <c r="O57" s="15">
        <v>55</v>
      </c>
      <c r="P57" s="33">
        <f t="shared" si="11"/>
        <v>268.25</v>
      </c>
      <c r="Q57" s="34">
        <f t="shared" si="12"/>
        <v>111.8</v>
      </c>
      <c r="R57" s="36">
        <f t="shared" si="13"/>
        <v>87.000000000000014</v>
      </c>
      <c r="S57" s="38">
        <f t="shared" si="14"/>
        <v>113.99999999999999</v>
      </c>
      <c r="T57" s="31">
        <f t="shared" si="15"/>
        <v>133.875</v>
      </c>
      <c r="U57" s="40">
        <f t="shared" si="16"/>
        <v>89.249999999999986</v>
      </c>
      <c r="V57" s="42">
        <f t="shared" si="17"/>
        <v>96.475000000000009</v>
      </c>
    </row>
    <row r="58" spans="1:22" x14ac:dyDescent="0.3">
      <c r="A58" s="14">
        <v>56</v>
      </c>
      <c r="B58" s="17">
        <f t="shared" si="0"/>
        <v>45811.481292202727</v>
      </c>
      <c r="C58" s="17">
        <f t="shared" si="20"/>
        <v>2995.3171517210844</v>
      </c>
      <c r="D58" s="15">
        <v>56</v>
      </c>
      <c r="E58" s="17">
        <f t="shared" si="2"/>
        <v>45167.61726359577</v>
      </c>
      <c r="F58" s="17">
        <f t="shared" si="21"/>
        <v>2989.9265084112726</v>
      </c>
      <c r="G58" s="14">
        <v>56</v>
      </c>
      <c r="H58" s="33">
        <f t="shared" si="4"/>
        <v>402.5</v>
      </c>
      <c r="I58" s="34">
        <f t="shared" si="5"/>
        <v>77.775460681411587</v>
      </c>
      <c r="J58" s="36">
        <f t="shared" si="6"/>
        <v>106.08000000000001</v>
      </c>
      <c r="K58" s="38">
        <f t="shared" si="7"/>
        <v>100.36</v>
      </c>
      <c r="L58" s="31">
        <f t="shared" si="8"/>
        <v>157.32000000000002</v>
      </c>
      <c r="M58" s="40">
        <f t="shared" si="9"/>
        <v>108.08</v>
      </c>
      <c r="N58" s="42">
        <f t="shared" si="10"/>
        <v>99</v>
      </c>
      <c r="O58" s="15">
        <v>56</v>
      </c>
      <c r="P58" s="33">
        <f t="shared" si="11"/>
        <v>272.59999999999997</v>
      </c>
      <c r="Q58" s="34">
        <f t="shared" si="12"/>
        <v>113.36</v>
      </c>
      <c r="R58" s="36">
        <f t="shared" si="13"/>
        <v>88.4</v>
      </c>
      <c r="S58" s="38">
        <f t="shared" si="14"/>
        <v>115.79999999999998</v>
      </c>
      <c r="T58" s="31">
        <f t="shared" si="15"/>
        <v>136</v>
      </c>
      <c r="U58" s="40">
        <f t="shared" si="16"/>
        <v>90.6</v>
      </c>
      <c r="V58" s="42">
        <f t="shared" si="17"/>
        <v>97.92</v>
      </c>
    </row>
    <row r="59" spans="1:22" x14ac:dyDescent="0.3">
      <c r="A59" s="14">
        <v>57</v>
      </c>
      <c r="B59" s="17">
        <f t="shared" si="0"/>
        <v>48806.798443923813</v>
      </c>
      <c r="C59" s="17">
        <f t="shared" si="20"/>
        <v>3145.0830093071386</v>
      </c>
      <c r="D59" s="15">
        <v>57</v>
      </c>
      <c r="E59" s="17">
        <f t="shared" si="2"/>
        <v>48157.54377200704</v>
      </c>
      <c r="F59" s="17">
        <f t="shared" si="21"/>
        <v>3139.4228338318362</v>
      </c>
      <c r="G59" s="14">
        <v>57</v>
      </c>
      <c r="H59" s="33">
        <f t="shared" si="4"/>
        <v>409.0625</v>
      </c>
      <c r="I59" s="34">
        <f t="shared" si="5"/>
        <v>79.719847198446871</v>
      </c>
      <c r="J59" s="36">
        <f t="shared" si="6"/>
        <v>107.76</v>
      </c>
      <c r="K59" s="38">
        <f t="shared" si="7"/>
        <v>101.92</v>
      </c>
      <c r="L59" s="31">
        <f t="shared" si="8"/>
        <v>159.79000000000002</v>
      </c>
      <c r="M59" s="40">
        <f t="shared" si="9"/>
        <v>109.75999999999999</v>
      </c>
      <c r="N59" s="42">
        <f t="shared" si="10"/>
        <v>100.5</v>
      </c>
      <c r="O59" s="15">
        <v>57</v>
      </c>
      <c r="P59" s="33">
        <f t="shared" si="11"/>
        <v>276.95</v>
      </c>
      <c r="Q59" s="34">
        <f t="shared" si="12"/>
        <v>114.92</v>
      </c>
      <c r="R59" s="36">
        <f t="shared" si="13"/>
        <v>89.800000000000011</v>
      </c>
      <c r="S59" s="38">
        <f t="shared" si="14"/>
        <v>117.6</v>
      </c>
      <c r="T59" s="31">
        <f t="shared" si="15"/>
        <v>138.125</v>
      </c>
      <c r="U59" s="40">
        <f t="shared" si="16"/>
        <v>91.949999999999989</v>
      </c>
      <c r="V59" s="42">
        <f t="shared" si="17"/>
        <v>99.365000000000009</v>
      </c>
    </row>
    <row r="60" spans="1:22" x14ac:dyDescent="0.3">
      <c r="A60" s="14">
        <v>58</v>
      </c>
      <c r="B60" s="17">
        <f t="shared" si="0"/>
        <v>51951.881453230955</v>
      </c>
      <c r="C60" s="17">
        <f t="shared" si="20"/>
        <v>3302.3371597724959</v>
      </c>
      <c r="D60" s="15">
        <v>58</v>
      </c>
      <c r="E60" s="17">
        <f t="shared" si="2"/>
        <v>51296.966605838876</v>
      </c>
      <c r="F60" s="17">
        <f t="shared" si="21"/>
        <v>3296.3939755234283</v>
      </c>
      <c r="G60" s="14">
        <v>58</v>
      </c>
      <c r="H60" s="33">
        <f t="shared" si="4"/>
        <v>415.625</v>
      </c>
      <c r="I60" s="34">
        <f t="shared" si="5"/>
        <v>81.712843378408039</v>
      </c>
      <c r="J60" s="36">
        <f t="shared" si="6"/>
        <v>109.44000000000001</v>
      </c>
      <c r="K60" s="38">
        <f t="shared" si="7"/>
        <v>103.48</v>
      </c>
      <c r="L60" s="31">
        <f t="shared" si="8"/>
        <v>162.26000000000002</v>
      </c>
      <c r="M60" s="40">
        <f t="shared" si="9"/>
        <v>111.44</v>
      </c>
      <c r="N60" s="42">
        <f t="shared" si="10"/>
        <v>102</v>
      </c>
      <c r="O60" s="15">
        <v>58</v>
      </c>
      <c r="P60" s="33">
        <f t="shared" si="11"/>
        <v>281.29999999999995</v>
      </c>
      <c r="Q60" s="34">
        <f t="shared" si="12"/>
        <v>116.48</v>
      </c>
      <c r="R60" s="36">
        <f t="shared" si="13"/>
        <v>91.2</v>
      </c>
      <c r="S60" s="38">
        <f t="shared" si="14"/>
        <v>119.39999999999999</v>
      </c>
      <c r="T60" s="31">
        <f t="shared" si="15"/>
        <v>140.25</v>
      </c>
      <c r="U60" s="40">
        <f t="shared" si="16"/>
        <v>93.3</v>
      </c>
      <c r="V60" s="42">
        <f t="shared" si="17"/>
        <v>100.81</v>
      </c>
    </row>
    <row r="61" spans="1:22" x14ac:dyDescent="0.3">
      <c r="A61" s="14">
        <v>59</v>
      </c>
      <c r="B61" s="17">
        <f t="shared" si="0"/>
        <v>55254.218613003453</v>
      </c>
      <c r="C61" s="17">
        <f t="shared" si="20"/>
        <v>3467.4540177611207</v>
      </c>
      <c r="D61" s="15">
        <v>59</v>
      </c>
      <c r="E61" s="17">
        <f t="shared" si="2"/>
        <v>54593.360581362307</v>
      </c>
      <c r="F61" s="17">
        <f t="shared" si="21"/>
        <v>3461.2136742995999</v>
      </c>
      <c r="G61" s="14">
        <v>59</v>
      </c>
      <c r="H61" s="33">
        <f t="shared" si="4"/>
        <v>422.1875</v>
      </c>
      <c r="I61" s="34">
        <f t="shared" si="5"/>
        <v>83.755664462868239</v>
      </c>
      <c r="J61" s="36">
        <f t="shared" si="6"/>
        <v>111.12</v>
      </c>
      <c r="K61" s="38">
        <f t="shared" si="7"/>
        <v>105.04</v>
      </c>
      <c r="L61" s="31">
        <f t="shared" si="8"/>
        <v>164.73000000000002</v>
      </c>
      <c r="M61" s="40">
        <f t="shared" si="9"/>
        <v>113.11999999999999</v>
      </c>
      <c r="N61" s="42">
        <f t="shared" si="10"/>
        <v>103.5</v>
      </c>
      <c r="O61" s="15">
        <v>59</v>
      </c>
      <c r="P61" s="33">
        <f t="shared" si="11"/>
        <v>285.64999999999998</v>
      </c>
      <c r="Q61" s="34">
        <f t="shared" si="12"/>
        <v>118.04</v>
      </c>
      <c r="R61" s="36">
        <f t="shared" si="13"/>
        <v>92.600000000000009</v>
      </c>
      <c r="S61" s="38">
        <f t="shared" si="14"/>
        <v>121.19999999999999</v>
      </c>
      <c r="T61" s="31">
        <f t="shared" si="15"/>
        <v>142.375</v>
      </c>
      <c r="U61" s="40">
        <f t="shared" si="16"/>
        <v>94.649999999999991</v>
      </c>
      <c r="V61" s="42">
        <f t="shared" si="17"/>
        <v>102.25500000000001</v>
      </c>
    </row>
    <row r="62" spans="1:22" x14ac:dyDescent="0.3">
      <c r="A62" s="14">
        <v>60</v>
      </c>
      <c r="B62" s="17">
        <f t="shared" si="0"/>
        <v>58721.672630764573</v>
      </c>
      <c r="C62" s="17">
        <f t="shared" si="20"/>
        <v>3640.8267186491767</v>
      </c>
      <c r="D62" s="15">
        <v>60</v>
      </c>
      <c r="E62" s="17">
        <f t="shared" si="2"/>
        <v>58054.574255661908</v>
      </c>
      <c r="F62" s="17">
        <f t="shared" si="21"/>
        <v>3634.2743580145802</v>
      </c>
      <c r="G62" s="14">
        <v>60</v>
      </c>
      <c r="H62" s="33">
        <f t="shared" si="4"/>
        <v>428.75</v>
      </c>
      <c r="I62" s="34">
        <f t="shared" si="5"/>
        <v>85.849556074439946</v>
      </c>
      <c r="J62" s="36">
        <f t="shared" si="6"/>
        <v>112.80000000000001</v>
      </c>
      <c r="K62" s="38">
        <f t="shared" si="7"/>
        <v>106.60000000000001</v>
      </c>
      <c r="L62" s="31">
        <f t="shared" si="8"/>
        <v>167.20000000000002</v>
      </c>
      <c r="M62" s="40">
        <f t="shared" si="9"/>
        <v>114.8</v>
      </c>
      <c r="N62" s="42">
        <f t="shared" si="10"/>
        <v>105</v>
      </c>
      <c r="O62" s="15">
        <v>60</v>
      </c>
      <c r="P62" s="33">
        <f t="shared" si="11"/>
        <v>290</v>
      </c>
      <c r="Q62" s="34">
        <f t="shared" si="12"/>
        <v>119.60000000000001</v>
      </c>
      <c r="R62" s="36">
        <f t="shared" si="13"/>
        <v>94.000000000000014</v>
      </c>
      <c r="S62" s="38">
        <f t="shared" si="14"/>
        <v>122.99999999999999</v>
      </c>
      <c r="T62" s="31">
        <f t="shared" si="15"/>
        <v>144.5</v>
      </c>
      <c r="U62" s="40">
        <f t="shared" si="16"/>
        <v>95.999999999999986</v>
      </c>
      <c r="V62" s="42">
        <f t="shared" si="17"/>
        <v>103.7</v>
      </c>
    </row>
    <row r="63" spans="1:22" x14ac:dyDescent="0.3">
      <c r="A63" s="14">
        <v>61</v>
      </c>
      <c r="B63" s="17">
        <f t="shared" si="0"/>
        <v>62362.499349413752</v>
      </c>
      <c r="C63" s="17">
        <f t="shared" si="20"/>
        <v>3822.8680545816355</v>
      </c>
      <c r="D63" s="15">
        <v>61</v>
      </c>
      <c r="E63" s="17">
        <f t="shared" si="2"/>
        <v>61688.848613676491</v>
      </c>
      <c r="F63" s="17">
        <f t="shared" si="21"/>
        <v>3815.9880759153093</v>
      </c>
      <c r="G63" s="14">
        <v>61</v>
      </c>
      <c r="H63" s="33">
        <f t="shared" si="4"/>
        <v>435.3125</v>
      </c>
      <c r="I63" s="34">
        <f t="shared" si="5"/>
        <v>87.995794976300942</v>
      </c>
      <c r="J63" s="36">
        <f t="shared" si="6"/>
        <v>114.48</v>
      </c>
      <c r="K63" s="38">
        <f t="shared" si="7"/>
        <v>108.16</v>
      </c>
      <c r="L63" s="31">
        <f t="shared" si="8"/>
        <v>169.67000000000002</v>
      </c>
      <c r="M63" s="40">
        <f t="shared" si="9"/>
        <v>116.47999999999999</v>
      </c>
      <c r="N63" s="42">
        <f t="shared" si="10"/>
        <v>106.5</v>
      </c>
      <c r="O63" s="15">
        <v>61</v>
      </c>
      <c r="P63" s="33">
        <f t="shared" si="11"/>
        <v>294.34999999999997</v>
      </c>
      <c r="Q63" s="34">
        <f t="shared" si="12"/>
        <v>121.16</v>
      </c>
      <c r="R63" s="36">
        <f t="shared" si="13"/>
        <v>95.4</v>
      </c>
      <c r="S63" s="38">
        <f t="shared" si="14"/>
        <v>124.79999999999998</v>
      </c>
      <c r="T63" s="31">
        <f t="shared" si="15"/>
        <v>146.625</v>
      </c>
      <c r="U63" s="40">
        <f t="shared" si="16"/>
        <v>97.35</v>
      </c>
      <c r="V63" s="42">
        <f t="shared" si="17"/>
        <v>105.14500000000001</v>
      </c>
    </row>
    <row r="64" spans="1:22" x14ac:dyDescent="0.3">
      <c r="A64" s="14">
        <v>62</v>
      </c>
      <c r="B64" s="17">
        <f t="shared" si="0"/>
        <v>66185.367403995391</v>
      </c>
      <c r="C64" s="17">
        <f t="shared" si="20"/>
        <v>4014.0114573107176</v>
      </c>
      <c r="D64" s="15">
        <v>62</v>
      </c>
      <c r="E64" s="17">
        <f t="shared" si="2"/>
        <v>65504.836689591801</v>
      </c>
      <c r="F64" s="17">
        <f t="shared" si="21"/>
        <v>4006.7874797110749</v>
      </c>
      <c r="G64" s="14">
        <v>62</v>
      </c>
      <c r="H64" s="33">
        <f t="shared" si="4"/>
        <v>441.875</v>
      </c>
      <c r="I64" s="34">
        <f t="shared" si="5"/>
        <v>90.195689850708462</v>
      </c>
      <c r="J64" s="36">
        <f t="shared" si="6"/>
        <v>116.16000000000001</v>
      </c>
      <c r="K64" s="38">
        <f t="shared" si="7"/>
        <v>109.72</v>
      </c>
      <c r="L64" s="31">
        <f t="shared" si="8"/>
        <v>172.14000000000001</v>
      </c>
      <c r="M64" s="40">
        <f t="shared" si="9"/>
        <v>118.16</v>
      </c>
      <c r="N64" s="42">
        <f t="shared" si="10"/>
        <v>108</v>
      </c>
      <c r="O64" s="15">
        <v>62</v>
      </c>
      <c r="P64" s="33">
        <f t="shared" si="11"/>
        <v>298.7</v>
      </c>
      <c r="Q64" s="34">
        <f t="shared" si="12"/>
        <v>122.72</v>
      </c>
      <c r="R64" s="36">
        <f t="shared" si="13"/>
        <v>96.800000000000011</v>
      </c>
      <c r="S64" s="38">
        <f t="shared" si="14"/>
        <v>126.6</v>
      </c>
      <c r="T64" s="31">
        <f t="shared" si="15"/>
        <v>148.75</v>
      </c>
      <c r="U64" s="40">
        <f t="shared" si="16"/>
        <v>98.699999999999989</v>
      </c>
      <c r="V64" s="42">
        <f t="shared" si="17"/>
        <v>106.59</v>
      </c>
    </row>
    <row r="65" spans="1:22" x14ac:dyDescent="0.3">
      <c r="A65" s="14">
        <v>63</v>
      </c>
      <c r="B65" s="17">
        <f t="shared" si="0"/>
        <v>70199.378861306104</v>
      </c>
      <c r="C65" s="17">
        <f t="shared" si="20"/>
        <v>4214.7120301762534</v>
      </c>
      <c r="D65" s="15">
        <v>63</v>
      </c>
      <c r="E65" s="17">
        <f t="shared" si="2"/>
        <v>69511.624169302871</v>
      </c>
      <c r="F65" s="17">
        <f t="shared" si="21"/>
        <v>4207.126853696629</v>
      </c>
      <c r="G65" s="14">
        <v>63</v>
      </c>
      <c r="H65" s="33">
        <f t="shared" si="4"/>
        <v>448.4375</v>
      </c>
      <c r="I65" s="34">
        <f t="shared" si="5"/>
        <v>92.450582096976177</v>
      </c>
      <c r="J65" s="36">
        <f t="shared" si="6"/>
        <v>117.84</v>
      </c>
      <c r="K65" s="38">
        <f t="shared" si="7"/>
        <v>111.28</v>
      </c>
      <c r="L65" s="31">
        <f t="shared" si="8"/>
        <v>174.61</v>
      </c>
      <c r="M65" s="40">
        <f t="shared" si="9"/>
        <v>119.83999999999999</v>
      </c>
      <c r="N65" s="42">
        <f t="shared" si="10"/>
        <v>109.5</v>
      </c>
      <c r="O65" s="15">
        <v>63</v>
      </c>
      <c r="P65" s="33">
        <f t="shared" si="11"/>
        <v>303.04999999999995</v>
      </c>
      <c r="Q65" s="34">
        <f t="shared" si="12"/>
        <v>124.28</v>
      </c>
      <c r="R65" s="36">
        <f t="shared" si="13"/>
        <v>98.2</v>
      </c>
      <c r="S65" s="38">
        <f t="shared" si="14"/>
        <v>128.39999999999998</v>
      </c>
      <c r="T65" s="31">
        <f t="shared" si="15"/>
        <v>150.875</v>
      </c>
      <c r="U65" s="40">
        <f t="shared" si="16"/>
        <v>100.05</v>
      </c>
      <c r="V65" s="42">
        <f t="shared" si="17"/>
        <v>108.03500000000001</v>
      </c>
    </row>
    <row r="66" spans="1:22" x14ac:dyDescent="0.3">
      <c r="A66" s="14">
        <v>64</v>
      </c>
      <c r="B66" s="17">
        <f t="shared" si="0"/>
        <v>74414.090891482352</v>
      </c>
      <c r="C66" s="17">
        <f t="shared" si="20"/>
        <v>4425.447631685066</v>
      </c>
      <c r="D66" s="15">
        <v>64</v>
      </c>
      <c r="E66" s="17">
        <f t="shared" si="2"/>
        <v>73718.751022999495</v>
      </c>
      <c r="F66" s="17">
        <f t="shared" si="21"/>
        <v>4417.4831963814604</v>
      </c>
      <c r="G66" s="14">
        <v>64</v>
      </c>
      <c r="H66" s="33">
        <f t="shared" si="4"/>
        <v>455</v>
      </c>
      <c r="I66" s="34">
        <f t="shared" si="5"/>
        <v>94.761846649400582</v>
      </c>
      <c r="J66" s="36">
        <f t="shared" si="6"/>
        <v>119.52000000000001</v>
      </c>
      <c r="K66" s="38">
        <f t="shared" si="7"/>
        <v>112.84</v>
      </c>
      <c r="L66" s="31">
        <f t="shared" si="8"/>
        <v>177.08</v>
      </c>
      <c r="M66" s="40">
        <f t="shared" si="9"/>
        <v>121.52</v>
      </c>
      <c r="N66" s="42">
        <f t="shared" si="10"/>
        <v>111</v>
      </c>
      <c r="O66" s="15">
        <v>64</v>
      </c>
      <c r="P66" s="33">
        <f t="shared" si="11"/>
        <v>307.39999999999998</v>
      </c>
      <c r="Q66" s="34">
        <f t="shared" si="12"/>
        <v>125.84</v>
      </c>
      <c r="R66" s="36">
        <f t="shared" si="13"/>
        <v>99.600000000000009</v>
      </c>
      <c r="S66" s="38">
        <f t="shared" si="14"/>
        <v>130.19999999999999</v>
      </c>
      <c r="T66" s="31">
        <f t="shared" si="15"/>
        <v>153</v>
      </c>
      <c r="U66" s="40">
        <f t="shared" si="16"/>
        <v>101.39999999999999</v>
      </c>
      <c r="V66" s="42">
        <f t="shared" si="17"/>
        <v>109.48</v>
      </c>
    </row>
    <row r="67" spans="1:22" x14ac:dyDescent="0.3">
      <c r="A67" s="14">
        <v>65</v>
      </c>
      <c r="B67" s="17">
        <f t="shared" si="0"/>
        <v>78839.538523167415</v>
      </c>
      <c r="C67" s="17">
        <f t="shared" si="20"/>
        <v>4646.7200132693197</v>
      </c>
      <c r="D67" s="15">
        <v>65</v>
      </c>
      <c r="E67" s="17">
        <f t="shared" si="2"/>
        <v>78136.23421938096</v>
      </c>
      <c r="F67" s="17">
        <f t="shared" si="21"/>
        <v>4638.357356200534</v>
      </c>
      <c r="G67" s="14">
        <v>65</v>
      </c>
      <c r="H67" s="33">
        <f t="shared" si="4"/>
        <v>461.5625</v>
      </c>
      <c r="I67" s="34">
        <f t="shared" si="5"/>
        <v>97.13089281563559</v>
      </c>
      <c r="J67" s="36">
        <f t="shared" si="6"/>
        <v>121.20000000000002</v>
      </c>
      <c r="K67" s="38">
        <f t="shared" si="7"/>
        <v>114.4</v>
      </c>
      <c r="L67" s="31">
        <f t="shared" si="8"/>
        <v>179.55</v>
      </c>
      <c r="M67" s="40">
        <f t="shared" si="9"/>
        <v>123.2</v>
      </c>
      <c r="N67" s="42">
        <f t="shared" si="10"/>
        <v>112.5</v>
      </c>
      <c r="O67" s="15">
        <v>65</v>
      </c>
      <c r="P67" s="33">
        <f t="shared" si="11"/>
        <v>311.75</v>
      </c>
      <c r="Q67" s="34">
        <f t="shared" si="12"/>
        <v>127.4</v>
      </c>
      <c r="R67" s="36">
        <f t="shared" si="13"/>
        <v>101.00000000000001</v>
      </c>
      <c r="S67" s="38">
        <f t="shared" si="14"/>
        <v>132</v>
      </c>
      <c r="T67" s="31">
        <f t="shared" si="15"/>
        <v>155.125</v>
      </c>
      <c r="U67" s="40">
        <f t="shared" si="16"/>
        <v>102.74999999999999</v>
      </c>
      <c r="V67" s="42">
        <f t="shared" si="17"/>
        <v>110.925</v>
      </c>
    </row>
    <row r="68" spans="1:22" x14ac:dyDescent="0.3">
      <c r="A68" s="14">
        <v>66</v>
      </c>
      <c r="B68" s="17">
        <f t="shared" si="0"/>
        <v>83486.258536436741</v>
      </c>
      <c r="C68" s="17">
        <f t="shared" si="20"/>
        <v>4879.0560139327863</v>
      </c>
      <c r="D68" s="15">
        <v>66</v>
      </c>
      <c r="E68" s="17">
        <f t="shared" si="2"/>
        <v>82774.591575581493</v>
      </c>
      <c r="F68" s="17">
        <f t="shared" si="21"/>
        <v>4870.275224010561</v>
      </c>
      <c r="G68" s="14">
        <v>66</v>
      </c>
      <c r="H68" s="33">
        <f t="shared" si="4"/>
        <v>468.125</v>
      </c>
      <c r="I68" s="34">
        <f t="shared" si="5"/>
        <v>99.559165136026479</v>
      </c>
      <c r="J68" s="36">
        <f t="shared" si="6"/>
        <v>122.88000000000001</v>
      </c>
      <c r="K68" s="38">
        <f t="shared" si="7"/>
        <v>115.96000000000001</v>
      </c>
      <c r="L68" s="31">
        <f t="shared" si="8"/>
        <v>182.02</v>
      </c>
      <c r="M68" s="40">
        <f t="shared" si="9"/>
        <v>124.88</v>
      </c>
      <c r="N68" s="42">
        <f t="shared" si="10"/>
        <v>114</v>
      </c>
      <c r="O68" s="15">
        <v>66</v>
      </c>
      <c r="P68" s="33">
        <f t="shared" si="11"/>
        <v>316.09999999999997</v>
      </c>
      <c r="Q68" s="34">
        <f t="shared" si="12"/>
        <v>128.96</v>
      </c>
      <c r="R68" s="36">
        <f t="shared" si="13"/>
        <v>102.4</v>
      </c>
      <c r="S68" s="38">
        <f t="shared" si="14"/>
        <v>133.79999999999998</v>
      </c>
      <c r="T68" s="31">
        <f t="shared" si="15"/>
        <v>157.25</v>
      </c>
      <c r="U68" s="40">
        <f t="shared" si="16"/>
        <v>104.1</v>
      </c>
      <c r="V68" s="42">
        <f t="shared" si="17"/>
        <v>112.37</v>
      </c>
    </row>
    <row r="69" spans="1:22" x14ac:dyDescent="0.3">
      <c r="A69" s="14">
        <v>67</v>
      </c>
      <c r="B69" s="17">
        <f t="shared" ref="B69:B102" si="22">B68+C68</f>
        <v>88365.314550369527</v>
      </c>
      <c r="C69" s="17">
        <f t="shared" si="20"/>
        <v>5123.0088146294256</v>
      </c>
      <c r="D69" s="15">
        <v>67</v>
      </c>
      <c r="E69" s="17">
        <f t="shared" ref="E69:E102" si="23">E68+F68</f>
        <v>87644.866799592055</v>
      </c>
      <c r="F69" s="17">
        <f t="shared" si="21"/>
        <v>5113.7889852110893</v>
      </c>
      <c r="G69" s="14">
        <v>67</v>
      </c>
      <c r="H69" s="33">
        <f t="shared" ref="H69:H102" si="24">$H$3+($H$3*0.1875)*G69</f>
        <v>474.6875</v>
      </c>
      <c r="I69" s="34">
        <f t="shared" ref="I69:I102" si="25">I68+(I68*0.025)</f>
        <v>102.04814426442714</v>
      </c>
      <c r="J69" s="36">
        <f t="shared" ref="J69:J102" si="26">$J$3+($J$3*0.14)*G69</f>
        <v>124.56000000000002</v>
      </c>
      <c r="K69" s="38">
        <f t="shared" ref="K69:K102" si="27">$K$3+($K$3*0.12)*G69</f>
        <v>117.52000000000001</v>
      </c>
      <c r="L69" s="31">
        <f t="shared" ref="L69:L102" si="28">$L$3+($L$3*0.13)*G69</f>
        <v>184.49</v>
      </c>
      <c r="M69" s="40">
        <f t="shared" ref="M69:M102" si="29">$M$3+($M$3*0.12)*G69</f>
        <v>126.56</v>
      </c>
      <c r="N69" s="42">
        <f t="shared" ref="N69:N102" si="30">$N$3+($N$3*0.1)*G69</f>
        <v>115.5</v>
      </c>
      <c r="O69" s="15">
        <v>67</v>
      </c>
      <c r="P69" s="33">
        <f t="shared" ref="P69:P102" si="31">$P$3+($P$3*0.15)*O69</f>
        <v>320.45</v>
      </c>
      <c r="Q69" s="34">
        <f t="shared" ref="Q69:Q102" si="32">$Q$3+($Q$3*0.06)*O69</f>
        <v>130.52000000000001</v>
      </c>
      <c r="R69" s="36">
        <f t="shared" ref="R69:R102" si="33">$R$3+($R$3*0.14)*O69</f>
        <v>103.80000000000001</v>
      </c>
      <c r="S69" s="38">
        <f t="shared" ref="S69:S102" si="34">$S$3+($S$3*0.12)*O69</f>
        <v>135.6</v>
      </c>
      <c r="T69" s="31">
        <f t="shared" ref="T69:T102" si="35">$T$3+($T$3*0.125)*O69</f>
        <v>159.375</v>
      </c>
      <c r="U69" s="40">
        <f t="shared" ref="U69:U102" si="36">$U$3+($U$3*0.09)*O69</f>
        <v>105.44999999999999</v>
      </c>
      <c r="V69" s="42">
        <f t="shared" ref="V69:V102" si="37">$V$3+($V$3*0.085)*O69</f>
        <v>113.815</v>
      </c>
    </row>
    <row r="70" spans="1:22" x14ac:dyDescent="0.3">
      <c r="A70" s="14">
        <v>68</v>
      </c>
      <c r="B70" s="17">
        <f t="shared" si="22"/>
        <v>93488.323364998956</v>
      </c>
      <c r="C70" s="17">
        <f t="shared" si="20"/>
        <v>5379.1592553608971</v>
      </c>
      <c r="D70" s="15">
        <v>68</v>
      </c>
      <c r="E70" s="17">
        <f t="shared" si="23"/>
        <v>92758.655784803152</v>
      </c>
      <c r="F70" s="17">
        <f t="shared" si="21"/>
        <v>5369.4784344716436</v>
      </c>
      <c r="G70" s="14">
        <v>68</v>
      </c>
      <c r="H70" s="33">
        <f t="shared" si="24"/>
        <v>481.25</v>
      </c>
      <c r="I70" s="34">
        <f t="shared" si="25"/>
        <v>104.59934787103782</v>
      </c>
      <c r="J70" s="36">
        <f t="shared" si="26"/>
        <v>126.24000000000001</v>
      </c>
      <c r="K70" s="38">
        <f t="shared" si="27"/>
        <v>119.08</v>
      </c>
      <c r="L70" s="31">
        <f t="shared" si="28"/>
        <v>186.96</v>
      </c>
      <c r="M70" s="40">
        <f t="shared" si="29"/>
        <v>128.24</v>
      </c>
      <c r="N70" s="42">
        <f t="shared" si="30"/>
        <v>117</v>
      </c>
      <c r="O70" s="15">
        <v>68</v>
      </c>
      <c r="P70" s="33">
        <f t="shared" si="31"/>
        <v>324.79999999999995</v>
      </c>
      <c r="Q70" s="34">
        <f t="shared" si="32"/>
        <v>132.07999999999998</v>
      </c>
      <c r="R70" s="36">
        <f t="shared" si="33"/>
        <v>105.2</v>
      </c>
      <c r="S70" s="38">
        <f t="shared" si="34"/>
        <v>137.39999999999998</v>
      </c>
      <c r="T70" s="31">
        <f t="shared" si="35"/>
        <v>161.5</v>
      </c>
      <c r="U70" s="40">
        <f t="shared" si="36"/>
        <v>106.8</v>
      </c>
      <c r="V70" s="42">
        <f t="shared" si="37"/>
        <v>115.26</v>
      </c>
    </row>
    <row r="71" spans="1:22" x14ac:dyDescent="0.3">
      <c r="A71" s="14">
        <v>69</v>
      </c>
      <c r="B71" s="17">
        <f t="shared" si="22"/>
        <v>98867.48262035985</v>
      </c>
      <c r="C71" s="17">
        <f t="shared" si="20"/>
        <v>5648.1172181289421</v>
      </c>
      <c r="D71" s="15">
        <v>69</v>
      </c>
      <c r="E71" s="17">
        <f t="shared" si="23"/>
        <v>98128.134219274798</v>
      </c>
      <c r="F71" s="17">
        <f t="shared" si="21"/>
        <v>5637.9523561952265</v>
      </c>
      <c r="G71" s="14">
        <v>69</v>
      </c>
      <c r="H71" s="33">
        <f t="shared" si="24"/>
        <v>487.8125</v>
      </c>
      <c r="I71" s="34">
        <f t="shared" si="25"/>
        <v>107.21433156781377</v>
      </c>
      <c r="J71" s="36">
        <f t="shared" si="26"/>
        <v>127.92000000000002</v>
      </c>
      <c r="K71" s="38">
        <f t="shared" si="27"/>
        <v>120.64</v>
      </c>
      <c r="L71" s="31">
        <f t="shared" si="28"/>
        <v>189.43</v>
      </c>
      <c r="M71" s="40">
        <f t="shared" si="29"/>
        <v>129.92000000000002</v>
      </c>
      <c r="N71" s="42">
        <f t="shared" si="30"/>
        <v>118.5</v>
      </c>
      <c r="O71" s="15">
        <v>69</v>
      </c>
      <c r="P71" s="33">
        <f t="shared" si="31"/>
        <v>329.15</v>
      </c>
      <c r="Q71" s="34">
        <f t="shared" si="32"/>
        <v>133.63999999999999</v>
      </c>
      <c r="R71" s="36">
        <f t="shared" si="33"/>
        <v>106.60000000000001</v>
      </c>
      <c r="S71" s="38">
        <f t="shared" si="34"/>
        <v>139.19999999999999</v>
      </c>
      <c r="T71" s="31">
        <f t="shared" si="35"/>
        <v>163.625</v>
      </c>
      <c r="U71" s="40">
        <f t="shared" si="36"/>
        <v>108.14999999999999</v>
      </c>
      <c r="V71" s="42">
        <f t="shared" si="37"/>
        <v>116.705</v>
      </c>
    </row>
    <row r="72" spans="1:22" x14ac:dyDescent="0.3">
      <c r="A72" s="14">
        <v>70</v>
      </c>
      <c r="B72" s="17">
        <f t="shared" si="22"/>
        <v>104515.59983848879</v>
      </c>
      <c r="C72" s="17">
        <f t="shared" si="20"/>
        <v>5930.5230790353899</v>
      </c>
      <c r="D72" s="15">
        <v>70</v>
      </c>
      <c r="E72" s="17">
        <f t="shared" si="23"/>
        <v>103766.08657547002</v>
      </c>
      <c r="F72" s="17">
        <f t="shared" si="21"/>
        <v>5919.8499740049883</v>
      </c>
      <c r="G72" s="14">
        <v>70</v>
      </c>
      <c r="H72" s="33">
        <f t="shared" si="24"/>
        <v>494.375</v>
      </c>
      <c r="I72" s="34">
        <f t="shared" si="25"/>
        <v>109.89468985700911</v>
      </c>
      <c r="J72" s="36">
        <f t="shared" si="26"/>
        <v>129.60000000000002</v>
      </c>
      <c r="K72" s="38">
        <f t="shared" si="27"/>
        <v>122.2</v>
      </c>
      <c r="L72" s="31">
        <f t="shared" si="28"/>
        <v>191.9</v>
      </c>
      <c r="M72" s="40">
        <f t="shared" si="29"/>
        <v>131.6</v>
      </c>
      <c r="N72" s="42">
        <f t="shared" si="30"/>
        <v>120</v>
      </c>
      <c r="O72" s="15">
        <v>70</v>
      </c>
      <c r="P72" s="33">
        <f t="shared" si="31"/>
        <v>333.5</v>
      </c>
      <c r="Q72" s="34">
        <f t="shared" si="32"/>
        <v>135.19999999999999</v>
      </c>
      <c r="R72" s="36">
        <f t="shared" si="33"/>
        <v>108.00000000000001</v>
      </c>
      <c r="S72" s="38">
        <f t="shared" si="34"/>
        <v>141</v>
      </c>
      <c r="T72" s="31">
        <f t="shared" si="35"/>
        <v>165.75</v>
      </c>
      <c r="U72" s="40">
        <f t="shared" si="36"/>
        <v>109.49999999999999</v>
      </c>
      <c r="V72" s="42">
        <f t="shared" si="37"/>
        <v>118.15</v>
      </c>
    </row>
    <row r="73" spans="1:22" x14ac:dyDescent="0.3">
      <c r="A73" s="14">
        <v>71</v>
      </c>
      <c r="B73" s="17">
        <f t="shared" si="22"/>
        <v>110446.12291752419</v>
      </c>
      <c r="C73" s="17">
        <f t="shared" si="20"/>
        <v>6227.0492329871595</v>
      </c>
      <c r="D73" s="15">
        <v>71</v>
      </c>
      <c r="E73" s="17">
        <f t="shared" si="23"/>
        <v>109685.93654947501</v>
      </c>
      <c r="F73" s="17">
        <f t="shared" si="21"/>
        <v>6215.8424727052379</v>
      </c>
      <c r="G73" s="14">
        <v>71</v>
      </c>
      <c r="H73" s="33">
        <f t="shared" si="24"/>
        <v>500.9375</v>
      </c>
      <c r="I73" s="34">
        <f t="shared" si="25"/>
        <v>112.64205710343434</v>
      </c>
      <c r="J73" s="36">
        <f t="shared" si="26"/>
        <v>131.28000000000003</v>
      </c>
      <c r="K73" s="38">
        <f t="shared" si="27"/>
        <v>123.76</v>
      </c>
      <c r="L73" s="31">
        <f t="shared" si="28"/>
        <v>194.37</v>
      </c>
      <c r="M73" s="40">
        <f t="shared" si="29"/>
        <v>133.28</v>
      </c>
      <c r="N73" s="42">
        <f t="shared" si="30"/>
        <v>121.5</v>
      </c>
      <c r="O73" s="15">
        <v>71</v>
      </c>
      <c r="P73" s="33">
        <f t="shared" si="31"/>
        <v>337.84999999999997</v>
      </c>
      <c r="Q73" s="34">
        <f t="shared" si="32"/>
        <v>136.76</v>
      </c>
      <c r="R73" s="36">
        <f t="shared" si="33"/>
        <v>109.4</v>
      </c>
      <c r="S73" s="38">
        <f t="shared" si="34"/>
        <v>142.79999999999998</v>
      </c>
      <c r="T73" s="31">
        <f t="shared" si="35"/>
        <v>167.875</v>
      </c>
      <c r="U73" s="40">
        <f t="shared" si="36"/>
        <v>110.85</v>
      </c>
      <c r="V73" s="42">
        <f t="shared" si="37"/>
        <v>119.595</v>
      </c>
    </row>
    <row r="74" spans="1:22" x14ac:dyDescent="0.3">
      <c r="A74" s="14">
        <v>72</v>
      </c>
      <c r="B74" s="17">
        <f t="shared" si="22"/>
        <v>116673.17215051135</v>
      </c>
      <c r="C74" s="17">
        <f t="shared" si="20"/>
        <v>6538.4016946365182</v>
      </c>
      <c r="D74" s="15">
        <v>72</v>
      </c>
      <c r="E74" s="17">
        <f t="shared" si="23"/>
        <v>115901.77902218024</v>
      </c>
      <c r="F74" s="17">
        <f t="shared" si="21"/>
        <v>6526.6345963405001</v>
      </c>
      <c r="G74" s="14">
        <v>72</v>
      </c>
      <c r="H74" s="33">
        <f t="shared" si="24"/>
        <v>507.5</v>
      </c>
      <c r="I74" s="34">
        <f t="shared" si="25"/>
        <v>115.4581085310202</v>
      </c>
      <c r="J74" s="36">
        <f t="shared" si="26"/>
        <v>132.96</v>
      </c>
      <c r="K74" s="38">
        <f t="shared" si="27"/>
        <v>125.32000000000001</v>
      </c>
      <c r="L74" s="31">
        <f t="shared" si="28"/>
        <v>196.84</v>
      </c>
      <c r="M74" s="40">
        <f t="shared" si="29"/>
        <v>134.95999999999998</v>
      </c>
      <c r="N74" s="42">
        <f t="shared" si="30"/>
        <v>123</v>
      </c>
      <c r="O74" s="15">
        <v>72</v>
      </c>
      <c r="P74" s="33">
        <f t="shared" si="31"/>
        <v>342.2</v>
      </c>
      <c r="Q74" s="34">
        <f t="shared" si="32"/>
        <v>138.32</v>
      </c>
      <c r="R74" s="36">
        <f t="shared" si="33"/>
        <v>110.80000000000001</v>
      </c>
      <c r="S74" s="38">
        <f t="shared" si="34"/>
        <v>144.6</v>
      </c>
      <c r="T74" s="31">
        <f t="shared" si="35"/>
        <v>170</v>
      </c>
      <c r="U74" s="40">
        <f t="shared" si="36"/>
        <v>112.19999999999999</v>
      </c>
      <c r="V74" s="42">
        <f t="shared" si="37"/>
        <v>121.04</v>
      </c>
    </row>
    <row r="75" spans="1:22" x14ac:dyDescent="0.3">
      <c r="A75" s="14">
        <v>73</v>
      </c>
      <c r="B75" s="17">
        <f t="shared" si="22"/>
        <v>123211.57384514787</v>
      </c>
      <c r="C75" s="17">
        <f t="shared" si="20"/>
        <v>6865.3217793683443</v>
      </c>
      <c r="D75" s="15">
        <v>73</v>
      </c>
      <c r="E75" s="17">
        <f t="shared" si="23"/>
        <v>122428.41361852075</v>
      </c>
      <c r="F75" s="17">
        <f t="shared" si="21"/>
        <v>6852.9663261575251</v>
      </c>
      <c r="G75" s="14">
        <v>73</v>
      </c>
      <c r="H75" s="33">
        <f t="shared" si="24"/>
        <v>514.0625</v>
      </c>
      <c r="I75" s="34">
        <f t="shared" si="25"/>
        <v>118.3445612442957</v>
      </c>
      <c r="J75" s="36">
        <f t="shared" si="26"/>
        <v>134.64000000000001</v>
      </c>
      <c r="K75" s="38">
        <f t="shared" si="27"/>
        <v>126.88000000000001</v>
      </c>
      <c r="L75" s="31">
        <f t="shared" si="28"/>
        <v>199.31</v>
      </c>
      <c r="M75" s="40">
        <f t="shared" si="29"/>
        <v>136.63999999999999</v>
      </c>
      <c r="N75" s="42">
        <f t="shared" si="30"/>
        <v>124.5</v>
      </c>
      <c r="O75" s="15">
        <v>73</v>
      </c>
      <c r="P75" s="33">
        <f t="shared" si="31"/>
        <v>346.54999999999995</v>
      </c>
      <c r="Q75" s="34">
        <f t="shared" si="32"/>
        <v>139.88</v>
      </c>
      <c r="R75" s="36">
        <f t="shared" si="33"/>
        <v>112.2</v>
      </c>
      <c r="S75" s="38">
        <f t="shared" si="34"/>
        <v>146.39999999999998</v>
      </c>
      <c r="T75" s="31">
        <f t="shared" si="35"/>
        <v>172.125</v>
      </c>
      <c r="U75" s="40">
        <f t="shared" si="36"/>
        <v>113.55</v>
      </c>
      <c r="V75" s="42">
        <f t="shared" si="37"/>
        <v>122.485</v>
      </c>
    </row>
    <row r="76" spans="1:22" x14ac:dyDescent="0.3">
      <c r="A76" s="14">
        <v>74</v>
      </c>
      <c r="B76" s="17">
        <f t="shared" si="22"/>
        <v>130076.89562451621</v>
      </c>
      <c r="C76" s="17">
        <f t="shared" si="20"/>
        <v>7208.5878683367619</v>
      </c>
      <c r="D76" s="15">
        <v>74</v>
      </c>
      <c r="E76" s="17">
        <f t="shared" si="23"/>
        <v>129281.37994467827</v>
      </c>
      <c r="F76" s="17">
        <f t="shared" si="21"/>
        <v>7195.6146424654016</v>
      </c>
      <c r="G76" s="14">
        <v>74</v>
      </c>
      <c r="H76" s="33">
        <f t="shared" si="24"/>
        <v>520.625</v>
      </c>
      <c r="I76" s="34">
        <f t="shared" si="25"/>
        <v>121.30317527540309</v>
      </c>
      <c r="J76" s="36">
        <f t="shared" si="26"/>
        <v>136.32</v>
      </c>
      <c r="K76" s="38">
        <f t="shared" si="27"/>
        <v>128.44</v>
      </c>
      <c r="L76" s="31">
        <f t="shared" si="28"/>
        <v>201.78</v>
      </c>
      <c r="M76" s="40">
        <f t="shared" si="29"/>
        <v>138.32</v>
      </c>
      <c r="N76" s="42">
        <f t="shared" si="30"/>
        <v>126</v>
      </c>
      <c r="O76" s="15">
        <v>74</v>
      </c>
      <c r="P76" s="33">
        <f t="shared" si="31"/>
        <v>350.9</v>
      </c>
      <c r="Q76" s="34">
        <f t="shared" si="32"/>
        <v>141.44</v>
      </c>
      <c r="R76" s="36">
        <f t="shared" si="33"/>
        <v>113.60000000000001</v>
      </c>
      <c r="S76" s="38">
        <f t="shared" si="34"/>
        <v>148.19999999999999</v>
      </c>
      <c r="T76" s="31">
        <f t="shared" si="35"/>
        <v>174.25</v>
      </c>
      <c r="U76" s="40">
        <f t="shared" si="36"/>
        <v>114.89999999999999</v>
      </c>
      <c r="V76" s="42">
        <f t="shared" si="37"/>
        <v>123.93</v>
      </c>
    </row>
    <row r="77" spans="1:22" x14ac:dyDescent="0.3">
      <c r="A77" s="14">
        <v>75</v>
      </c>
      <c r="B77" s="17">
        <f t="shared" si="22"/>
        <v>137285.48349285297</v>
      </c>
      <c r="C77" s="17">
        <f t="shared" si="20"/>
        <v>7569.0172617536</v>
      </c>
      <c r="D77" s="15">
        <v>75</v>
      </c>
      <c r="E77" s="17">
        <f t="shared" si="23"/>
        <v>136476.99458714368</v>
      </c>
      <c r="F77" s="17">
        <f t="shared" si="21"/>
        <v>7555.395374588672</v>
      </c>
      <c r="G77" s="14">
        <v>75</v>
      </c>
      <c r="H77" s="33">
        <f t="shared" si="24"/>
        <v>527.1875</v>
      </c>
      <c r="I77" s="34">
        <f t="shared" si="25"/>
        <v>124.33575465728816</v>
      </c>
      <c r="J77" s="36">
        <f t="shared" si="26"/>
        <v>138</v>
      </c>
      <c r="K77" s="38">
        <f t="shared" si="27"/>
        <v>130</v>
      </c>
      <c r="L77" s="31">
        <f t="shared" si="28"/>
        <v>204.25000000000003</v>
      </c>
      <c r="M77" s="40">
        <f t="shared" si="29"/>
        <v>140</v>
      </c>
      <c r="N77" s="42">
        <f t="shared" si="30"/>
        <v>127.5</v>
      </c>
      <c r="O77" s="15">
        <v>75</v>
      </c>
      <c r="P77" s="33">
        <f t="shared" si="31"/>
        <v>355.25</v>
      </c>
      <c r="Q77" s="34">
        <f t="shared" si="32"/>
        <v>143</v>
      </c>
      <c r="R77" s="36">
        <f t="shared" si="33"/>
        <v>115.00000000000001</v>
      </c>
      <c r="S77" s="38">
        <f t="shared" si="34"/>
        <v>150</v>
      </c>
      <c r="T77" s="31">
        <f t="shared" si="35"/>
        <v>176.375</v>
      </c>
      <c r="U77" s="40">
        <f t="shared" si="36"/>
        <v>116.24999999999999</v>
      </c>
      <c r="V77" s="42">
        <f t="shared" si="37"/>
        <v>125.375</v>
      </c>
    </row>
    <row r="78" spans="1:22" x14ac:dyDescent="0.3">
      <c r="A78" s="14">
        <v>76</v>
      </c>
      <c r="B78" s="17">
        <f t="shared" si="22"/>
        <v>144854.50075460656</v>
      </c>
      <c r="C78" s="17">
        <f t="shared" si="20"/>
        <v>7947.4681248412808</v>
      </c>
      <c r="D78" s="15">
        <v>76</v>
      </c>
      <c r="E78" s="17">
        <f t="shared" si="23"/>
        <v>144032.38996173235</v>
      </c>
      <c r="F78" s="17">
        <f t="shared" si="21"/>
        <v>7933.1651433181059</v>
      </c>
      <c r="G78" s="14">
        <v>76</v>
      </c>
      <c r="H78" s="33">
        <f t="shared" si="24"/>
        <v>533.75</v>
      </c>
      <c r="I78" s="34">
        <f t="shared" si="25"/>
        <v>127.44414852372037</v>
      </c>
      <c r="J78" s="36">
        <f t="shared" si="26"/>
        <v>139.68</v>
      </c>
      <c r="K78" s="38">
        <f t="shared" si="27"/>
        <v>131.56</v>
      </c>
      <c r="L78" s="31">
        <f t="shared" si="28"/>
        <v>206.72000000000003</v>
      </c>
      <c r="M78" s="40">
        <f t="shared" si="29"/>
        <v>141.68</v>
      </c>
      <c r="N78" s="42">
        <f t="shared" si="30"/>
        <v>129</v>
      </c>
      <c r="O78" s="15">
        <v>76</v>
      </c>
      <c r="P78" s="33">
        <f t="shared" si="31"/>
        <v>359.59999999999997</v>
      </c>
      <c r="Q78" s="34">
        <f t="shared" si="32"/>
        <v>144.56</v>
      </c>
      <c r="R78" s="36">
        <f t="shared" si="33"/>
        <v>116.4</v>
      </c>
      <c r="S78" s="38">
        <f t="shared" si="34"/>
        <v>151.79999999999998</v>
      </c>
      <c r="T78" s="31">
        <f t="shared" si="35"/>
        <v>178.5</v>
      </c>
      <c r="U78" s="40">
        <f t="shared" si="36"/>
        <v>117.6</v>
      </c>
      <c r="V78" s="42">
        <f t="shared" si="37"/>
        <v>126.82000000000001</v>
      </c>
    </row>
    <row r="79" spans="1:22" x14ac:dyDescent="0.3">
      <c r="A79" s="14">
        <v>77</v>
      </c>
      <c r="B79" s="17">
        <f t="shared" si="22"/>
        <v>152801.96887944784</v>
      </c>
      <c r="C79" s="17">
        <f t="shared" si="20"/>
        <v>8344.8415310833443</v>
      </c>
      <c r="D79" s="15">
        <v>77</v>
      </c>
      <c r="E79" s="17">
        <f t="shared" si="23"/>
        <v>151965.55510505044</v>
      </c>
      <c r="F79" s="17">
        <f t="shared" si="21"/>
        <v>8329.8234004840124</v>
      </c>
      <c r="G79" s="14">
        <v>77</v>
      </c>
      <c r="H79" s="33">
        <f t="shared" si="24"/>
        <v>540.3125</v>
      </c>
      <c r="I79" s="34">
        <f t="shared" si="25"/>
        <v>130.63025223681339</v>
      </c>
      <c r="J79" s="36">
        <f t="shared" si="26"/>
        <v>141.36000000000001</v>
      </c>
      <c r="K79" s="38">
        <f t="shared" si="27"/>
        <v>133.12</v>
      </c>
      <c r="L79" s="31">
        <f t="shared" si="28"/>
        <v>209.19000000000003</v>
      </c>
      <c r="M79" s="40">
        <f t="shared" si="29"/>
        <v>143.35999999999999</v>
      </c>
      <c r="N79" s="42">
        <f t="shared" si="30"/>
        <v>130.5</v>
      </c>
      <c r="O79" s="15">
        <v>77</v>
      </c>
      <c r="P79" s="33">
        <f t="shared" si="31"/>
        <v>363.95</v>
      </c>
      <c r="Q79" s="34">
        <f t="shared" si="32"/>
        <v>146.12</v>
      </c>
      <c r="R79" s="36">
        <f t="shared" si="33"/>
        <v>117.80000000000001</v>
      </c>
      <c r="S79" s="38">
        <f t="shared" si="34"/>
        <v>153.6</v>
      </c>
      <c r="T79" s="31">
        <f t="shared" si="35"/>
        <v>180.625</v>
      </c>
      <c r="U79" s="40">
        <f t="shared" si="36"/>
        <v>118.94999999999999</v>
      </c>
      <c r="V79" s="42">
        <f t="shared" si="37"/>
        <v>128.26499999999999</v>
      </c>
    </row>
    <row r="80" spans="1:22" x14ac:dyDescent="0.3">
      <c r="A80" s="14">
        <v>78</v>
      </c>
      <c r="B80" s="17">
        <f t="shared" si="22"/>
        <v>161146.81041053118</v>
      </c>
      <c r="C80" s="17">
        <f t="shared" si="20"/>
        <v>8762.0836076375126</v>
      </c>
      <c r="D80" s="15">
        <v>78</v>
      </c>
      <c r="E80" s="17">
        <f t="shared" si="23"/>
        <v>160295.37850553446</v>
      </c>
      <c r="F80" s="17">
        <f t="shared" si="21"/>
        <v>8746.3145705082134</v>
      </c>
      <c r="G80" s="14">
        <v>78</v>
      </c>
      <c r="H80" s="33">
        <f t="shared" si="24"/>
        <v>546.875</v>
      </c>
      <c r="I80" s="34">
        <f t="shared" si="25"/>
        <v>133.89600854273374</v>
      </c>
      <c r="J80" s="36">
        <f t="shared" si="26"/>
        <v>143.04000000000002</v>
      </c>
      <c r="K80" s="38">
        <f t="shared" si="27"/>
        <v>134.68</v>
      </c>
      <c r="L80" s="31">
        <f t="shared" si="28"/>
        <v>211.66000000000003</v>
      </c>
      <c r="M80" s="40">
        <f t="shared" si="29"/>
        <v>145.04</v>
      </c>
      <c r="N80" s="42">
        <f t="shared" si="30"/>
        <v>132</v>
      </c>
      <c r="O80" s="15">
        <v>78</v>
      </c>
      <c r="P80" s="33">
        <f t="shared" si="31"/>
        <v>368.29999999999995</v>
      </c>
      <c r="Q80" s="34">
        <f t="shared" si="32"/>
        <v>147.68</v>
      </c>
      <c r="R80" s="36">
        <f t="shared" si="33"/>
        <v>119.20000000000002</v>
      </c>
      <c r="S80" s="38">
        <f t="shared" si="34"/>
        <v>155.39999999999998</v>
      </c>
      <c r="T80" s="31">
        <f t="shared" si="35"/>
        <v>182.75</v>
      </c>
      <c r="U80" s="40">
        <f t="shared" si="36"/>
        <v>120.29999999999998</v>
      </c>
      <c r="V80" s="42">
        <f t="shared" si="37"/>
        <v>129.71</v>
      </c>
    </row>
    <row r="81" spans="1:22" x14ac:dyDescent="0.3">
      <c r="A81" s="14">
        <v>79</v>
      </c>
      <c r="B81" s="17">
        <f t="shared" si="22"/>
        <v>169908.89401816868</v>
      </c>
      <c r="C81" s="17">
        <f t="shared" si="20"/>
        <v>9200.1877880193879</v>
      </c>
      <c r="D81" s="15">
        <v>79</v>
      </c>
      <c r="E81" s="17">
        <f t="shared" si="23"/>
        <v>169041.69307604269</v>
      </c>
      <c r="F81" s="17">
        <f t="shared" si="21"/>
        <v>9183.6302990336244</v>
      </c>
      <c r="G81" s="14">
        <v>79</v>
      </c>
      <c r="H81" s="33">
        <f t="shared" si="24"/>
        <v>553.4375</v>
      </c>
      <c r="I81" s="34">
        <f t="shared" si="25"/>
        <v>137.24340875630207</v>
      </c>
      <c r="J81" s="36">
        <f t="shared" si="26"/>
        <v>144.72</v>
      </c>
      <c r="K81" s="38">
        <f t="shared" si="27"/>
        <v>136.24</v>
      </c>
      <c r="L81" s="31">
        <f t="shared" si="28"/>
        <v>214.13000000000002</v>
      </c>
      <c r="M81" s="40">
        <f t="shared" si="29"/>
        <v>146.72</v>
      </c>
      <c r="N81" s="42">
        <f t="shared" si="30"/>
        <v>133.5</v>
      </c>
      <c r="O81" s="15">
        <v>79</v>
      </c>
      <c r="P81" s="33">
        <f t="shared" si="31"/>
        <v>372.65</v>
      </c>
      <c r="Q81" s="34">
        <f t="shared" si="32"/>
        <v>149.24</v>
      </c>
      <c r="R81" s="36">
        <f t="shared" si="33"/>
        <v>120.60000000000001</v>
      </c>
      <c r="S81" s="38">
        <f t="shared" si="34"/>
        <v>157.19999999999999</v>
      </c>
      <c r="T81" s="31">
        <f t="shared" si="35"/>
        <v>184.875</v>
      </c>
      <c r="U81" s="40">
        <f t="shared" si="36"/>
        <v>121.64999999999999</v>
      </c>
      <c r="V81" s="42">
        <f t="shared" si="37"/>
        <v>131.155</v>
      </c>
    </row>
    <row r="82" spans="1:22" x14ac:dyDescent="0.3">
      <c r="A82" s="14">
        <v>80</v>
      </c>
      <c r="B82" s="17">
        <f t="shared" si="22"/>
        <v>179109.08180618807</v>
      </c>
      <c r="C82" s="17">
        <f t="shared" si="20"/>
        <v>9660.1971774203575</v>
      </c>
      <c r="D82" s="15">
        <v>80</v>
      </c>
      <c r="E82" s="17">
        <f t="shared" si="23"/>
        <v>178225.32337507632</v>
      </c>
      <c r="F82" s="17">
        <f t="shared" si="21"/>
        <v>9642.8118139853068</v>
      </c>
      <c r="G82" s="14">
        <v>80</v>
      </c>
      <c r="H82" s="33">
        <f t="shared" si="24"/>
        <v>560</v>
      </c>
      <c r="I82" s="34">
        <f t="shared" si="25"/>
        <v>140.67449397520963</v>
      </c>
      <c r="J82" s="36">
        <f t="shared" si="26"/>
        <v>146.4</v>
      </c>
      <c r="K82" s="38">
        <f t="shared" si="27"/>
        <v>137.80000000000001</v>
      </c>
      <c r="L82" s="31">
        <f t="shared" si="28"/>
        <v>216.60000000000002</v>
      </c>
      <c r="M82" s="40">
        <f t="shared" si="29"/>
        <v>148.4</v>
      </c>
      <c r="N82" s="42">
        <f t="shared" si="30"/>
        <v>135</v>
      </c>
      <c r="O82" s="15">
        <v>80</v>
      </c>
      <c r="P82" s="33">
        <f t="shared" si="31"/>
        <v>377</v>
      </c>
      <c r="Q82" s="34">
        <f t="shared" si="32"/>
        <v>150.80000000000001</v>
      </c>
      <c r="R82" s="36">
        <f t="shared" si="33"/>
        <v>122.00000000000001</v>
      </c>
      <c r="S82" s="38">
        <f t="shared" si="34"/>
        <v>159</v>
      </c>
      <c r="T82" s="31">
        <f t="shared" si="35"/>
        <v>187</v>
      </c>
      <c r="U82" s="40">
        <f t="shared" si="36"/>
        <v>122.99999999999999</v>
      </c>
      <c r="V82" s="42">
        <f t="shared" si="37"/>
        <v>132.60000000000002</v>
      </c>
    </row>
    <row r="83" spans="1:22" x14ac:dyDescent="0.3">
      <c r="A83" s="14">
        <v>81</v>
      </c>
      <c r="B83" s="17">
        <f t="shared" si="22"/>
        <v>188769.27898360844</v>
      </c>
      <c r="C83" s="17">
        <f t="shared" si="20"/>
        <v>10143.207036291376</v>
      </c>
      <c r="D83" s="15">
        <v>81</v>
      </c>
      <c r="E83" s="17">
        <f t="shared" si="23"/>
        <v>187868.13518906164</v>
      </c>
      <c r="F83" s="17">
        <f t="shared" si="21"/>
        <v>10124.952404684573</v>
      </c>
      <c r="G83" s="14">
        <v>81</v>
      </c>
      <c r="H83" s="33">
        <f t="shared" si="24"/>
        <v>566.5625</v>
      </c>
      <c r="I83" s="34">
        <f t="shared" si="25"/>
        <v>144.19135632458986</v>
      </c>
      <c r="J83" s="36">
        <f t="shared" si="26"/>
        <v>148.08000000000001</v>
      </c>
      <c r="K83" s="38">
        <f t="shared" si="27"/>
        <v>139.36000000000001</v>
      </c>
      <c r="L83" s="31">
        <f t="shared" si="28"/>
        <v>219.07000000000002</v>
      </c>
      <c r="M83" s="40">
        <f t="shared" si="29"/>
        <v>150.07999999999998</v>
      </c>
      <c r="N83" s="42">
        <f t="shared" si="30"/>
        <v>136.5</v>
      </c>
      <c r="O83" s="15">
        <v>81</v>
      </c>
      <c r="P83" s="33">
        <f t="shared" si="31"/>
        <v>381.34999999999997</v>
      </c>
      <c r="Q83" s="34">
        <f t="shared" si="32"/>
        <v>152.36000000000001</v>
      </c>
      <c r="R83" s="36">
        <f t="shared" si="33"/>
        <v>123.4</v>
      </c>
      <c r="S83" s="38">
        <f t="shared" si="34"/>
        <v>160.79999999999998</v>
      </c>
      <c r="T83" s="31">
        <f t="shared" si="35"/>
        <v>189.125</v>
      </c>
      <c r="U83" s="40">
        <f t="shared" si="36"/>
        <v>124.35</v>
      </c>
      <c r="V83" s="42">
        <f t="shared" si="37"/>
        <v>134.04500000000002</v>
      </c>
    </row>
    <row r="84" spans="1:22" x14ac:dyDescent="0.3">
      <c r="A84" s="14">
        <v>82</v>
      </c>
      <c r="B84" s="17">
        <f t="shared" si="22"/>
        <v>198912.48601989981</v>
      </c>
      <c r="C84" s="17">
        <f t="shared" si="20"/>
        <v>10650.367388105946</v>
      </c>
      <c r="D84" s="15">
        <v>82</v>
      </c>
      <c r="E84" s="17">
        <f t="shared" si="23"/>
        <v>197993.0875937462</v>
      </c>
      <c r="F84" s="17">
        <f t="shared" si="21"/>
        <v>10631.200024918802</v>
      </c>
      <c r="G84" s="14">
        <v>82</v>
      </c>
      <c r="H84" s="33">
        <f t="shared" si="24"/>
        <v>573.125</v>
      </c>
      <c r="I84" s="34">
        <f t="shared" si="25"/>
        <v>147.7961402327046</v>
      </c>
      <c r="J84" s="36">
        <f t="shared" si="26"/>
        <v>149.76000000000002</v>
      </c>
      <c r="K84" s="38">
        <f t="shared" si="27"/>
        <v>140.92000000000002</v>
      </c>
      <c r="L84" s="31">
        <f t="shared" si="28"/>
        <v>221.54000000000002</v>
      </c>
      <c r="M84" s="40">
        <f t="shared" si="29"/>
        <v>151.76</v>
      </c>
      <c r="N84" s="42">
        <f t="shared" si="30"/>
        <v>138</v>
      </c>
      <c r="O84" s="15">
        <v>82</v>
      </c>
      <c r="P84" s="33">
        <f t="shared" si="31"/>
        <v>385.7</v>
      </c>
      <c r="Q84" s="34">
        <f t="shared" si="32"/>
        <v>153.92000000000002</v>
      </c>
      <c r="R84" s="36">
        <f t="shared" si="33"/>
        <v>124.80000000000001</v>
      </c>
      <c r="S84" s="38">
        <f t="shared" si="34"/>
        <v>162.6</v>
      </c>
      <c r="T84" s="31">
        <f t="shared" si="35"/>
        <v>191.25</v>
      </c>
      <c r="U84" s="40">
        <f t="shared" si="36"/>
        <v>125.69999999999999</v>
      </c>
      <c r="V84" s="42">
        <f t="shared" si="37"/>
        <v>135.49</v>
      </c>
    </row>
    <row r="85" spans="1:22" x14ac:dyDescent="0.3">
      <c r="A85" s="14">
        <v>83</v>
      </c>
      <c r="B85" s="17">
        <f t="shared" si="22"/>
        <v>209562.85340800576</v>
      </c>
      <c r="C85" s="17">
        <f t="shared" si="20"/>
        <v>11182.885757511243</v>
      </c>
      <c r="D85" s="15">
        <v>83</v>
      </c>
      <c r="E85" s="17">
        <f t="shared" si="23"/>
        <v>208624.287618665</v>
      </c>
      <c r="F85" s="17">
        <f t="shared" si="21"/>
        <v>11162.760026164742</v>
      </c>
      <c r="G85" s="14">
        <v>83</v>
      </c>
      <c r="H85" s="33">
        <f t="shared" si="24"/>
        <v>579.6875</v>
      </c>
      <c r="I85" s="34">
        <f t="shared" si="25"/>
        <v>151.49104373852222</v>
      </c>
      <c r="J85" s="36">
        <f t="shared" si="26"/>
        <v>151.44000000000003</v>
      </c>
      <c r="K85" s="38">
        <f t="shared" si="27"/>
        <v>142.48000000000002</v>
      </c>
      <c r="L85" s="31">
        <f t="shared" si="28"/>
        <v>224.01000000000002</v>
      </c>
      <c r="M85" s="40">
        <f t="shared" si="29"/>
        <v>153.44</v>
      </c>
      <c r="N85" s="42">
        <f t="shared" si="30"/>
        <v>139.5</v>
      </c>
      <c r="O85" s="15">
        <v>83</v>
      </c>
      <c r="P85" s="33">
        <f t="shared" si="31"/>
        <v>390.04999999999995</v>
      </c>
      <c r="Q85" s="34">
        <f t="shared" si="32"/>
        <v>155.48000000000002</v>
      </c>
      <c r="R85" s="36">
        <f t="shared" si="33"/>
        <v>126.20000000000002</v>
      </c>
      <c r="S85" s="38">
        <f t="shared" si="34"/>
        <v>164.39999999999998</v>
      </c>
      <c r="T85" s="31">
        <f t="shared" si="35"/>
        <v>193.375</v>
      </c>
      <c r="U85" s="40">
        <f t="shared" si="36"/>
        <v>127.04999999999998</v>
      </c>
      <c r="V85" s="42">
        <f t="shared" si="37"/>
        <v>136.935</v>
      </c>
    </row>
    <row r="86" spans="1:22" x14ac:dyDescent="0.3">
      <c r="A86" s="14">
        <v>84</v>
      </c>
      <c r="B86" s="17">
        <f t="shared" si="22"/>
        <v>220745.73916551701</v>
      </c>
      <c r="C86" s="17">
        <f t="shared" si="20"/>
        <v>11742.030045386806</v>
      </c>
      <c r="D86" s="15">
        <v>84</v>
      </c>
      <c r="E86" s="17">
        <f t="shared" si="23"/>
        <v>219787.04764482973</v>
      </c>
      <c r="F86" s="17">
        <f t="shared" si="21"/>
        <v>11720.89802747298</v>
      </c>
      <c r="G86" s="14">
        <v>84</v>
      </c>
      <c r="H86" s="33">
        <f t="shared" si="24"/>
        <v>586.25</v>
      </c>
      <c r="I86" s="34">
        <f t="shared" si="25"/>
        <v>155.27831983198527</v>
      </c>
      <c r="J86" s="36">
        <f t="shared" si="26"/>
        <v>153.12</v>
      </c>
      <c r="K86" s="38">
        <f t="shared" si="27"/>
        <v>144.04</v>
      </c>
      <c r="L86" s="31">
        <f t="shared" si="28"/>
        <v>226.48000000000002</v>
      </c>
      <c r="M86" s="40">
        <f t="shared" si="29"/>
        <v>155.12</v>
      </c>
      <c r="N86" s="42">
        <f t="shared" si="30"/>
        <v>141</v>
      </c>
      <c r="O86" s="15">
        <v>84</v>
      </c>
      <c r="P86" s="33">
        <f t="shared" si="31"/>
        <v>394.4</v>
      </c>
      <c r="Q86" s="34">
        <f t="shared" si="32"/>
        <v>157.04</v>
      </c>
      <c r="R86" s="36">
        <f t="shared" si="33"/>
        <v>127.60000000000001</v>
      </c>
      <c r="S86" s="38">
        <f t="shared" si="34"/>
        <v>166.2</v>
      </c>
      <c r="T86" s="31">
        <f t="shared" si="35"/>
        <v>195.5</v>
      </c>
      <c r="U86" s="40">
        <f t="shared" si="36"/>
        <v>128.39999999999998</v>
      </c>
      <c r="V86" s="42">
        <f t="shared" si="37"/>
        <v>138.38</v>
      </c>
    </row>
    <row r="87" spans="1:22" x14ac:dyDescent="0.3">
      <c r="A87" s="14">
        <v>85</v>
      </c>
      <c r="B87" s="17">
        <f t="shared" si="22"/>
        <v>232487.76921090382</v>
      </c>
      <c r="C87" s="17">
        <f t="shared" si="20"/>
        <v>12329.131547656147</v>
      </c>
      <c r="D87" s="15">
        <v>85</v>
      </c>
      <c r="E87" s="17">
        <f t="shared" si="23"/>
        <v>231507.94567230271</v>
      </c>
      <c r="F87" s="17">
        <f t="shared" si="21"/>
        <v>12306.942928846629</v>
      </c>
      <c r="G87" s="14">
        <v>85</v>
      </c>
      <c r="H87" s="33">
        <f t="shared" si="24"/>
        <v>592.8125</v>
      </c>
      <c r="I87" s="34">
        <f t="shared" si="25"/>
        <v>159.16027782778491</v>
      </c>
      <c r="J87" s="36">
        <f t="shared" si="26"/>
        <v>154.80000000000001</v>
      </c>
      <c r="K87" s="38">
        <f t="shared" si="27"/>
        <v>145.6</v>
      </c>
      <c r="L87" s="31">
        <f t="shared" si="28"/>
        <v>228.95000000000002</v>
      </c>
      <c r="M87" s="40">
        <f t="shared" si="29"/>
        <v>156.79999999999998</v>
      </c>
      <c r="N87" s="42">
        <f t="shared" si="30"/>
        <v>142.5</v>
      </c>
      <c r="O87" s="15">
        <v>85</v>
      </c>
      <c r="P87" s="33">
        <f t="shared" si="31"/>
        <v>398.74999999999994</v>
      </c>
      <c r="Q87" s="34">
        <f t="shared" si="32"/>
        <v>158.6</v>
      </c>
      <c r="R87" s="36">
        <f t="shared" si="33"/>
        <v>129</v>
      </c>
      <c r="S87" s="38">
        <f t="shared" si="34"/>
        <v>167.99999999999997</v>
      </c>
      <c r="T87" s="31">
        <f t="shared" si="35"/>
        <v>197.625</v>
      </c>
      <c r="U87" s="40">
        <f t="shared" si="36"/>
        <v>129.75</v>
      </c>
      <c r="V87" s="42">
        <f t="shared" si="37"/>
        <v>139.82499999999999</v>
      </c>
    </row>
    <row r="88" spans="1:22" x14ac:dyDescent="0.3">
      <c r="A88" s="14">
        <v>86</v>
      </c>
      <c r="B88" s="17">
        <f t="shared" si="22"/>
        <v>244816.90075855996</v>
      </c>
      <c r="C88" s="17">
        <f t="shared" si="20"/>
        <v>12945.588125038954</v>
      </c>
      <c r="D88" s="15">
        <v>86</v>
      </c>
      <c r="E88" s="17">
        <f t="shared" si="23"/>
        <v>243814.88860114935</v>
      </c>
      <c r="F88" s="17">
        <f t="shared" si="21"/>
        <v>12922.290075288962</v>
      </c>
      <c r="G88" s="14">
        <v>86</v>
      </c>
      <c r="H88" s="33">
        <f t="shared" si="24"/>
        <v>599.375</v>
      </c>
      <c r="I88" s="34">
        <f t="shared" si="25"/>
        <v>163.13928477347955</v>
      </c>
      <c r="J88" s="36">
        <f t="shared" si="26"/>
        <v>156.48000000000002</v>
      </c>
      <c r="K88" s="38">
        <f t="shared" si="27"/>
        <v>147.16</v>
      </c>
      <c r="L88" s="31">
        <f t="shared" si="28"/>
        <v>231.42000000000002</v>
      </c>
      <c r="M88" s="40">
        <f t="shared" si="29"/>
        <v>158.47999999999999</v>
      </c>
      <c r="N88" s="42">
        <f t="shared" si="30"/>
        <v>144</v>
      </c>
      <c r="O88" s="15">
        <v>86</v>
      </c>
      <c r="P88" s="33">
        <f t="shared" si="31"/>
        <v>403.09999999999997</v>
      </c>
      <c r="Q88" s="34">
        <f t="shared" si="32"/>
        <v>160.16</v>
      </c>
      <c r="R88" s="36">
        <f t="shared" si="33"/>
        <v>130.4</v>
      </c>
      <c r="S88" s="38">
        <f t="shared" si="34"/>
        <v>169.79999999999998</v>
      </c>
      <c r="T88" s="31">
        <f t="shared" si="35"/>
        <v>199.75</v>
      </c>
      <c r="U88" s="40">
        <f t="shared" si="36"/>
        <v>131.1</v>
      </c>
      <c r="V88" s="42">
        <f t="shared" si="37"/>
        <v>141.27000000000001</v>
      </c>
    </row>
    <row r="89" spans="1:22" x14ac:dyDescent="0.3">
      <c r="A89" s="14">
        <v>87</v>
      </c>
      <c r="B89" s="17">
        <f t="shared" si="22"/>
        <v>257762.48888359891</v>
      </c>
      <c r="C89" s="17">
        <f t="shared" si="20"/>
        <v>13592.867531290902</v>
      </c>
      <c r="D89" s="15">
        <v>87</v>
      </c>
      <c r="E89" s="17">
        <f t="shared" si="23"/>
        <v>256737.17867643831</v>
      </c>
      <c r="F89" s="17">
        <f t="shared" si="21"/>
        <v>13568.404579053411</v>
      </c>
      <c r="G89" s="14">
        <v>87</v>
      </c>
      <c r="H89" s="33">
        <f t="shared" si="24"/>
        <v>605.9375</v>
      </c>
      <c r="I89" s="34">
        <f t="shared" si="25"/>
        <v>167.21776689281654</v>
      </c>
      <c r="J89" s="36">
        <f t="shared" si="26"/>
        <v>158.16000000000003</v>
      </c>
      <c r="K89" s="38">
        <f t="shared" si="27"/>
        <v>148.72</v>
      </c>
      <c r="L89" s="31">
        <f t="shared" si="28"/>
        <v>233.89000000000001</v>
      </c>
      <c r="M89" s="40">
        <f t="shared" si="29"/>
        <v>160.16</v>
      </c>
      <c r="N89" s="42">
        <f t="shared" si="30"/>
        <v>145.5</v>
      </c>
      <c r="O89" s="15">
        <v>87</v>
      </c>
      <c r="P89" s="33">
        <f t="shared" si="31"/>
        <v>407.45</v>
      </c>
      <c r="Q89" s="34">
        <f t="shared" si="32"/>
        <v>161.72</v>
      </c>
      <c r="R89" s="36">
        <f t="shared" si="33"/>
        <v>131.80000000000001</v>
      </c>
      <c r="S89" s="38">
        <f t="shared" si="34"/>
        <v>171.6</v>
      </c>
      <c r="T89" s="31">
        <f t="shared" si="35"/>
        <v>201.875</v>
      </c>
      <c r="U89" s="40">
        <f t="shared" si="36"/>
        <v>132.44999999999999</v>
      </c>
      <c r="V89" s="42">
        <f t="shared" si="37"/>
        <v>142.715</v>
      </c>
    </row>
    <row r="90" spans="1:22" x14ac:dyDescent="0.3">
      <c r="A90" s="14">
        <v>88</v>
      </c>
      <c r="B90" s="17">
        <f t="shared" si="22"/>
        <v>271355.3564148898</v>
      </c>
      <c r="C90" s="17">
        <f t="shared" si="20"/>
        <v>14272.510907855447</v>
      </c>
      <c r="D90" s="15">
        <v>88</v>
      </c>
      <c r="E90" s="17">
        <f t="shared" si="23"/>
        <v>270305.58325549174</v>
      </c>
      <c r="F90" s="17">
        <f t="shared" si="21"/>
        <v>14246.824808006082</v>
      </c>
      <c r="G90" s="14">
        <v>88</v>
      </c>
      <c r="H90" s="33">
        <f t="shared" si="24"/>
        <v>612.5</v>
      </c>
      <c r="I90" s="34">
        <f t="shared" si="25"/>
        <v>171.39821106513696</v>
      </c>
      <c r="J90" s="36">
        <f t="shared" si="26"/>
        <v>159.84</v>
      </c>
      <c r="K90" s="38">
        <f t="shared" si="27"/>
        <v>150.28</v>
      </c>
      <c r="L90" s="31">
        <f t="shared" si="28"/>
        <v>236.36</v>
      </c>
      <c r="M90" s="40">
        <f t="shared" si="29"/>
        <v>161.84</v>
      </c>
      <c r="N90" s="42">
        <f t="shared" si="30"/>
        <v>147</v>
      </c>
      <c r="O90" s="15">
        <v>88</v>
      </c>
      <c r="P90" s="33">
        <f t="shared" si="31"/>
        <v>411.79999999999995</v>
      </c>
      <c r="Q90" s="34">
        <f t="shared" si="32"/>
        <v>163.28</v>
      </c>
      <c r="R90" s="36">
        <f t="shared" si="33"/>
        <v>133.20000000000002</v>
      </c>
      <c r="S90" s="38">
        <f t="shared" si="34"/>
        <v>173.39999999999998</v>
      </c>
      <c r="T90" s="31">
        <f t="shared" si="35"/>
        <v>204</v>
      </c>
      <c r="U90" s="40">
        <f t="shared" si="36"/>
        <v>133.79999999999998</v>
      </c>
      <c r="V90" s="42">
        <f t="shared" si="37"/>
        <v>144.16000000000003</v>
      </c>
    </row>
    <row r="91" spans="1:22" x14ac:dyDescent="0.3">
      <c r="A91" s="14">
        <v>89</v>
      </c>
      <c r="B91" s="17">
        <f t="shared" si="22"/>
        <v>285627.86732274527</v>
      </c>
      <c r="C91" s="17">
        <f t="shared" si="20"/>
        <v>14986.13645324822</v>
      </c>
      <c r="D91" s="15">
        <v>89</v>
      </c>
      <c r="E91" s="17">
        <f t="shared" si="23"/>
        <v>284552.4080634978</v>
      </c>
      <c r="F91" s="17">
        <f t="shared" si="21"/>
        <v>14959.166048406387</v>
      </c>
      <c r="G91" s="14">
        <v>89</v>
      </c>
      <c r="H91" s="33">
        <f t="shared" si="24"/>
        <v>619.0625</v>
      </c>
      <c r="I91" s="34">
        <f t="shared" si="25"/>
        <v>175.6831663417654</v>
      </c>
      <c r="J91" s="36">
        <f t="shared" si="26"/>
        <v>161.52000000000001</v>
      </c>
      <c r="K91" s="38">
        <f t="shared" si="27"/>
        <v>151.84</v>
      </c>
      <c r="L91" s="31">
        <f t="shared" si="28"/>
        <v>238.83</v>
      </c>
      <c r="M91" s="40">
        <f t="shared" si="29"/>
        <v>163.51999999999998</v>
      </c>
      <c r="N91" s="42">
        <f t="shared" si="30"/>
        <v>148.5</v>
      </c>
      <c r="O91" s="15">
        <v>89</v>
      </c>
      <c r="P91" s="33">
        <f t="shared" si="31"/>
        <v>416.15</v>
      </c>
      <c r="Q91" s="34">
        <f t="shared" si="32"/>
        <v>164.84</v>
      </c>
      <c r="R91" s="36">
        <f t="shared" si="33"/>
        <v>134.60000000000002</v>
      </c>
      <c r="S91" s="38">
        <f t="shared" si="34"/>
        <v>175.2</v>
      </c>
      <c r="T91" s="31">
        <f t="shared" si="35"/>
        <v>206.125</v>
      </c>
      <c r="U91" s="40">
        <f t="shared" si="36"/>
        <v>135.14999999999998</v>
      </c>
      <c r="V91" s="42">
        <f t="shared" si="37"/>
        <v>145.60500000000002</v>
      </c>
    </row>
    <row r="92" spans="1:22" x14ac:dyDescent="0.3">
      <c r="A92" s="14">
        <v>90</v>
      </c>
      <c r="B92" s="17">
        <f t="shared" si="22"/>
        <v>300614.00377599348</v>
      </c>
      <c r="C92" s="17">
        <f t="shared" si="20"/>
        <v>15735.443275910631</v>
      </c>
      <c r="D92" s="15">
        <v>90</v>
      </c>
      <c r="E92" s="17">
        <f t="shared" si="23"/>
        <v>299511.57411190419</v>
      </c>
      <c r="F92" s="17">
        <f t="shared" si="21"/>
        <v>15707.124350826707</v>
      </c>
      <c r="G92" s="14">
        <v>90</v>
      </c>
      <c r="H92" s="33">
        <f t="shared" si="24"/>
        <v>625.625</v>
      </c>
      <c r="I92" s="34">
        <f t="shared" si="25"/>
        <v>180.07524550030953</v>
      </c>
      <c r="J92" s="36">
        <f t="shared" si="26"/>
        <v>163.20000000000002</v>
      </c>
      <c r="K92" s="38">
        <f t="shared" si="27"/>
        <v>153.4</v>
      </c>
      <c r="L92" s="31">
        <f t="shared" si="28"/>
        <v>241.3</v>
      </c>
      <c r="M92" s="40">
        <f t="shared" si="29"/>
        <v>165.2</v>
      </c>
      <c r="N92" s="42">
        <f t="shared" si="30"/>
        <v>150</v>
      </c>
      <c r="O92" s="15">
        <v>90</v>
      </c>
      <c r="P92" s="33">
        <f t="shared" si="31"/>
        <v>420.49999999999994</v>
      </c>
      <c r="Q92" s="34">
        <f t="shared" si="32"/>
        <v>166.4</v>
      </c>
      <c r="R92" s="36">
        <f t="shared" si="33"/>
        <v>136</v>
      </c>
      <c r="S92" s="38">
        <f t="shared" si="34"/>
        <v>176.99999999999997</v>
      </c>
      <c r="T92" s="31">
        <f t="shared" si="35"/>
        <v>208.25</v>
      </c>
      <c r="U92" s="40">
        <f t="shared" si="36"/>
        <v>136.5</v>
      </c>
      <c r="V92" s="42">
        <f t="shared" si="37"/>
        <v>147.05000000000001</v>
      </c>
    </row>
    <row r="93" spans="1:22" x14ac:dyDescent="0.3">
      <c r="A93" s="14">
        <v>91</v>
      </c>
      <c r="B93" s="17">
        <f t="shared" si="22"/>
        <v>316349.44705190411</v>
      </c>
      <c r="C93" s="17">
        <f t="shared" si="20"/>
        <v>16522.215439706164</v>
      </c>
      <c r="D93" s="15">
        <v>91</v>
      </c>
      <c r="E93" s="17">
        <f t="shared" si="23"/>
        <v>315218.69846273091</v>
      </c>
      <c r="F93" s="17">
        <f t="shared" si="21"/>
        <v>16492.480568368042</v>
      </c>
      <c r="G93" s="14">
        <v>91</v>
      </c>
      <c r="H93" s="33">
        <f t="shared" si="24"/>
        <v>632.1875</v>
      </c>
      <c r="I93" s="34">
        <f t="shared" si="25"/>
        <v>184.57712663781729</v>
      </c>
      <c r="J93" s="36">
        <f t="shared" si="26"/>
        <v>164.88000000000002</v>
      </c>
      <c r="K93" s="38">
        <f t="shared" si="27"/>
        <v>154.96</v>
      </c>
      <c r="L93" s="31">
        <f t="shared" si="28"/>
        <v>243.77</v>
      </c>
      <c r="M93" s="40">
        <f t="shared" si="29"/>
        <v>166.88</v>
      </c>
      <c r="N93" s="42">
        <f t="shared" si="30"/>
        <v>151.5</v>
      </c>
      <c r="O93" s="15">
        <v>91</v>
      </c>
      <c r="P93" s="33">
        <f t="shared" si="31"/>
        <v>424.84999999999997</v>
      </c>
      <c r="Q93" s="34">
        <f t="shared" si="32"/>
        <v>167.96</v>
      </c>
      <c r="R93" s="36">
        <f t="shared" si="33"/>
        <v>137.4</v>
      </c>
      <c r="S93" s="38">
        <f t="shared" si="34"/>
        <v>178.79999999999998</v>
      </c>
      <c r="T93" s="31">
        <f t="shared" si="35"/>
        <v>210.375</v>
      </c>
      <c r="U93" s="40">
        <f t="shared" si="36"/>
        <v>137.85</v>
      </c>
      <c r="V93" s="42">
        <f t="shared" si="37"/>
        <v>148.495</v>
      </c>
    </row>
    <row r="94" spans="1:22" x14ac:dyDescent="0.3">
      <c r="A94" s="14">
        <v>92</v>
      </c>
      <c r="B94" s="17">
        <f t="shared" si="22"/>
        <v>332871.66249161027</v>
      </c>
      <c r="C94" s="17">
        <f t="shared" si="20"/>
        <v>17348.326211691474</v>
      </c>
      <c r="D94" s="15">
        <v>92</v>
      </c>
      <c r="E94" s="17">
        <f t="shared" si="23"/>
        <v>331711.17903109896</v>
      </c>
      <c r="F94" s="17">
        <f t="shared" si="21"/>
        <v>17317.104596786445</v>
      </c>
      <c r="G94" s="14">
        <v>92</v>
      </c>
      <c r="H94" s="33">
        <f t="shared" si="24"/>
        <v>638.75</v>
      </c>
      <c r="I94" s="34">
        <f t="shared" si="25"/>
        <v>189.19155480376273</v>
      </c>
      <c r="J94" s="36">
        <f t="shared" si="26"/>
        <v>166.56</v>
      </c>
      <c r="K94" s="38">
        <f t="shared" si="27"/>
        <v>156.52000000000001</v>
      </c>
      <c r="L94" s="31">
        <f t="shared" si="28"/>
        <v>246.24</v>
      </c>
      <c r="M94" s="40">
        <f t="shared" si="29"/>
        <v>168.56</v>
      </c>
      <c r="N94" s="42">
        <f t="shared" si="30"/>
        <v>153</v>
      </c>
      <c r="O94" s="15">
        <v>92</v>
      </c>
      <c r="P94" s="33">
        <f t="shared" si="31"/>
        <v>429.2</v>
      </c>
      <c r="Q94" s="34">
        <f t="shared" si="32"/>
        <v>169.52</v>
      </c>
      <c r="R94" s="36">
        <f t="shared" si="33"/>
        <v>138.80000000000001</v>
      </c>
      <c r="S94" s="38">
        <f t="shared" si="34"/>
        <v>180.6</v>
      </c>
      <c r="T94" s="31">
        <f t="shared" si="35"/>
        <v>212.5</v>
      </c>
      <c r="U94" s="40">
        <f t="shared" si="36"/>
        <v>139.19999999999999</v>
      </c>
      <c r="V94" s="42">
        <f t="shared" si="37"/>
        <v>149.94</v>
      </c>
    </row>
    <row r="95" spans="1:22" x14ac:dyDescent="0.3">
      <c r="A95" s="14">
        <v>93</v>
      </c>
      <c r="B95" s="17">
        <f t="shared" si="22"/>
        <v>350219.98870330176</v>
      </c>
      <c r="C95" s="17">
        <f t="shared" si="20"/>
        <v>18215.742522276047</v>
      </c>
      <c r="D95" s="15">
        <v>93</v>
      </c>
      <c r="E95" s="17">
        <f t="shared" si="23"/>
        <v>349028.28362788539</v>
      </c>
      <c r="F95" s="17">
        <f t="shared" si="21"/>
        <v>18182.959826625767</v>
      </c>
      <c r="G95" s="14">
        <v>93</v>
      </c>
      <c r="H95" s="33">
        <f t="shared" si="24"/>
        <v>645.3125</v>
      </c>
      <c r="I95" s="34">
        <f t="shared" si="25"/>
        <v>193.9213436738568</v>
      </c>
      <c r="J95" s="36">
        <f t="shared" si="26"/>
        <v>168.24</v>
      </c>
      <c r="K95" s="38">
        <f t="shared" si="27"/>
        <v>158.08000000000001</v>
      </c>
      <c r="L95" s="31">
        <f t="shared" si="28"/>
        <v>248.71</v>
      </c>
      <c r="M95" s="40">
        <f t="shared" si="29"/>
        <v>170.23999999999998</v>
      </c>
      <c r="N95" s="42">
        <f t="shared" si="30"/>
        <v>154.5</v>
      </c>
      <c r="O95" s="15">
        <v>93</v>
      </c>
      <c r="P95" s="33">
        <f t="shared" si="31"/>
        <v>433.54999999999995</v>
      </c>
      <c r="Q95" s="34">
        <f t="shared" si="32"/>
        <v>171.08</v>
      </c>
      <c r="R95" s="36">
        <f t="shared" si="33"/>
        <v>140.20000000000002</v>
      </c>
      <c r="S95" s="38">
        <f t="shared" si="34"/>
        <v>182.39999999999998</v>
      </c>
      <c r="T95" s="31">
        <f t="shared" si="35"/>
        <v>214.625</v>
      </c>
      <c r="U95" s="40">
        <f t="shared" si="36"/>
        <v>140.54999999999998</v>
      </c>
      <c r="V95" s="42">
        <f t="shared" si="37"/>
        <v>151.38500000000002</v>
      </c>
    </row>
    <row r="96" spans="1:22" x14ac:dyDescent="0.3">
      <c r="A96" s="14">
        <v>94</v>
      </c>
      <c r="B96" s="17">
        <f t="shared" si="22"/>
        <v>368435.73122557782</v>
      </c>
      <c r="C96" s="17">
        <f t="shared" si="20"/>
        <v>19126.529648389849</v>
      </c>
      <c r="D96" s="15">
        <v>94</v>
      </c>
      <c r="E96" s="17">
        <f t="shared" si="23"/>
        <v>367211.24345451116</v>
      </c>
      <c r="F96" s="17">
        <f t="shared" si="21"/>
        <v>19092.107817957058</v>
      </c>
      <c r="G96" s="14">
        <v>94</v>
      </c>
      <c r="H96" s="33">
        <f t="shared" si="24"/>
        <v>651.875</v>
      </c>
      <c r="I96" s="34">
        <f t="shared" si="25"/>
        <v>198.76937726570321</v>
      </c>
      <c r="J96" s="36">
        <f t="shared" si="26"/>
        <v>169.92000000000002</v>
      </c>
      <c r="K96" s="38">
        <f t="shared" si="27"/>
        <v>159.64000000000001</v>
      </c>
      <c r="L96" s="31">
        <f t="shared" si="28"/>
        <v>251.18</v>
      </c>
      <c r="M96" s="40">
        <f t="shared" si="29"/>
        <v>171.92</v>
      </c>
      <c r="N96" s="42">
        <f t="shared" si="30"/>
        <v>156</v>
      </c>
      <c r="O96" s="15">
        <v>94</v>
      </c>
      <c r="P96" s="33">
        <f t="shared" si="31"/>
        <v>437.9</v>
      </c>
      <c r="Q96" s="34">
        <f t="shared" si="32"/>
        <v>172.64000000000001</v>
      </c>
      <c r="R96" s="36">
        <f t="shared" si="33"/>
        <v>141.60000000000002</v>
      </c>
      <c r="S96" s="38">
        <f t="shared" si="34"/>
        <v>184.2</v>
      </c>
      <c r="T96" s="31">
        <f t="shared" si="35"/>
        <v>216.75</v>
      </c>
      <c r="U96" s="40">
        <f t="shared" si="36"/>
        <v>141.89999999999998</v>
      </c>
      <c r="V96" s="42">
        <f t="shared" si="37"/>
        <v>152.83000000000001</v>
      </c>
    </row>
    <row r="97" spans="1:22" x14ac:dyDescent="0.3">
      <c r="A97" s="14">
        <v>95</v>
      </c>
      <c r="B97" s="17">
        <f t="shared" si="22"/>
        <v>387562.26087396767</v>
      </c>
      <c r="C97" s="17">
        <f t="shared" si="20"/>
        <v>20082.856130809341</v>
      </c>
      <c r="D97" s="15">
        <v>95</v>
      </c>
      <c r="E97" s="17">
        <f t="shared" si="23"/>
        <v>386303.35127246822</v>
      </c>
      <c r="F97" s="17">
        <f t="shared" si="21"/>
        <v>20046.713208854911</v>
      </c>
      <c r="G97" s="14">
        <v>95</v>
      </c>
      <c r="H97" s="33">
        <f t="shared" si="24"/>
        <v>658.4375</v>
      </c>
      <c r="I97" s="34">
        <f t="shared" si="25"/>
        <v>203.73861169734579</v>
      </c>
      <c r="J97" s="36">
        <f t="shared" si="26"/>
        <v>171.60000000000002</v>
      </c>
      <c r="K97" s="38">
        <f t="shared" si="27"/>
        <v>161.20000000000002</v>
      </c>
      <c r="L97" s="31">
        <f t="shared" si="28"/>
        <v>253.65</v>
      </c>
      <c r="M97" s="40">
        <f t="shared" si="29"/>
        <v>173.6</v>
      </c>
      <c r="N97" s="42">
        <f t="shared" si="30"/>
        <v>157.5</v>
      </c>
      <c r="O97" s="15">
        <v>95</v>
      </c>
      <c r="P97" s="33">
        <f t="shared" si="31"/>
        <v>442.24999999999994</v>
      </c>
      <c r="Q97" s="34">
        <f t="shared" si="32"/>
        <v>174.20000000000002</v>
      </c>
      <c r="R97" s="36">
        <f t="shared" si="33"/>
        <v>143</v>
      </c>
      <c r="S97" s="38">
        <f t="shared" si="34"/>
        <v>185.99999999999997</v>
      </c>
      <c r="T97" s="31">
        <f t="shared" si="35"/>
        <v>218.875</v>
      </c>
      <c r="U97" s="40">
        <f t="shared" si="36"/>
        <v>143.25</v>
      </c>
      <c r="V97" s="42">
        <f t="shared" si="37"/>
        <v>154.27500000000001</v>
      </c>
    </row>
    <row r="98" spans="1:22" x14ac:dyDescent="0.3">
      <c r="A98" s="14">
        <v>96</v>
      </c>
      <c r="B98" s="17">
        <f t="shared" si="22"/>
        <v>407645.11700477701</v>
      </c>
      <c r="C98" s="17">
        <f t="shared" si="20"/>
        <v>21086.99893734981</v>
      </c>
      <c r="D98" s="15">
        <v>96</v>
      </c>
      <c r="E98" s="17">
        <f t="shared" si="23"/>
        <v>406350.06448132312</v>
      </c>
      <c r="F98" s="17">
        <f t="shared" si="21"/>
        <v>21049.048869297658</v>
      </c>
      <c r="G98" s="14">
        <v>96</v>
      </c>
      <c r="H98" s="33">
        <f t="shared" si="24"/>
        <v>665</v>
      </c>
      <c r="I98" s="34">
        <f t="shared" si="25"/>
        <v>208.83207698977944</v>
      </c>
      <c r="J98" s="36">
        <f t="shared" si="26"/>
        <v>173.28000000000003</v>
      </c>
      <c r="K98" s="38">
        <f t="shared" si="27"/>
        <v>162.76</v>
      </c>
      <c r="L98" s="31">
        <f t="shared" si="28"/>
        <v>256.12</v>
      </c>
      <c r="M98" s="40">
        <f t="shared" si="29"/>
        <v>175.28</v>
      </c>
      <c r="N98" s="42">
        <f t="shared" si="30"/>
        <v>159</v>
      </c>
      <c r="O98" s="15">
        <v>96</v>
      </c>
      <c r="P98" s="33">
        <f t="shared" si="31"/>
        <v>446.59999999999997</v>
      </c>
      <c r="Q98" s="34">
        <f t="shared" si="32"/>
        <v>175.76</v>
      </c>
      <c r="R98" s="36">
        <f t="shared" si="33"/>
        <v>144.4</v>
      </c>
      <c r="S98" s="38">
        <f t="shared" si="34"/>
        <v>187.79999999999998</v>
      </c>
      <c r="T98" s="31">
        <f t="shared" si="35"/>
        <v>221</v>
      </c>
      <c r="U98" s="40">
        <f t="shared" si="36"/>
        <v>144.6</v>
      </c>
      <c r="V98" s="42">
        <f t="shared" si="37"/>
        <v>155.72</v>
      </c>
    </row>
    <row r="99" spans="1:22" x14ac:dyDescent="0.3">
      <c r="A99" s="14">
        <v>97</v>
      </c>
      <c r="B99" s="17">
        <f t="shared" si="22"/>
        <v>428732.11594212684</v>
      </c>
      <c r="C99" s="17">
        <f t="shared" si="20"/>
        <v>22141.348884217303</v>
      </c>
      <c r="D99" s="15">
        <v>97</v>
      </c>
      <c r="E99" s="17">
        <f t="shared" si="23"/>
        <v>427399.11335062078</v>
      </c>
      <c r="F99" s="17">
        <f t="shared" si="21"/>
        <v>22101.501312762543</v>
      </c>
      <c r="G99" s="14">
        <v>97</v>
      </c>
      <c r="H99" s="33">
        <f t="shared" si="24"/>
        <v>671.5625</v>
      </c>
      <c r="I99" s="34">
        <f t="shared" si="25"/>
        <v>214.05287891452392</v>
      </c>
      <c r="J99" s="36">
        <f t="shared" si="26"/>
        <v>174.96</v>
      </c>
      <c r="K99" s="38">
        <f t="shared" si="27"/>
        <v>164.32</v>
      </c>
      <c r="L99" s="31">
        <f t="shared" si="28"/>
        <v>258.59000000000003</v>
      </c>
      <c r="M99" s="40">
        <f t="shared" si="29"/>
        <v>176.96</v>
      </c>
      <c r="N99" s="42">
        <f t="shared" si="30"/>
        <v>160.5</v>
      </c>
      <c r="O99" s="15">
        <v>97</v>
      </c>
      <c r="P99" s="33">
        <f t="shared" si="31"/>
        <v>450.95</v>
      </c>
      <c r="Q99" s="34">
        <f t="shared" si="32"/>
        <v>177.32</v>
      </c>
      <c r="R99" s="36">
        <f t="shared" si="33"/>
        <v>145.80000000000001</v>
      </c>
      <c r="S99" s="38">
        <f t="shared" si="34"/>
        <v>189.6</v>
      </c>
      <c r="T99" s="31">
        <f t="shared" si="35"/>
        <v>223.125</v>
      </c>
      <c r="U99" s="40">
        <f t="shared" si="36"/>
        <v>145.94999999999999</v>
      </c>
      <c r="V99" s="42">
        <f t="shared" si="37"/>
        <v>157.16499999999999</v>
      </c>
    </row>
    <row r="100" spans="1:22" x14ac:dyDescent="0.3">
      <c r="A100" s="14">
        <v>98</v>
      </c>
      <c r="B100" s="17">
        <f t="shared" si="22"/>
        <v>450873.46482634416</v>
      </c>
      <c r="C100" s="17">
        <f t="shared" si="20"/>
        <v>23248.416328428168</v>
      </c>
      <c r="D100" s="15">
        <v>98</v>
      </c>
      <c r="E100" s="17">
        <f t="shared" si="23"/>
        <v>449500.61466338334</v>
      </c>
      <c r="F100" s="17">
        <f t="shared" si="21"/>
        <v>23206.57637840067</v>
      </c>
      <c r="G100" s="14">
        <v>98</v>
      </c>
      <c r="H100" s="33">
        <f t="shared" si="24"/>
        <v>678.125</v>
      </c>
      <c r="I100" s="34">
        <f t="shared" si="25"/>
        <v>219.40420088738702</v>
      </c>
      <c r="J100" s="36">
        <f t="shared" si="26"/>
        <v>176.64000000000001</v>
      </c>
      <c r="K100" s="38">
        <f t="shared" si="27"/>
        <v>165.88</v>
      </c>
      <c r="L100" s="31">
        <f t="shared" si="28"/>
        <v>261.06000000000006</v>
      </c>
      <c r="M100" s="40">
        <f t="shared" si="29"/>
        <v>178.64</v>
      </c>
      <c r="N100" s="42">
        <f t="shared" si="30"/>
        <v>162</v>
      </c>
      <c r="O100" s="15">
        <v>98</v>
      </c>
      <c r="P100" s="33">
        <f t="shared" si="31"/>
        <v>455.29999999999995</v>
      </c>
      <c r="Q100" s="34">
        <f t="shared" si="32"/>
        <v>178.88</v>
      </c>
      <c r="R100" s="36">
        <f t="shared" si="33"/>
        <v>147.20000000000002</v>
      </c>
      <c r="S100" s="38">
        <f t="shared" si="34"/>
        <v>191.39999999999998</v>
      </c>
      <c r="T100" s="31">
        <f t="shared" si="35"/>
        <v>225.25</v>
      </c>
      <c r="U100" s="40">
        <f t="shared" si="36"/>
        <v>147.29999999999998</v>
      </c>
      <c r="V100" s="42">
        <f t="shared" si="37"/>
        <v>158.61000000000001</v>
      </c>
    </row>
    <row r="101" spans="1:22" x14ac:dyDescent="0.3">
      <c r="A101" s="14">
        <v>99</v>
      </c>
      <c r="B101" s="17">
        <f t="shared" si="22"/>
        <v>474121.88115477236</v>
      </c>
      <c r="C101" s="17">
        <f t="shared" si="20"/>
        <v>24410.837144849578</v>
      </c>
      <c r="D101" s="15">
        <v>99</v>
      </c>
      <c r="E101" s="17">
        <f t="shared" si="23"/>
        <v>472707.19104178401</v>
      </c>
      <c r="F101" s="17">
        <f t="shared" si="21"/>
        <v>24366.905197320706</v>
      </c>
      <c r="G101" s="14">
        <v>99</v>
      </c>
      <c r="H101" s="33">
        <f t="shared" si="24"/>
        <v>684.6875</v>
      </c>
      <c r="I101" s="34">
        <f t="shared" si="25"/>
        <v>224.8893059095717</v>
      </c>
      <c r="J101" s="36">
        <f t="shared" si="26"/>
        <v>178.32000000000002</v>
      </c>
      <c r="K101" s="38">
        <f t="shared" si="27"/>
        <v>167.44</v>
      </c>
      <c r="L101" s="31">
        <f t="shared" si="28"/>
        <v>263.53000000000003</v>
      </c>
      <c r="M101" s="40">
        <f t="shared" si="29"/>
        <v>180.32</v>
      </c>
      <c r="N101" s="42">
        <f t="shared" si="30"/>
        <v>163.5</v>
      </c>
      <c r="O101" s="15">
        <v>99</v>
      </c>
      <c r="P101" s="33">
        <f t="shared" si="31"/>
        <v>459.65</v>
      </c>
      <c r="Q101" s="34">
        <f t="shared" si="32"/>
        <v>180.44</v>
      </c>
      <c r="R101" s="36">
        <f t="shared" si="33"/>
        <v>148.60000000000002</v>
      </c>
      <c r="S101" s="38">
        <f t="shared" si="34"/>
        <v>193.2</v>
      </c>
      <c r="T101" s="31">
        <f t="shared" si="35"/>
        <v>227.375</v>
      </c>
      <c r="U101" s="40">
        <f t="shared" si="36"/>
        <v>148.64999999999998</v>
      </c>
      <c r="V101" s="42">
        <f t="shared" si="37"/>
        <v>160.05500000000001</v>
      </c>
    </row>
    <row r="102" spans="1:22" x14ac:dyDescent="0.3">
      <c r="A102" s="14">
        <v>100</v>
      </c>
      <c r="B102" s="17">
        <f t="shared" si="22"/>
        <v>498532.71829962195</v>
      </c>
      <c r="C102" s="16">
        <v>501467</v>
      </c>
      <c r="D102" s="15">
        <v>100</v>
      </c>
      <c r="E102" s="17">
        <f t="shared" si="23"/>
        <v>497074.09623910469</v>
      </c>
      <c r="F102" s="16">
        <v>502926</v>
      </c>
      <c r="G102" s="14">
        <v>100</v>
      </c>
      <c r="H102" s="33">
        <f t="shared" si="24"/>
        <v>691.25</v>
      </c>
      <c r="I102" s="34">
        <f t="shared" si="25"/>
        <v>230.51153855731098</v>
      </c>
      <c r="J102" s="36">
        <f t="shared" si="26"/>
        <v>180.00000000000003</v>
      </c>
      <c r="K102" s="38">
        <f t="shared" si="27"/>
        <v>169</v>
      </c>
      <c r="L102" s="31">
        <f t="shared" si="28"/>
        <v>266</v>
      </c>
      <c r="M102" s="40">
        <f t="shared" si="29"/>
        <v>182</v>
      </c>
      <c r="N102" s="42">
        <f t="shared" si="30"/>
        <v>165</v>
      </c>
      <c r="O102" s="15">
        <v>100</v>
      </c>
      <c r="P102" s="33">
        <f t="shared" si="31"/>
        <v>463.99999999999994</v>
      </c>
      <c r="Q102" s="34">
        <f t="shared" si="32"/>
        <v>182</v>
      </c>
      <c r="R102" s="36">
        <f t="shared" si="33"/>
        <v>150</v>
      </c>
      <c r="S102" s="38">
        <f t="shared" si="34"/>
        <v>194.99999999999997</v>
      </c>
      <c r="T102" s="31">
        <f t="shared" si="35"/>
        <v>229.5</v>
      </c>
      <c r="U102" s="40">
        <f t="shared" si="36"/>
        <v>150</v>
      </c>
      <c r="V102" s="42">
        <f t="shared" si="37"/>
        <v>161.5</v>
      </c>
    </row>
    <row r="103" spans="1:22" ht="16.5" customHeight="1" x14ac:dyDescent="0.3">
      <c r="A103" s="49" t="s">
        <v>14</v>
      </c>
      <c r="B103" s="49"/>
      <c r="C103" s="49"/>
      <c r="D103" s="49"/>
      <c r="E103" s="49"/>
      <c r="F103" s="49"/>
      <c r="G103" s="18">
        <v>101</v>
      </c>
      <c r="H103" s="32">
        <v>1000000</v>
      </c>
      <c r="I103" s="22">
        <v>1000000</v>
      </c>
      <c r="J103" s="35">
        <v>1000000</v>
      </c>
      <c r="K103" s="37">
        <v>1000000</v>
      </c>
      <c r="L103" s="23">
        <v>1000000</v>
      </c>
      <c r="M103" s="39">
        <v>1000000</v>
      </c>
      <c r="N103" s="41">
        <v>1000000</v>
      </c>
      <c r="O103" s="15">
        <v>101</v>
      </c>
      <c r="P103" s="32">
        <v>1000000</v>
      </c>
      <c r="Q103" s="22">
        <v>1000000</v>
      </c>
      <c r="R103" s="35">
        <v>1000000</v>
      </c>
      <c r="S103" s="37">
        <v>1000000</v>
      </c>
      <c r="T103" s="23">
        <v>1000000</v>
      </c>
      <c r="U103" s="39">
        <v>1000000</v>
      </c>
      <c r="V103" s="41">
        <v>1000000</v>
      </c>
    </row>
    <row r="104" spans="1:22" ht="16.5" customHeight="1" x14ac:dyDescent="0.3">
      <c r="A104" s="49"/>
      <c r="B104" s="49"/>
      <c r="C104" s="49"/>
      <c r="D104" s="49"/>
      <c r="E104" s="49"/>
      <c r="F104" s="49"/>
    </row>
    <row r="105" spans="1:22" ht="16.5" customHeight="1" x14ac:dyDescent="0.3">
      <c r="A105" s="49"/>
      <c r="B105" s="49"/>
      <c r="C105" s="49"/>
      <c r="D105" s="49"/>
      <c r="E105" s="49"/>
      <c r="F105" s="49"/>
    </row>
    <row r="106" spans="1:22" ht="16.5" customHeight="1" x14ac:dyDescent="0.3">
      <c r="A106" s="49"/>
      <c r="B106" s="49"/>
      <c r="C106" s="49"/>
      <c r="D106" s="49"/>
      <c r="E106" s="49"/>
      <c r="F106" s="49"/>
    </row>
    <row r="107" spans="1:22" x14ac:dyDescent="0.3">
      <c r="A107" s="49"/>
      <c r="B107" s="49"/>
      <c r="C107" s="49"/>
      <c r="D107" s="49"/>
      <c r="E107" s="49"/>
      <c r="F107" s="49"/>
    </row>
  </sheetData>
  <mergeCells count="5">
    <mergeCell ref="A1:C1"/>
    <mergeCell ref="D1:F1"/>
    <mergeCell ref="G1:N1"/>
    <mergeCell ref="O1:V1"/>
    <mergeCell ref="A103:F107"/>
  </mergeCells>
  <pageMargins left="0.7" right="0.7" top="0.75" bottom="0.75" header="0.3" footer="0.3"/>
  <pageSetup paperSize="9" orientation="portrait" r:id="rId1"/>
  <ignoredErrors>
    <ignoredError sqref="I4:I5 I6:I10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pane xSplit="3" ySplit="2" topLeftCell="D3" activePane="bottomRight" state="frozen"/>
      <selection pane="topRight" activeCell="D1" sqref="D1"/>
      <selection pane="bottomLeft" activeCell="A3" sqref="A3"/>
      <selection pane="bottomRight" activeCell="D27" sqref="D27"/>
    </sheetView>
  </sheetViews>
  <sheetFormatPr defaultRowHeight="18.75" x14ac:dyDescent="0.3"/>
  <cols>
    <col min="1" max="1" width="8" style="2" bestFit="1" customWidth="1"/>
    <col min="2" max="2" width="10.140625" style="2" bestFit="1" customWidth="1"/>
    <col min="3" max="3" width="18.5703125" style="2" bestFit="1" customWidth="1"/>
    <col min="4" max="4" width="5.5703125" style="2" bestFit="1" customWidth="1"/>
    <col min="5" max="5" width="5.140625" style="2" bestFit="1" customWidth="1"/>
    <col min="6" max="6" width="7" style="2" bestFit="1" customWidth="1"/>
    <col min="7" max="8" width="6.7109375" style="2" bestFit="1" customWidth="1"/>
    <col min="9" max="9" width="6.5703125" style="2" bestFit="1" customWidth="1"/>
    <col min="10" max="10" width="7" style="2" bestFit="1" customWidth="1"/>
    <col min="11" max="11" width="8.85546875" style="2" bestFit="1" customWidth="1"/>
    <col min="12" max="12" width="9.28515625" style="2" bestFit="1" customWidth="1"/>
    <col min="13" max="13" width="7.5703125" style="2" bestFit="1" customWidth="1"/>
    <col min="14" max="14" width="6" style="2" bestFit="1" customWidth="1"/>
    <col min="15" max="15" width="15.5703125" style="2" bestFit="1" customWidth="1"/>
    <col min="16" max="16" width="9.85546875" style="2" bestFit="1" customWidth="1"/>
    <col min="17" max="17" width="10.140625" style="2" bestFit="1" customWidth="1"/>
    <col min="18" max="18" width="16.28515625" style="2" bestFit="1" customWidth="1"/>
    <col min="19" max="19" width="13.42578125" style="2" bestFit="1" customWidth="1"/>
    <col min="20" max="20" width="9.140625" style="2"/>
    <col min="21" max="21" width="10.140625" style="2" bestFit="1" customWidth="1"/>
    <col min="22" max="16384" width="9.140625" style="2"/>
  </cols>
  <sheetData>
    <row r="1" spans="1:21" x14ac:dyDescent="0.3">
      <c r="A1" s="50" t="s">
        <v>18</v>
      </c>
      <c r="B1" s="50"/>
      <c r="C1" s="50"/>
      <c r="D1" s="50"/>
      <c r="E1" s="50"/>
      <c r="F1" s="50"/>
      <c r="G1" s="50"/>
      <c r="H1" s="50"/>
      <c r="I1" s="50"/>
      <c r="J1" s="50"/>
      <c r="K1" s="50"/>
      <c r="L1" s="50"/>
      <c r="M1" s="50"/>
      <c r="N1" s="50"/>
      <c r="O1" s="50"/>
      <c r="P1" s="50"/>
      <c r="Q1" s="50"/>
      <c r="R1" s="50"/>
      <c r="S1" s="50"/>
    </row>
    <row r="2" spans="1:21" x14ac:dyDescent="0.3">
      <c r="A2" s="3" t="s">
        <v>15</v>
      </c>
      <c r="B2" s="4" t="s">
        <v>19</v>
      </c>
      <c r="C2" s="4" t="s">
        <v>16</v>
      </c>
      <c r="D2" s="4" t="s">
        <v>20</v>
      </c>
      <c r="E2" s="4" t="s">
        <v>21</v>
      </c>
      <c r="F2" s="4" t="s">
        <v>22</v>
      </c>
      <c r="G2" s="4" t="s">
        <v>23</v>
      </c>
      <c r="H2" s="4" t="s">
        <v>299</v>
      </c>
      <c r="I2" s="4" t="s">
        <v>300</v>
      </c>
      <c r="J2" s="4" t="s">
        <v>301</v>
      </c>
      <c r="K2" s="4" t="s">
        <v>27</v>
      </c>
      <c r="L2" s="4" t="s">
        <v>28</v>
      </c>
      <c r="M2" s="4" t="s">
        <v>29</v>
      </c>
      <c r="N2" s="4" t="s">
        <v>30</v>
      </c>
      <c r="O2" s="4" t="s">
        <v>31</v>
      </c>
      <c r="P2" s="4" t="s">
        <v>32</v>
      </c>
      <c r="Q2" s="4" t="s">
        <v>33</v>
      </c>
      <c r="R2" s="4" t="s">
        <v>17</v>
      </c>
      <c r="S2" s="5" t="s">
        <v>54</v>
      </c>
    </row>
    <row r="3" spans="1:21" x14ac:dyDescent="0.3">
      <c r="A3" s="3">
        <v>1</v>
      </c>
      <c r="B3" s="4">
        <v>1</v>
      </c>
      <c r="C3" s="4" t="s">
        <v>34</v>
      </c>
      <c r="D3" s="4">
        <v>24</v>
      </c>
      <c r="E3" s="4">
        <v>6</v>
      </c>
      <c r="F3" s="4">
        <v>5</v>
      </c>
      <c r="G3" s="4">
        <v>1</v>
      </c>
      <c r="H3" s="4">
        <v>7</v>
      </c>
      <c r="I3" s="4">
        <v>16</v>
      </c>
      <c r="J3" s="4">
        <v>9</v>
      </c>
      <c r="K3" s="6">
        <v>0.6</v>
      </c>
      <c r="L3" s="6">
        <v>0.1</v>
      </c>
      <c r="M3" s="6">
        <v>0.3</v>
      </c>
      <c r="N3" s="6">
        <v>0</v>
      </c>
      <c r="O3" s="6">
        <v>0.4</v>
      </c>
      <c r="P3" s="7">
        <f t="shared" ref="P3:P22" si="0">((F3+H3)/1.5 + (G3+I3+J3)/3.5 + (D3*1.05+E3)/1.75)/3</f>
        <v>11.085714285714287</v>
      </c>
      <c r="Q3" s="4">
        <v>8</v>
      </c>
      <c r="R3" s="8" t="s">
        <v>57</v>
      </c>
      <c r="S3" s="4">
        <v>1</v>
      </c>
      <c r="U3" s="9"/>
    </row>
    <row r="4" spans="1:21" x14ac:dyDescent="0.3">
      <c r="A4" s="3">
        <v>2</v>
      </c>
      <c r="B4" s="4">
        <v>1</v>
      </c>
      <c r="C4" s="4" t="s">
        <v>35</v>
      </c>
      <c r="D4" s="4">
        <v>29</v>
      </c>
      <c r="E4" s="4">
        <v>5</v>
      </c>
      <c r="F4" s="4">
        <v>3</v>
      </c>
      <c r="G4" s="4">
        <v>1</v>
      </c>
      <c r="H4" s="4">
        <v>11</v>
      </c>
      <c r="I4" s="4">
        <v>18</v>
      </c>
      <c r="J4" s="4">
        <v>7</v>
      </c>
      <c r="K4" s="6">
        <v>0.5</v>
      </c>
      <c r="L4" s="6">
        <v>0.2</v>
      </c>
      <c r="M4" s="6">
        <v>0.25</v>
      </c>
      <c r="N4" s="6">
        <v>0.05</v>
      </c>
      <c r="O4" s="6">
        <v>0.4</v>
      </c>
      <c r="P4" s="7">
        <f t="shared" si="0"/>
        <v>12.339682539682542</v>
      </c>
      <c r="Q4" s="4">
        <v>8</v>
      </c>
      <c r="R4" s="8" t="s">
        <v>58</v>
      </c>
      <c r="S4" s="4">
        <v>2</v>
      </c>
      <c r="U4" s="9"/>
    </row>
    <row r="5" spans="1:21" x14ac:dyDescent="0.3">
      <c r="A5" s="3">
        <v>3</v>
      </c>
      <c r="B5" s="4">
        <v>1</v>
      </c>
      <c r="C5" s="4" t="s">
        <v>40</v>
      </c>
      <c r="D5" s="4">
        <v>33</v>
      </c>
      <c r="E5" s="4">
        <v>8</v>
      </c>
      <c r="F5" s="4">
        <v>4</v>
      </c>
      <c r="G5" s="4">
        <v>1</v>
      </c>
      <c r="H5" s="4">
        <v>6</v>
      </c>
      <c r="I5" s="4">
        <v>17</v>
      </c>
      <c r="J5" s="4">
        <v>8</v>
      </c>
      <c r="K5" s="6">
        <v>0.7</v>
      </c>
      <c r="L5" s="6">
        <v>0</v>
      </c>
      <c r="M5" s="6">
        <v>0.3</v>
      </c>
      <c r="N5" s="6">
        <v>0</v>
      </c>
      <c r="O5" s="6">
        <v>0.5</v>
      </c>
      <c r="P5" s="7">
        <f t="shared" si="0"/>
        <v>12.822222222222223</v>
      </c>
      <c r="Q5" s="4">
        <v>14</v>
      </c>
      <c r="R5" s="10" t="s">
        <v>59</v>
      </c>
      <c r="S5" s="4">
        <v>1</v>
      </c>
      <c r="U5" s="9"/>
    </row>
    <row r="6" spans="1:21" x14ac:dyDescent="0.3">
      <c r="A6" s="3">
        <v>4</v>
      </c>
      <c r="B6" s="4">
        <v>1</v>
      </c>
      <c r="C6" s="4" t="s">
        <v>41</v>
      </c>
      <c r="D6" s="4">
        <v>28</v>
      </c>
      <c r="E6" s="4">
        <v>9</v>
      </c>
      <c r="F6" s="4">
        <v>7</v>
      </c>
      <c r="G6" s="4">
        <v>1</v>
      </c>
      <c r="H6" s="4">
        <v>10</v>
      </c>
      <c r="I6" s="4">
        <v>19</v>
      </c>
      <c r="J6" s="4">
        <v>11</v>
      </c>
      <c r="K6" s="6">
        <v>0.5</v>
      </c>
      <c r="L6" s="6">
        <v>0</v>
      </c>
      <c r="M6" s="6">
        <v>0.5</v>
      </c>
      <c r="N6" s="6">
        <v>0</v>
      </c>
      <c r="O6" s="6">
        <v>0.5</v>
      </c>
      <c r="P6" s="7">
        <f t="shared" si="0"/>
        <v>14.044444444444446</v>
      </c>
      <c r="Q6" s="4">
        <v>7</v>
      </c>
      <c r="R6" s="8" t="s">
        <v>60</v>
      </c>
      <c r="S6" s="4">
        <v>3</v>
      </c>
      <c r="U6" s="9"/>
    </row>
    <row r="7" spans="1:21" x14ac:dyDescent="0.3">
      <c r="A7" s="3">
        <v>5</v>
      </c>
      <c r="B7" s="4">
        <v>2</v>
      </c>
      <c r="C7" s="4" t="s">
        <v>36</v>
      </c>
      <c r="D7" s="4">
        <v>32</v>
      </c>
      <c r="E7" s="4">
        <v>6</v>
      </c>
      <c r="F7" s="4">
        <v>11</v>
      </c>
      <c r="G7" s="4">
        <v>2</v>
      </c>
      <c r="H7" s="4">
        <v>14</v>
      </c>
      <c r="I7" s="4">
        <v>15</v>
      </c>
      <c r="J7" s="4">
        <v>10</v>
      </c>
      <c r="K7" s="6">
        <v>0.6</v>
      </c>
      <c r="L7" s="6">
        <v>0.1</v>
      </c>
      <c r="M7" s="6">
        <v>0.3</v>
      </c>
      <c r="N7" s="6">
        <v>0</v>
      </c>
      <c r="O7" s="6">
        <v>0.55000000000000004</v>
      </c>
      <c r="P7" s="7">
        <f t="shared" si="0"/>
        <v>15.669841269841271</v>
      </c>
      <c r="Q7" s="4">
        <v>9</v>
      </c>
      <c r="R7" s="8" t="s">
        <v>61</v>
      </c>
      <c r="S7" s="4">
        <v>1</v>
      </c>
      <c r="U7" s="9"/>
    </row>
    <row r="8" spans="1:21" x14ac:dyDescent="0.3">
      <c r="A8" s="3">
        <v>6</v>
      </c>
      <c r="B8" s="4">
        <v>2</v>
      </c>
      <c r="C8" s="4" t="s">
        <v>42</v>
      </c>
      <c r="D8" s="4">
        <v>35</v>
      </c>
      <c r="E8" s="4">
        <v>5</v>
      </c>
      <c r="F8" s="4">
        <v>10</v>
      </c>
      <c r="G8" s="4">
        <v>2</v>
      </c>
      <c r="H8" s="4">
        <v>20</v>
      </c>
      <c r="I8" s="4">
        <v>17</v>
      </c>
      <c r="J8" s="4">
        <v>8</v>
      </c>
      <c r="K8" s="6">
        <v>0.8</v>
      </c>
      <c r="L8" s="6">
        <v>0</v>
      </c>
      <c r="M8" s="6">
        <v>0.2</v>
      </c>
      <c r="N8" s="6">
        <v>0</v>
      </c>
      <c r="O8" s="6">
        <v>0.55000000000000004</v>
      </c>
      <c r="P8" s="7">
        <f t="shared" si="0"/>
        <v>17.19047619047619</v>
      </c>
      <c r="Q8" s="4">
        <v>10</v>
      </c>
      <c r="R8" s="8" t="s">
        <v>62</v>
      </c>
      <c r="S8" s="4">
        <v>2</v>
      </c>
      <c r="U8" s="9"/>
    </row>
    <row r="9" spans="1:21" x14ac:dyDescent="0.3">
      <c r="A9" s="3">
        <v>7</v>
      </c>
      <c r="B9" s="4">
        <v>3</v>
      </c>
      <c r="C9" s="4" t="s">
        <v>37</v>
      </c>
      <c r="D9" s="4">
        <v>38</v>
      </c>
      <c r="E9" s="4">
        <v>6</v>
      </c>
      <c r="F9" s="4">
        <v>13</v>
      </c>
      <c r="G9" s="4">
        <v>2</v>
      </c>
      <c r="H9" s="4">
        <v>16</v>
      </c>
      <c r="I9" s="4">
        <v>17</v>
      </c>
      <c r="J9" s="4">
        <v>8</v>
      </c>
      <c r="K9" s="6">
        <v>0.6</v>
      </c>
      <c r="L9" s="6">
        <v>0.1</v>
      </c>
      <c r="M9" s="6">
        <v>0.3</v>
      </c>
      <c r="N9" s="6">
        <v>0</v>
      </c>
      <c r="O9" s="6">
        <v>0.6</v>
      </c>
      <c r="P9" s="7">
        <f t="shared" si="0"/>
        <v>17.75873015873016</v>
      </c>
      <c r="Q9" s="4">
        <v>10</v>
      </c>
      <c r="R9" s="8" t="s">
        <v>63</v>
      </c>
      <c r="S9" s="4">
        <v>2</v>
      </c>
      <c r="U9" s="9"/>
    </row>
    <row r="10" spans="1:21" x14ac:dyDescent="0.3">
      <c r="A10" s="3">
        <v>8</v>
      </c>
      <c r="B10" s="4">
        <v>3</v>
      </c>
      <c r="C10" s="4" t="s">
        <v>46</v>
      </c>
      <c r="D10" s="4">
        <v>31</v>
      </c>
      <c r="E10" s="4">
        <v>11</v>
      </c>
      <c r="F10" s="4">
        <v>9</v>
      </c>
      <c r="G10" s="4">
        <v>2</v>
      </c>
      <c r="H10" s="4">
        <v>13</v>
      </c>
      <c r="I10" s="4">
        <v>14</v>
      </c>
      <c r="J10" s="4">
        <v>12</v>
      </c>
      <c r="K10" s="6">
        <v>0.05</v>
      </c>
      <c r="L10" s="6">
        <v>0.8</v>
      </c>
      <c r="M10" s="6">
        <v>0.05</v>
      </c>
      <c r="N10" s="6">
        <v>0.1</v>
      </c>
      <c r="O10" s="6">
        <v>1</v>
      </c>
      <c r="P10" s="7">
        <f t="shared" si="0"/>
        <v>15.850793650793653</v>
      </c>
      <c r="Q10" s="4">
        <v>35</v>
      </c>
      <c r="R10" s="8" t="s">
        <v>64</v>
      </c>
      <c r="S10" s="4">
        <v>1</v>
      </c>
      <c r="U10" s="9"/>
    </row>
    <row r="11" spans="1:21" x14ac:dyDescent="0.3">
      <c r="A11" s="3">
        <v>9</v>
      </c>
      <c r="B11" s="4">
        <v>4</v>
      </c>
      <c r="C11" s="4" t="s">
        <v>47</v>
      </c>
      <c r="D11" s="4">
        <v>33</v>
      </c>
      <c r="E11" s="4">
        <v>9</v>
      </c>
      <c r="F11" s="4">
        <v>14</v>
      </c>
      <c r="G11" s="4">
        <v>3</v>
      </c>
      <c r="H11" s="4">
        <v>19</v>
      </c>
      <c r="I11" s="4">
        <v>18</v>
      </c>
      <c r="J11" s="4">
        <v>9</v>
      </c>
      <c r="K11" s="6">
        <v>0.3</v>
      </c>
      <c r="L11" s="6">
        <v>0.05</v>
      </c>
      <c r="M11" s="6">
        <v>0.6</v>
      </c>
      <c r="N11" s="6">
        <v>0.05</v>
      </c>
      <c r="O11" s="6">
        <v>0.65</v>
      </c>
      <c r="P11" s="7">
        <f t="shared" si="0"/>
        <v>18.504761904761903</v>
      </c>
      <c r="Q11" s="4">
        <v>16</v>
      </c>
      <c r="R11" s="8" t="s">
        <v>65</v>
      </c>
      <c r="S11" s="4">
        <v>2</v>
      </c>
      <c r="U11" s="9"/>
    </row>
    <row r="12" spans="1:21" x14ac:dyDescent="0.3">
      <c r="A12" s="3">
        <v>10</v>
      </c>
      <c r="B12" s="4">
        <v>4</v>
      </c>
      <c r="C12" s="4" t="s">
        <v>48</v>
      </c>
      <c r="D12" s="4">
        <v>37</v>
      </c>
      <c r="E12" s="4">
        <v>9</v>
      </c>
      <c r="F12" s="4">
        <v>18</v>
      </c>
      <c r="G12" s="4">
        <v>3</v>
      </c>
      <c r="H12" s="4">
        <v>23</v>
      </c>
      <c r="I12" s="4">
        <v>14</v>
      </c>
      <c r="J12" s="4">
        <v>10</v>
      </c>
      <c r="K12" s="6">
        <v>0.3</v>
      </c>
      <c r="L12" s="6">
        <v>0.05</v>
      </c>
      <c r="M12" s="6">
        <v>0.6</v>
      </c>
      <c r="N12" s="6">
        <v>0.05</v>
      </c>
      <c r="O12" s="6">
        <v>0.65</v>
      </c>
      <c r="P12" s="7">
        <f t="shared" si="0"/>
        <v>20.796825396825398</v>
      </c>
      <c r="Q12" s="4">
        <v>16</v>
      </c>
      <c r="R12" s="8" t="s">
        <v>66</v>
      </c>
      <c r="S12" s="4">
        <v>1</v>
      </c>
      <c r="U12" s="9"/>
    </row>
    <row r="13" spans="1:21" x14ac:dyDescent="0.3">
      <c r="A13" s="3">
        <v>11</v>
      </c>
      <c r="B13" s="4">
        <v>5</v>
      </c>
      <c r="C13" s="4" t="s">
        <v>38</v>
      </c>
      <c r="D13" s="4">
        <v>46</v>
      </c>
      <c r="E13" s="4">
        <v>6</v>
      </c>
      <c r="F13" s="4">
        <v>17</v>
      </c>
      <c r="G13" s="4">
        <v>3</v>
      </c>
      <c r="H13" s="4">
        <v>20</v>
      </c>
      <c r="I13" s="4">
        <v>16</v>
      </c>
      <c r="J13" s="4">
        <v>8</v>
      </c>
      <c r="K13" s="6">
        <v>0.6</v>
      </c>
      <c r="L13" s="6">
        <v>0.1</v>
      </c>
      <c r="M13" s="6">
        <v>0.3</v>
      </c>
      <c r="N13" s="6">
        <v>0</v>
      </c>
      <c r="O13" s="6">
        <v>0.7</v>
      </c>
      <c r="P13" s="7">
        <f t="shared" si="0"/>
        <v>21.136507936507936</v>
      </c>
      <c r="Q13" s="4">
        <v>11</v>
      </c>
      <c r="R13" s="8" t="s">
        <v>67</v>
      </c>
      <c r="S13" s="4">
        <v>3</v>
      </c>
      <c r="U13" s="9"/>
    </row>
    <row r="14" spans="1:21" x14ac:dyDescent="0.3">
      <c r="A14" s="3">
        <v>12</v>
      </c>
      <c r="B14" s="4">
        <v>5</v>
      </c>
      <c r="C14" s="4" t="s">
        <v>49</v>
      </c>
      <c r="D14" s="4">
        <v>48</v>
      </c>
      <c r="E14" s="4">
        <v>13</v>
      </c>
      <c r="F14" s="4">
        <v>21</v>
      </c>
      <c r="G14" s="4">
        <v>5</v>
      </c>
      <c r="H14" s="4">
        <v>24</v>
      </c>
      <c r="I14" s="4">
        <v>19</v>
      </c>
      <c r="J14" s="4">
        <v>11</v>
      </c>
      <c r="K14" s="6">
        <v>0.3</v>
      </c>
      <c r="L14" s="6">
        <v>0</v>
      </c>
      <c r="M14" s="6">
        <v>0.7</v>
      </c>
      <c r="N14" s="6">
        <v>0</v>
      </c>
      <c r="O14" s="6">
        <v>0.7</v>
      </c>
      <c r="P14" s="7">
        <f t="shared" si="0"/>
        <v>25.409523809523808</v>
      </c>
      <c r="Q14" s="4">
        <v>19</v>
      </c>
      <c r="R14" s="8" t="s">
        <v>68</v>
      </c>
      <c r="S14" s="4">
        <v>2</v>
      </c>
      <c r="U14" s="9"/>
    </row>
    <row r="15" spans="1:21" x14ac:dyDescent="0.3">
      <c r="A15" s="3">
        <v>13</v>
      </c>
      <c r="B15" s="4">
        <v>6</v>
      </c>
      <c r="C15" s="4" t="s">
        <v>53</v>
      </c>
      <c r="D15" s="4">
        <v>39</v>
      </c>
      <c r="E15" s="4">
        <v>9</v>
      </c>
      <c r="F15" s="4">
        <v>23</v>
      </c>
      <c r="G15" s="4">
        <v>5</v>
      </c>
      <c r="H15" s="4">
        <v>29</v>
      </c>
      <c r="I15" s="4">
        <v>23</v>
      </c>
      <c r="J15" s="4">
        <v>12</v>
      </c>
      <c r="K15" s="6">
        <v>0.25</v>
      </c>
      <c r="L15" s="6">
        <v>0.06</v>
      </c>
      <c r="M15" s="6">
        <v>0.65</v>
      </c>
      <c r="N15" s="6">
        <v>0.04</v>
      </c>
      <c r="O15" s="6">
        <v>0.7</v>
      </c>
      <c r="P15" s="7">
        <f t="shared" si="0"/>
        <v>24.879365079365083</v>
      </c>
      <c r="Q15" s="4">
        <v>21</v>
      </c>
      <c r="R15" s="8" t="s">
        <v>69</v>
      </c>
      <c r="S15" s="4">
        <v>3</v>
      </c>
      <c r="U15" s="9"/>
    </row>
    <row r="16" spans="1:21" x14ac:dyDescent="0.3">
      <c r="A16" s="3">
        <v>14</v>
      </c>
      <c r="B16" s="4">
        <v>6</v>
      </c>
      <c r="C16" s="4" t="s">
        <v>39</v>
      </c>
      <c r="D16" s="4">
        <v>50</v>
      </c>
      <c r="E16" s="4">
        <v>6</v>
      </c>
      <c r="F16" s="4">
        <v>19</v>
      </c>
      <c r="G16" s="4">
        <v>5</v>
      </c>
      <c r="H16" s="4">
        <v>23</v>
      </c>
      <c r="I16" s="4">
        <v>24</v>
      </c>
      <c r="J16" s="4">
        <v>7</v>
      </c>
      <c r="K16" s="6">
        <v>0.6</v>
      </c>
      <c r="L16" s="6">
        <v>0.1</v>
      </c>
      <c r="M16" s="6">
        <v>0.3</v>
      </c>
      <c r="N16" s="6">
        <v>0</v>
      </c>
      <c r="O16" s="6">
        <v>0.75</v>
      </c>
      <c r="P16" s="7">
        <f t="shared" si="0"/>
        <v>23.904761904761909</v>
      </c>
      <c r="Q16" s="4">
        <v>12</v>
      </c>
      <c r="R16" s="8" t="s">
        <v>70</v>
      </c>
      <c r="S16" s="4">
        <v>4</v>
      </c>
      <c r="U16" s="9"/>
    </row>
    <row r="17" spans="1:21" x14ac:dyDescent="0.3">
      <c r="A17" s="3">
        <v>15</v>
      </c>
      <c r="B17" s="4">
        <v>7</v>
      </c>
      <c r="C17" s="4" t="s">
        <v>52</v>
      </c>
      <c r="D17" s="4">
        <v>46</v>
      </c>
      <c r="E17" s="4">
        <v>9</v>
      </c>
      <c r="F17" s="4">
        <v>25</v>
      </c>
      <c r="G17" s="4">
        <v>5</v>
      </c>
      <c r="H17" s="4">
        <v>30</v>
      </c>
      <c r="I17" s="4">
        <v>23</v>
      </c>
      <c r="J17" s="4">
        <v>12</v>
      </c>
      <c r="K17" s="6">
        <v>0.25</v>
      </c>
      <c r="L17" s="6">
        <v>0.06</v>
      </c>
      <c r="M17" s="6">
        <v>0.65</v>
      </c>
      <c r="N17" s="6">
        <v>0.04</v>
      </c>
      <c r="O17" s="6">
        <v>0.75</v>
      </c>
      <c r="P17" s="7">
        <f t="shared" si="0"/>
        <v>26.946031746031746</v>
      </c>
      <c r="Q17" s="4">
        <v>22</v>
      </c>
      <c r="R17" s="8" t="s">
        <v>71</v>
      </c>
      <c r="S17" s="4">
        <v>2</v>
      </c>
      <c r="U17" s="9"/>
    </row>
    <row r="18" spans="1:21" x14ac:dyDescent="0.3">
      <c r="A18" s="3">
        <v>16</v>
      </c>
      <c r="B18" s="4">
        <v>7</v>
      </c>
      <c r="C18" s="4" t="s">
        <v>51</v>
      </c>
      <c r="D18" s="4">
        <v>52</v>
      </c>
      <c r="E18" s="4">
        <v>13</v>
      </c>
      <c r="F18" s="4">
        <v>23</v>
      </c>
      <c r="G18" s="4">
        <v>7</v>
      </c>
      <c r="H18" s="4">
        <v>27</v>
      </c>
      <c r="I18" s="4">
        <v>22</v>
      </c>
      <c r="J18" s="4">
        <v>12</v>
      </c>
      <c r="K18" s="6">
        <v>0.1</v>
      </c>
      <c r="L18" s="6">
        <v>0</v>
      </c>
      <c r="M18" s="6">
        <v>0.9</v>
      </c>
      <c r="N18" s="6">
        <v>0</v>
      </c>
      <c r="O18" s="6">
        <v>0.75</v>
      </c>
      <c r="P18" s="7">
        <f t="shared" si="0"/>
        <v>27.892063492063489</v>
      </c>
      <c r="Q18" s="4">
        <v>25</v>
      </c>
      <c r="R18" s="8" t="s">
        <v>72</v>
      </c>
      <c r="S18" s="4">
        <v>1</v>
      </c>
      <c r="U18" s="9"/>
    </row>
    <row r="19" spans="1:21" x14ac:dyDescent="0.3">
      <c r="A19" s="3">
        <v>17</v>
      </c>
      <c r="B19" s="4">
        <v>8</v>
      </c>
      <c r="C19" s="4" t="s">
        <v>50</v>
      </c>
      <c r="D19" s="4">
        <v>63</v>
      </c>
      <c r="E19" s="4">
        <v>10</v>
      </c>
      <c r="F19" s="4">
        <v>28</v>
      </c>
      <c r="G19" s="4">
        <v>7</v>
      </c>
      <c r="H19" s="4">
        <v>36</v>
      </c>
      <c r="I19" s="4">
        <v>26</v>
      </c>
      <c r="J19" s="4">
        <v>13</v>
      </c>
      <c r="K19" s="6">
        <v>0.35</v>
      </c>
      <c r="L19" s="6">
        <v>0.5</v>
      </c>
      <c r="M19" s="6">
        <v>0.6</v>
      </c>
      <c r="N19" s="6">
        <v>0</v>
      </c>
      <c r="O19" s="6">
        <v>0.8</v>
      </c>
      <c r="P19" s="7">
        <f t="shared" si="0"/>
        <v>33.107936507936508</v>
      </c>
      <c r="Q19" s="4">
        <v>29</v>
      </c>
      <c r="R19" s="10" t="s">
        <v>73</v>
      </c>
      <c r="S19" s="4">
        <v>2</v>
      </c>
      <c r="U19" s="9"/>
    </row>
    <row r="20" spans="1:21" x14ac:dyDescent="0.3">
      <c r="A20" s="3">
        <v>18</v>
      </c>
      <c r="B20" s="4">
        <v>8</v>
      </c>
      <c r="C20" s="4" t="s">
        <v>45</v>
      </c>
      <c r="D20" s="4">
        <v>69</v>
      </c>
      <c r="E20" s="4">
        <v>12</v>
      </c>
      <c r="F20" s="4">
        <v>32</v>
      </c>
      <c r="G20" s="4">
        <v>7</v>
      </c>
      <c r="H20" s="4">
        <v>42</v>
      </c>
      <c r="I20" s="4">
        <v>27</v>
      </c>
      <c r="J20" s="4">
        <v>13</v>
      </c>
      <c r="K20" s="6">
        <v>0.9</v>
      </c>
      <c r="L20" s="6">
        <v>0</v>
      </c>
      <c r="M20" s="6">
        <v>0.1</v>
      </c>
      <c r="N20" s="6">
        <v>0</v>
      </c>
      <c r="O20" s="6">
        <v>0.8</v>
      </c>
      <c r="P20" s="7">
        <f t="shared" si="0"/>
        <v>37.006349206349206</v>
      </c>
      <c r="Q20" s="4">
        <v>30</v>
      </c>
      <c r="R20" s="8" t="s">
        <v>74</v>
      </c>
      <c r="S20" s="4">
        <v>2</v>
      </c>
      <c r="U20" s="9"/>
    </row>
    <row r="21" spans="1:21" x14ac:dyDescent="0.3">
      <c r="A21" s="3">
        <v>19</v>
      </c>
      <c r="B21" s="4">
        <v>8</v>
      </c>
      <c r="C21" s="4" t="s">
        <v>44</v>
      </c>
      <c r="D21" s="4">
        <v>75</v>
      </c>
      <c r="E21" s="4">
        <v>12</v>
      </c>
      <c r="F21" s="4">
        <v>36</v>
      </c>
      <c r="G21" s="4">
        <v>10</v>
      </c>
      <c r="H21" s="4">
        <v>45</v>
      </c>
      <c r="I21" s="4">
        <v>28</v>
      </c>
      <c r="J21" s="4">
        <v>14</v>
      </c>
      <c r="K21" s="6">
        <v>0.7</v>
      </c>
      <c r="L21" s="6">
        <v>0.05</v>
      </c>
      <c r="M21" s="6">
        <v>0.25</v>
      </c>
      <c r="N21" s="6">
        <v>0</v>
      </c>
      <c r="O21" s="6">
        <v>0</v>
      </c>
      <c r="P21" s="7">
        <f t="shared" si="0"/>
        <v>40.238095238095241</v>
      </c>
      <c r="Q21" s="4">
        <v>32</v>
      </c>
      <c r="R21" s="8" t="s">
        <v>75</v>
      </c>
      <c r="S21" s="4">
        <v>2</v>
      </c>
      <c r="U21" s="9"/>
    </row>
    <row r="22" spans="1:21" x14ac:dyDescent="0.3">
      <c r="A22" s="3">
        <v>20</v>
      </c>
      <c r="B22" s="4">
        <v>8</v>
      </c>
      <c r="C22" s="4" t="s">
        <v>43</v>
      </c>
      <c r="D22" s="4">
        <v>79</v>
      </c>
      <c r="E22" s="4">
        <v>15</v>
      </c>
      <c r="F22" s="4">
        <v>38</v>
      </c>
      <c r="G22" s="4">
        <v>10</v>
      </c>
      <c r="H22" s="4">
        <v>54</v>
      </c>
      <c r="I22" s="4">
        <v>25</v>
      </c>
      <c r="J22" s="4">
        <v>15</v>
      </c>
      <c r="K22" s="6">
        <v>0.4</v>
      </c>
      <c r="L22" s="6">
        <v>0.2</v>
      </c>
      <c r="M22" s="6">
        <v>0.4</v>
      </c>
      <c r="N22" s="6">
        <v>0</v>
      </c>
      <c r="O22" s="6">
        <v>0</v>
      </c>
      <c r="P22" s="7">
        <f t="shared" si="0"/>
        <v>43.86349206349206</v>
      </c>
      <c r="Q22" s="4">
        <v>33</v>
      </c>
      <c r="R22" s="8" t="s">
        <v>76</v>
      </c>
      <c r="S22" s="4">
        <v>3</v>
      </c>
      <c r="U22" s="9"/>
    </row>
    <row r="23" spans="1:21" ht="15" customHeight="1" x14ac:dyDescent="0.3">
      <c r="A23" s="51" t="s">
        <v>55</v>
      </c>
      <c r="B23" s="51"/>
      <c r="C23" s="51"/>
      <c r="D23" s="51"/>
      <c r="E23" s="51"/>
      <c r="F23" s="51"/>
      <c r="G23" s="51"/>
      <c r="H23" s="51"/>
      <c r="I23" s="51"/>
      <c r="J23" s="51"/>
      <c r="K23" s="51"/>
      <c r="L23" s="51"/>
      <c r="M23" s="51"/>
      <c r="N23" s="51"/>
      <c r="O23" s="51"/>
      <c r="P23" s="51"/>
      <c r="Q23" s="51"/>
      <c r="R23" s="51"/>
      <c r="S23" s="51"/>
      <c r="U23" s="9"/>
    </row>
    <row r="24" spans="1:21" ht="15" customHeight="1" x14ac:dyDescent="0.3">
      <c r="A24" s="51"/>
      <c r="B24" s="51"/>
      <c r="C24" s="51"/>
      <c r="D24" s="51"/>
      <c r="E24" s="51"/>
      <c r="F24" s="51"/>
      <c r="G24" s="51"/>
      <c r="H24" s="51"/>
      <c r="I24" s="51"/>
      <c r="J24" s="51"/>
      <c r="K24" s="51"/>
      <c r="L24" s="51"/>
      <c r="M24" s="51"/>
      <c r="N24" s="51"/>
      <c r="O24" s="51"/>
      <c r="P24" s="51"/>
      <c r="Q24" s="51"/>
      <c r="R24" s="51"/>
      <c r="S24" s="51"/>
    </row>
    <row r="25" spans="1:21" x14ac:dyDescent="0.3">
      <c r="A25" s="52" t="s">
        <v>56</v>
      </c>
      <c r="B25" s="53"/>
      <c r="C25" s="53"/>
      <c r="D25" s="53"/>
      <c r="E25" s="53"/>
      <c r="F25" s="53"/>
      <c r="G25" s="53"/>
      <c r="H25" s="53"/>
      <c r="I25" s="53"/>
      <c r="J25" s="53"/>
      <c r="K25" s="53"/>
      <c r="L25" s="53"/>
      <c r="M25" s="53"/>
      <c r="N25" s="53"/>
      <c r="O25" s="53"/>
      <c r="P25" s="53"/>
      <c r="Q25" s="53"/>
      <c r="R25" s="53"/>
      <c r="S25" s="54"/>
    </row>
    <row r="26" spans="1:21" x14ac:dyDescent="0.3">
      <c r="A26" s="55"/>
      <c r="B26" s="56"/>
      <c r="C26" s="56"/>
      <c r="D26" s="56"/>
      <c r="E26" s="56"/>
      <c r="F26" s="56"/>
      <c r="G26" s="56"/>
      <c r="H26" s="56"/>
      <c r="I26" s="56"/>
      <c r="J26" s="56"/>
      <c r="K26" s="56"/>
      <c r="L26" s="56"/>
      <c r="M26" s="56"/>
      <c r="N26" s="56"/>
      <c r="O26" s="56"/>
      <c r="P26" s="56"/>
      <c r="Q26" s="56"/>
      <c r="R26" s="56"/>
      <c r="S26" s="57"/>
    </row>
    <row r="27" spans="1:21" x14ac:dyDescent="0.3">
      <c r="D27" s="9">
        <f>D22+(D22*0.18)*K27</f>
        <v>1145.5</v>
      </c>
      <c r="E27" s="9">
        <f>E22+(E22*0.18)*K27</f>
        <v>217.49999999999997</v>
      </c>
      <c r="F27" s="9">
        <f>F22+(F22*0.125)*$K$27</f>
        <v>394.25</v>
      </c>
      <c r="G27" s="9">
        <f>G22+(G22*0.125)*$K$27</f>
        <v>103.75</v>
      </c>
      <c r="H27" s="9">
        <f>H22+(H22*0.125)*$K$27</f>
        <v>560.25</v>
      </c>
      <c r="I27" s="9">
        <f>I22+(I22*0.125)*$K$27</f>
        <v>259.375</v>
      </c>
      <c r="J27" s="9">
        <f>J22+(J22*0.125)*$K$27</f>
        <v>155.625</v>
      </c>
      <c r="K27" s="2">
        <v>75</v>
      </c>
      <c r="M27" s="11">
        <f>P22+(P22*0.2)*K27</f>
        <v>701.81587301587297</v>
      </c>
    </row>
  </sheetData>
  <sortState ref="A3:T22">
    <sortCondition ref="A3:A22"/>
  </sortState>
  <mergeCells count="3">
    <mergeCell ref="A1:S1"/>
    <mergeCell ref="A23:S24"/>
    <mergeCell ref="A25:S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H18" sqref="H18:L32"/>
    </sheetView>
  </sheetViews>
  <sheetFormatPr defaultRowHeight="18.75" x14ac:dyDescent="0.3"/>
  <cols>
    <col min="1" max="1" width="8.140625" style="2" bestFit="1" customWidth="1"/>
    <col min="2" max="2" width="10.7109375" style="2" bestFit="1" customWidth="1"/>
    <col min="3" max="3" width="5.5703125" style="2" bestFit="1" customWidth="1"/>
    <col min="4" max="4" width="7" style="2" bestFit="1" customWidth="1"/>
    <col min="5" max="5" width="5.5703125" style="2" bestFit="1" customWidth="1"/>
    <col min="6" max="8" width="7" style="2" bestFit="1" customWidth="1"/>
    <col min="9" max="9" width="6.7109375" style="2" bestFit="1" customWidth="1"/>
    <col min="10" max="10" width="7.85546875" style="2" bestFit="1" customWidth="1"/>
    <col min="11" max="12" width="6.85546875" style="2" bestFit="1" customWidth="1"/>
    <col min="13" max="13" width="9" style="2" bestFit="1" customWidth="1"/>
    <col min="14" max="14" width="9.42578125" style="2" bestFit="1" customWidth="1"/>
    <col min="15" max="16" width="7.140625" style="2" bestFit="1" customWidth="1"/>
    <col min="17" max="17" width="10.140625" style="2" bestFit="1" customWidth="1"/>
    <col min="18" max="18" width="10.42578125" style="2" bestFit="1" customWidth="1"/>
    <col min="19" max="19" width="7.5703125" style="2" bestFit="1" customWidth="1"/>
    <col min="20" max="20" width="11.5703125" style="2" bestFit="1" customWidth="1"/>
    <col min="21" max="21" width="11.85546875" style="2" bestFit="1" customWidth="1"/>
    <col min="22" max="22" width="16.140625" style="2" bestFit="1" customWidth="1"/>
    <col min="23" max="23" width="11.7109375" style="2" bestFit="1" customWidth="1"/>
    <col min="24" max="24" width="18.140625" style="2" bestFit="1" customWidth="1"/>
    <col min="25" max="25" width="14" style="2" bestFit="1" customWidth="1"/>
    <col min="26" max="16384" width="9.140625" style="2"/>
  </cols>
  <sheetData>
    <row r="1" spans="1:25" x14ac:dyDescent="0.3">
      <c r="A1" s="19"/>
      <c r="B1" s="19"/>
      <c r="C1" s="19"/>
      <c r="D1" s="19"/>
      <c r="E1" s="19"/>
      <c r="F1" s="19"/>
      <c r="G1" s="19"/>
      <c r="H1" s="19"/>
      <c r="I1" s="19"/>
      <c r="J1" s="19"/>
      <c r="K1" s="19"/>
      <c r="L1" s="19"/>
      <c r="M1" s="19"/>
      <c r="N1" s="19"/>
      <c r="O1" s="19"/>
      <c r="P1" s="19"/>
      <c r="Q1" s="19"/>
      <c r="R1" s="19"/>
      <c r="S1" s="19"/>
      <c r="T1" s="19"/>
      <c r="U1" s="19"/>
      <c r="V1" s="19"/>
      <c r="W1" s="19"/>
    </row>
    <row r="2" spans="1:25" x14ac:dyDescent="0.3">
      <c r="A2" s="5" t="s">
        <v>77</v>
      </c>
      <c r="B2" s="5" t="s">
        <v>16</v>
      </c>
      <c r="C2" s="5" t="s">
        <v>87</v>
      </c>
      <c r="D2" s="5" t="s">
        <v>20</v>
      </c>
      <c r="E2" s="5" t="s">
        <v>21</v>
      </c>
      <c r="F2" s="5" t="s">
        <v>91</v>
      </c>
      <c r="G2" s="5" t="s">
        <v>92</v>
      </c>
      <c r="H2" s="5" t="s">
        <v>22</v>
      </c>
      <c r="I2" s="5" t="s">
        <v>23</v>
      </c>
      <c r="J2" s="5" t="s">
        <v>24</v>
      </c>
      <c r="K2" s="5" t="s">
        <v>25</v>
      </c>
      <c r="L2" s="5" t="s">
        <v>26</v>
      </c>
      <c r="M2" s="5" t="s">
        <v>27</v>
      </c>
      <c r="N2" s="5" t="s">
        <v>28</v>
      </c>
      <c r="O2" s="5" t="s">
        <v>29</v>
      </c>
      <c r="P2" s="5" t="s">
        <v>78</v>
      </c>
      <c r="Q2" s="5" t="s">
        <v>88</v>
      </c>
      <c r="R2" s="5" t="s">
        <v>89</v>
      </c>
      <c r="S2" s="5" t="s">
        <v>90</v>
      </c>
      <c r="T2" s="5" t="s">
        <v>93</v>
      </c>
      <c r="U2" s="5" t="s">
        <v>94</v>
      </c>
      <c r="V2" s="5" t="s">
        <v>17</v>
      </c>
      <c r="W2" s="5" t="s">
        <v>102</v>
      </c>
      <c r="X2" s="4" t="s">
        <v>104</v>
      </c>
      <c r="Y2" s="4" t="s">
        <v>105</v>
      </c>
    </row>
    <row r="3" spans="1:25" x14ac:dyDescent="0.3">
      <c r="A3" s="5">
        <v>1</v>
      </c>
      <c r="B3" s="5" t="s">
        <v>80</v>
      </c>
      <c r="C3" s="5">
        <v>7</v>
      </c>
      <c r="D3" s="5">
        <v>250</v>
      </c>
      <c r="E3" s="5">
        <v>100</v>
      </c>
      <c r="F3" s="5">
        <v>50</v>
      </c>
      <c r="G3" s="5">
        <v>105</v>
      </c>
      <c r="H3" s="5">
        <v>20</v>
      </c>
      <c r="I3" s="5">
        <v>5</v>
      </c>
      <c r="J3" s="5">
        <v>40</v>
      </c>
      <c r="K3" s="5">
        <v>36</v>
      </c>
      <c r="L3" s="5">
        <v>15</v>
      </c>
      <c r="M3" s="20">
        <v>0.1</v>
      </c>
      <c r="N3" s="20">
        <v>0.75</v>
      </c>
      <c r="O3" s="20">
        <v>0.1</v>
      </c>
      <c r="P3" s="20">
        <v>0.05</v>
      </c>
      <c r="Q3" s="20">
        <v>0.2</v>
      </c>
      <c r="R3" s="20">
        <v>0.6</v>
      </c>
      <c r="S3" s="20">
        <v>0.2</v>
      </c>
      <c r="T3" s="5">
        <v>100</v>
      </c>
      <c r="U3" s="5">
        <v>100</v>
      </c>
      <c r="V3" s="21" t="s">
        <v>95</v>
      </c>
      <c r="W3" s="5">
        <v>2</v>
      </c>
      <c r="X3" s="4">
        <v>5</v>
      </c>
      <c r="Y3" s="4">
        <v>5</v>
      </c>
    </row>
    <row r="4" spans="1:25" x14ac:dyDescent="0.3">
      <c r="A4" s="5">
        <v>2</v>
      </c>
      <c r="B4" s="5" t="s">
        <v>81</v>
      </c>
      <c r="C4" s="5">
        <v>13</v>
      </c>
      <c r="D4" s="5">
        <v>369</v>
      </c>
      <c r="E4" s="5">
        <v>123</v>
      </c>
      <c r="F4" s="5">
        <v>100</v>
      </c>
      <c r="G4" s="5">
        <v>130</v>
      </c>
      <c r="H4" s="5">
        <v>40</v>
      </c>
      <c r="I4" s="5">
        <v>10</v>
      </c>
      <c r="J4" s="5">
        <v>80</v>
      </c>
      <c r="K4" s="5">
        <v>45</v>
      </c>
      <c r="L4" s="5">
        <v>22</v>
      </c>
      <c r="M4" s="20">
        <v>7.0000000000000007E-2</v>
      </c>
      <c r="N4" s="20">
        <v>0.83</v>
      </c>
      <c r="O4" s="20">
        <v>0.1</v>
      </c>
      <c r="P4" s="20">
        <v>0</v>
      </c>
      <c r="Q4" s="20">
        <v>0.1</v>
      </c>
      <c r="R4" s="20">
        <v>0.6</v>
      </c>
      <c r="S4" s="20">
        <v>0.3</v>
      </c>
      <c r="T4" s="5">
        <v>175</v>
      </c>
      <c r="U4" s="5">
        <v>125</v>
      </c>
      <c r="V4" s="21" t="s">
        <v>96</v>
      </c>
      <c r="W4" s="5">
        <v>2</v>
      </c>
      <c r="X4" s="4">
        <v>7</v>
      </c>
      <c r="Y4" s="4">
        <v>12</v>
      </c>
    </row>
    <row r="5" spans="1:25" x14ac:dyDescent="0.3">
      <c r="A5" s="5">
        <v>3</v>
      </c>
      <c r="B5" s="5" t="s">
        <v>82</v>
      </c>
      <c r="C5" s="5">
        <v>19</v>
      </c>
      <c r="D5" s="5">
        <v>460</v>
      </c>
      <c r="E5" s="5">
        <v>145</v>
      </c>
      <c r="F5" s="5">
        <v>140</v>
      </c>
      <c r="G5" s="5">
        <v>155</v>
      </c>
      <c r="H5" s="5">
        <v>45</v>
      </c>
      <c r="I5" s="5">
        <v>17</v>
      </c>
      <c r="J5" s="5">
        <v>97</v>
      </c>
      <c r="K5" s="5">
        <v>56</v>
      </c>
      <c r="L5" s="5">
        <v>29</v>
      </c>
      <c r="M5" s="20">
        <v>0.12</v>
      </c>
      <c r="N5" s="20">
        <v>0.65</v>
      </c>
      <c r="O5" s="20">
        <v>0.13</v>
      </c>
      <c r="P5" s="20">
        <v>0.1</v>
      </c>
      <c r="Q5" s="20">
        <v>0.1</v>
      </c>
      <c r="R5" s="20">
        <v>0.5</v>
      </c>
      <c r="S5" s="20">
        <v>0.4</v>
      </c>
      <c r="T5" s="5">
        <v>250</v>
      </c>
      <c r="U5" s="5">
        <v>175</v>
      </c>
      <c r="V5" s="21" t="s">
        <v>97</v>
      </c>
      <c r="W5" s="5">
        <v>2</v>
      </c>
      <c r="X5" s="4">
        <v>9</v>
      </c>
      <c r="Y5" s="4">
        <v>20</v>
      </c>
    </row>
    <row r="6" spans="1:25" x14ac:dyDescent="0.3">
      <c r="A6" s="5">
        <v>4</v>
      </c>
      <c r="B6" s="5" t="s">
        <v>83</v>
      </c>
      <c r="C6" s="5">
        <v>26</v>
      </c>
      <c r="D6" s="5">
        <v>600</v>
      </c>
      <c r="E6" s="5">
        <v>175</v>
      </c>
      <c r="F6" s="5">
        <v>170</v>
      </c>
      <c r="G6" s="5">
        <v>180</v>
      </c>
      <c r="H6" s="5">
        <v>49</v>
      </c>
      <c r="I6" s="5">
        <v>19</v>
      </c>
      <c r="J6" s="5">
        <v>122</v>
      </c>
      <c r="K6" s="5">
        <v>60</v>
      </c>
      <c r="L6" s="5">
        <v>31</v>
      </c>
      <c r="M6" s="20">
        <v>0.15</v>
      </c>
      <c r="N6" s="20">
        <v>0.6</v>
      </c>
      <c r="O6" s="20">
        <v>0.13</v>
      </c>
      <c r="P6" s="20">
        <v>0.12</v>
      </c>
      <c r="Q6" s="20">
        <v>0.15</v>
      </c>
      <c r="R6" s="20">
        <v>0.6</v>
      </c>
      <c r="S6" s="20">
        <v>0.25</v>
      </c>
      <c r="T6" s="5">
        <v>375</v>
      </c>
      <c r="U6" s="5">
        <v>325</v>
      </c>
      <c r="V6" s="21" t="s">
        <v>98</v>
      </c>
      <c r="W6" s="5">
        <v>2</v>
      </c>
      <c r="X6" s="4">
        <v>11</v>
      </c>
      <c r="Y6" s="4">
        <v>30</v>
      </c>
    </row>
    <row r="7" spans="1:25" x14ac:dyDescent="0.3">
      <c r="A7" s="5">
        <v>5</v>
      </c>
      <c r="B7" s="5" t="s">
        <v>84</v>
      </c>
      <c r="C7" s="5">
        <v>32</v>
      </c>
      <c r="D7" s="5">
        <v>750</v>
      </c>
      <c r="E7" s="5">
        <v>200</v>
      </c>
      <c r="F7" s="5">
        <v>190</v>
      </c>
      <c r="G7" s="5">
        <v>225</v>
      </c>
      <c r="H7" s="5">
        <v>56</v>
      </c>
      <c r="I7" s="5">
        <v>21</v>
      </c>
      <c r="J7" s="5">
        <v>134</v>
      </c>
      <c r="K7" s="5">
        <v>62</v>
      </c>
      <c r="L7" s="5">
        <v>34</v>
      </c>
      <c r="M7" s="20">
        <v>0.05</v>
      </c>
      <c r="N7" s="20">
        <v>0.55000000000000004</v>
      </c>
      <c r="O7" s="20">
        <v>0.25</v>
      </c>
      <c r="P7" s="20">
        <v>0.15</v>
      </c>
      <c r="Q7" s="20">
        <v>0.1</v>
      </c>
      <c r="R7" s="20">
        <v>0.4</v>
      </c>
      <c r="S7" s="20">
        <v>0.5</v>
      </c>
      <c r="T7" s="5">
        <v>450</v>
      </c>
      <c r="U7" s="5">
        <v>400</v>
      </c>
      <c r="V7" s="21" t="s">
        <v>99</v>
      </c>
      <c r="W7" s="5">
        <v>2</v>
      </c>
      <c r="X7" s="4">
        <v>13</v>
      </c>
      <c r="Y7" s="4">
        <v>42</v>
      </c>
    </row>
    <row r="8" spans="1:25" x14ac:dyDescent="0.3">
      <c r="A8" s="5">
        <v>6</v>
      </c>
      <c r="B8" s="5" t="s">
        <v>85</v>
      </c>
      <c r="C8" s="5">
        <v>39</v>
      </c>
      <c r="D8" s="5">
        <v>800</v>
      </c>
      <c r="E8" s="5">
        <v>215</v>
      </c>
      <c r="F8" s="5">
        <v>200</v>
      </c>
      <c r="G8" s="5">
        <v>240</v>
      </c>
      <c r="H8" s="5">
        <v>65</v>
      </c>
      <c r="I8" s="5">
        <v>20</v>
      </c>
      <c r="J8" s="5">
        <v>139</v>
      </c>
      <c r="K8" s="5">
        <v>66</v>
      </c>
      <c r="L8" s="5">
        <v>47</v>
      </c>
      <c r="M8" s="20">
        <v>0.2</v>
      </c>
      <c r="N8" s="20">
        <v>0.4</v>
      </c>
      <c r="O8" s="20">
        <v>0.3</v>
      </c>
      <c r="P8" s="20">
        <v>0.1</v>
      </c>
      <c r="Q8" s="20">
        <v>0.25</v>
      </c>
      <c r="R8" s="20">
        <v>0.4</v>
      </c>
      <c r="S8" s="20">
        <v>0.35</v>
      </c>
      <c r="T8" s="5">
        <v>550</v>
      </c>
      <c r="U8" s="5">
        <v>500</v>
      </c>
      <c r="V8" s="21" t="s">
        <v>100</v>
      </c>
      <c r="W8" s="5">
        <v>2</v>
      </c>
      <c r="X8" s="4">
        <v>15</v>
      </c>
      <c r="Y8" s="4">
        <v>57</v>
      </c>
    </row>
    <row r="9" spans="1:25" x14ac:dyDescent="0.3">
      <c r="A9" s="5">
        <v>7</v>
      </c>
      <c r="B9" s="5" t="s">
        <v>86</v>
      </c>
      <c r="C9" s="5">
        <v>47</v>
      </c>
      <c r="D9" s="5">
        <v>975</v>
      </c>
      <c r="E9" s="5">
        <v>220</v>
      </c>
      <c r="F9" s="5">
        <v>210</v>
      </c>
      <c r="G9" s="5">
        <v>250</v>
      </c>
      <c r="H9" s="5">
        <v>70</v>
      </c>
      <c r="I9" s="5">
        <v>24</v>
      </c>
      <c r="J9" s="5">
        <v>145</v>
      </c>
      <c r="K9" s="5">
        <v>68</v>
      </c>
      <c r="L9" s="5">
        <v>50</v>
      </c>
      <c r="M9" s="20">
        <v>0.25</v>
      </c>
      <c r="N9" s="20">
        <v>0.2</v>
      </c>
      <c r="O9" s="20">
        <v>0.35</v>
      </c>
      <c r="P9" s="20">
        <v>0.2</v>
      </c>
      <c r="Q9" s="20">
        <v>0.35</v>
      </c>
      <c r="R9" s="20">
        <v>0.2</v>
      </c>
      <c r="S9" s="20">
        <v>0.45</v>
      </c>
      <c r="T9" s="5">
        <v>650</v>
      </c>
      <c r="U9" s="5">
        <v>600</v>
      </c>
      <c r="V9" s="21" t="s">
        <v>103</v>
      </c>
      <c r="W9" s="5">
        <v>2</v>
      </c>
      <c r="X9" s="4">
        <v>20</v>
      </c>
      <c r="Y9" s="4">
        <v>65</v>
      </c>
    </row>
    <row r="10" spans="1:25" x14ac:dyDescent="0.3">
      <c r="A10" s="5">
        <v>8</v>
      </c>
      <c r="B10" s="5" t="s">
        <v>80</v>
      </c>
      <c r="C10" s="5">
        <v>50</v>
      </c>
      <c r="D10" s="5">
        <v>1</v>
      </c>
      <c r="E10" s="5">
        <v>1</v>
      </c>
      <c r="F10" s="5">
        <v>250</v>
      </c>
      <c r="G10" s="5">
        <v>100</v>
      </c>
      <c r="H10" s="5">
        <v>20</v>
      </c>
      <c r="I10" s="5">
        <v>5</v>
      </c>
      <c r="J10" s="5">
        <v>40</v>
      </c>
      <c r="K10" s="5">
        <v>36</v>
      </c>
      <c r="L10" s="5">
        <v>15</v>
      </c>
      <c r="M10" s="20">
        <v>0.1</v>
      </c>
      <c r="N10" s="20">
        <v>0.75</v>
      </c>
      <c r="O10" s="20">
        <v>0.1</v>
      </c>
      <c r="P10" s="20">
        <v>0.05</v>
      </c>
      <c r="Q10" s="20">
        <v>0.2</v>
      </c>
      <c r="R10" s="20">
        <v>0.6</v>
      </c>
      <c r="S10" s="20">
        <v>0.2</v>
      </c>
      <c r="T10" s="5">
        <v>700</v>
      </c>
      <c r="U10" s="5">
        <v>675</v>
      </c>
      <c r="V10" s="21" t="s">
        <v>95</v>
      </c>
      <c r="W10" s="5">
        <v>1</v>
      </c>
      <c r="X10" s="4">
        <v>0</v>
      </c>
      <c r="Y10" s="4">
        <v>0</v>
      </c>
    </row>
    <row r="11" spans="1:25" x14ac:dyDescent="0.3">
      <c r="A11" s="5">
        <v>9</v>
      </c>
      <c r="B11" s="5" t="s">
        <v>81</v>
      </c>
      <c r="C11" s="5">
        <v>52</v>
      </c>
      <c r="D11" s="5">
        <v>1</v>
      </c>
      <c r="E11" s="5">
        <v>1</v>
      </c>
      <c r="F11" s="5">
        <v>369</v>
      </c>
      <c r="G11" s="5">
        <v>123</v>
      </c>
      <c r="H11" s="5">
        <v>40</v>
      </c>
      <c r="I11" s="5">
        <v>10</v>
      </c>
      <c r="J11" s="5">
        <v>80</v>
      </c>
      <c r="K11" s="5">
        <v>45</v>
      </c>
      <c r="L11" s="5">
        <v>22</v>
      </c>
      <c r="M11" s="20">
        <v>7.0000000000000007E-2</v>
      </c>
      <c r="N11" s="20">
        <v>0.83</v>
      </c>
      <c r="O11" s="20">
        <v>0.1</v>
      </c>
      <c r="P11" s="20">
        <v>0</v>
      </c>
      <c r="Q11" s="20">
        <v>0.1</v>
      </c>
      <c r="R11" s="20">
        <v>0.6</v>
      </c>
      <c r="S11" s="20">
        <v>0.3</v>
      </c>
      <c r="T11" s="5">
        <v>725</v>
      </c>
      <c r="U11" s="5">
        <v>700</v>
      </c>
      <c r="V11" s="21" t="s">
        <v>96</v>
      </c>
      <c r="W11" s="5">
        <v>1</v>
      </c>
      <c r="X11" s="4">
        <v>0</v>
      </c>
      <c r="Y11" s="4">
        <v>0</v>
      </c>
    </row>
    <row r="12" spans="1:25" x14ac:dyDescent="0.3">
      <c r="A12" s="5">
        <v>10</v>
      </c>
      <c r="B12" s="5" t="s">
        <v>82</v>
      </c>
      <c r="C12" s="5">
        <v>54</v>
      </c>
      <c r="D12" s="5">
        <v>1</v>
      </c>
      <c r="E12" s="5">
        <v>1</v>
      </c>
      <c r="F12" s="5">
        <v>460</v>
      </c>
      <c r="G12" s="5">
        <v>145</v>
      </c>
      <c r="H12" s="5">
        <v>45</v>
      </c>
      <c r="I12" s="5">
        <v>17</v>
      </c>
      <c r="J12" s="5">
        <v>97</v>
      </c>
      <c r="K12" s="5">
        <v>56</v>
      </c>
      <c r="L12" s="5">
        <v>29</v>
      </c>
      <c r="M12" s="20">
        <v>0.12</v>
      </c>
      <c r="N12" s="20">
        <v>0.65</v>
      </c>
      <c r="O12" s="20">
        <v>0.13</v>
      </c>
      <c r="P12" s="20">
        <v>0.1</v>
      </c>
      <c r="Q12" s="20">
        <v>0.1</v>
      </c>
      <c r="R12" s="20">
        <v>0.5</v>
      </c>
      <c r="S12" s="20">
        <v>0.4</v>
      </c>
      <c r="T12" s="5">
        <v>750</v>
      </c>
      <c r="U12" s="5">
        <v>750</v>
      </c>
      <c r="V12" s="21" t="s">
        <v>97</v>
      </c>
      <c r="W12" s="5">
        <v>1</v>
      </c>
      <c r="X12" s="4">
        <v>0</v>
      </c>
      <c r="Y12" s="4">
        <v>0</v>
      </c>
    </row>
    <row r="13" spans="1:25" x14ac:dyDescent="0.3">
      <c r="A13" s="5">
        <v>11</v>
      </c>
      <c r="B13" s="5" t="s">
        <v>83</v>
      </c>
      <c r="C13" s="5">
        <v>56</v>
      </c>
      <c r="D13" s="5">
        <v>1</v>
      </c>
      <c r="E13" s="5">
        <v>1</v>
      </c>
      <c r="F13" s="5">
        <v>600</v>
      </c>
      <c r="G13" s="5">
        <v>175</v>
      </c>
      <c r="H13" s="5">
        <v>45</v>
      </c>
      <c r="I13" s="5">
        <v>19</v>
      </c>
      <c r="J13" s="5">
        <v>122</v>
      </c>
      <c r="K13" s="5">
        <v>60</v>
      </c>
      <c r="L13" s="5">
        <v>31</v>
      </c>
      <c r="M13" s="20">
        <v>0.15</v>
      </c>
      <c r="N13" s="20">
        <v>0.6</v>
      </c>
      <c r="O13" s="20">
        <v>0.13</v>
      </c>
      <c r="P13" s="20">
        <v>0.12</v>
      </c>
      <c r="Q13" s="20">
        <v>0.15</v>
      </c>
      <c r="R13" s="20">
        <v>0.6</v>
      </c>
      <c r="S13" s="20">
        <v>0.25</v>
      </c>
      <c r="T13" s="5">
        <v>775</v>
      </c>
      <c r="U13" s="5">
        <v>775</v>
      </c>
      <c r="V13" s="21" t="s">
        <v>98</v>
      </c>
      <c r="W13" s="5">
        <v>1</v>
      </c>
      <c r="X13" s="4">
        <v>0</v>
      </c>
      <c r="Y13" s="4">
        <v>0</v>
      </c>
    </row>
    <row r="14" spans="1:25" x14ac:dyDescent="0.3">
      <c r="A14" s="5">
        <v>12</v>
      </c>
      <c r="B14" s="5" t="s">
        <v>84</v>
      </c>
      <c r="C14" s="5">
        <v>58</v>
      </c>
      <c r="D14" s="5">
        <v>1</v>
      </c>
      <c r="E14" s="5">
        <v>1</v>
      </c>
      <c r="F14" s="5">
        <v>750</v>
      </c>
      <c r="G14" s="5">
        <v>200</v>
      </c>
      <c r="H14" s="5">
        <v>49</v>
      </c>
      <c r="I14" s="5">
        <v>21</v>
      </c>
      <c r="J14" s="5">
        <v>134</v>
      </c>
      <c r="K14" s="5">
        <v>62</v>
      </c>
      <c r="L14" s="5">
        <v>34</v>
      </c>
      <c r="M14" s="20">
        <v>0.05</v>
      </c>
      <c r="N14" s="20">
        <v>0.55000000000000004</v>
      </c>
      <c r="O14" s="20">
        <v>0.25</v>
      </c>
      <c r="P14" s="20">
        <v>0.15</v>
      </c>
      <c r="Q14" s="20">
        <v>0.1</v>
      </c>
      <c r="R14" s="20">
        <v>0.4</v>
      </c>
      <c r="S14" s="20">
        <v>0.5</v>
      </c>
      <c r="T14" s="5">
        <v>800</v>
      </c>
      <c r="U14" s="5">
        <v>800</v>
      </c>
      <c r="V14" s="21" t="s">
        <v>99</v>
      </c>
      <c r="W14" s="5">
        <v>1</v>
      </c>
      <c r="X14" s="4">
        <v>0</v>
      </c>
      <c r="Y14" s="4">
        <v>0</v>
      </c>
    </row>
    <row r="15" spans="1:25" x14ac:dyDescent="0.3">
      <c r="A15" s="5">
        <v>13</v>
      </c>
      <c r="B15" s="5" t="s">
        <v>85</v>
      </c>
      <c r="C15" s="5">
        <v>60</v>
      </c>
      <c r="D15" s="5">
        <v>1</v>
      </c>
      <c r="E15" s="5">
        <v>1</v>
      </c>
      <c r="F15" s="5">
        <v>800</v>
      </c>
      <c r="G15" s="5">
        <v>215</v>
      </c>
      <c r="H15" s="5">
        <v>53</v>
      </c>
      <c r="I15" s="5">
        <v>20</v>
      </c>
      <c r="J15" s="5">
        <v>139</v>
      </c>
      <c r="K15" s="5">
        <v>66</v>
      </c>
      <c r="L15" s="5">
        <v>47</v>
      </c>
      <c r="M15" s="20">
        <v>0.2</v>
      </c>
      <c r="N15" s="20">
        <v>0.4</v>
      </c>
      <c r="O15" s="20">
        <v>0.3</v>
      </c>
      <c r="P15" s="20">
        <v>0.1</v>
      </c>
      <c r="Q15" s="20">
        <v>0.25</v>
      </c>
      <c r="R15" s="20">
        <v>0.4</v>
      </c>
      <c r="S15" s="20">
        <v>0.35</v>
      </c>
      <c r="T15" s="5">
        <v>825</v>
      </c>
      <c r="U15" s="5">
        <v>850</v>
      </c>
      <c r="V15" s="21" t="s">
        <v>100</v>
      </c>
      <c r="W15" s="5">
        <v>1</v>
      </c>
      <c r="X15" s="4">
        <v>0</v>
      </c>
      <c r="Y15" s="4">
        <v>0</v>
      </c>
    </row>
    <row r="16" spans="1:25" x14ac:dyDescent="0.3">
      <c r="A16" s="5">
        <v>14</v>
      </c>
      <c r="B16" s="5" t="s">
        <v>86</v>
      </c>
      <c r="C16" s="5">
        <v>64</v>
      </c>
      <c r="D16" s="5">
        <v>1</v>
      </c>
      <c r="E16" s="5">
        <v>1</v>
      </c>
      <c r="F16" s="5">
        <v>975</v>
      </c>
      <c r="G16" s="5">
        <v>220</v>
      </c>
      <c r="H16" s="5">
        <v>62</v>
      </c>
      <c r="I16" s="5">
        <v>24</v>
      </c>
      <c r="J16" s="5">
        <v>145</v>
      </c>
      <c r="K16" s="5">
        <v>68</v>
      </c>
      <c r="L16" s="5">
        <v>50</v>
      </c>
      <c r="M16" s="20">
        <v>0.25</v>
      </c>
      <c r="N16" s="20">
        <v>0.2</v>
      </c>
      <c r="O16" s="20">
        <v>0.35</v>
      </c>
      <c r="P16" s="20">
        <v>0.2</v>
      </c>
      <c r="Q16" s="20">
        <v>0.35</v>
      </c>
      <c r="R16" s="20">
        <v>0.2</v>
      </c>
      <c r="S16" s="20">
        <v>0.45</v>
      </c>
      <c r="T16" s="5">
        <v>850</v>
      </c>
      <c r="U16" s="5">
        <v>900</v>
      </c>
      <c r="V16" s="21" t="s">
        <v>103</v>
      </c>
      <c r="W16" s="5">
        <v>1</v>
      </c>
      <c r="X16" s="4">
        <v>0</v>
      </c>
      <c r="Y16" s="4">
        <v>0</v>
      </c>
    </row>
    <row r="17" spans="1:25" x14ac:dyDescent="0.3">
      <c r="A17" s="5">
        <v>15</v>
      </c>
      <c r="B17" s="5" t="s">
        <v>79</v>
      </c>
      <c r="C17" s="5">
        <v>75</v>
      </c>
      <c r="D17" s="5">
        <v>4000</v>
      </c>
      <c r="E17" s="5">
        <v>500</v>
      </c>
      <c r="F17" s="5">
        <v>2000</v>
      </c>
      <c r="G17" s="5">
        <v>1000</v>
      </c>
      <c r="H17" s="5">
        <v>90</v>
      </c>
      <c r="I17" s="5">
        <v>50</v>
      </c>
      <c r="J17" s="5">
        <v>200</v>
      </c>
      <c r="K17" s="5">
        <v>250</v>
      </c>
      <c r="L17" s="5">
        <v>100</v>
      </c>
      <c r="M17" s="20">
        <v>0.3</v>
      </c>
      <c r="N17" s="20">
        <v>0.1</v>
      </c>
      <c r="O17" s="20">
        <v>0.5</v>
      </c>
      <c r="P17" s="20">
        <v>0.1</v>
      </c>
      <c r="Q17" s="20">
        <v>0.4</v>
      </c>
      <c r="R17" s="20">
        <v>0.01</v>
      </c>
      <c r="S17" s="20">
        <v>0.59</v>
      </c>
      <c r="T17" s="5">
        <v>1250</v>
      </c>
      <c r="U17" s="5">
        <v>2000</v>
      </c>
      <c r="V17" s="21" t="s">
        <v>101</v>
      </c>
      <c r="W17" s="5">
        <v>2</v>
      </c>
      <c r="X17" s="4">
        <v>0</v>
      </c>
      <c r="Y17" s="4">
        <v>0</v>
      </c>
    </row>
    <row r="18" spans="1:25" x14ac:dyDescent="0.3">
      <c r="H18" s="9">
        <f>H3+(H3*0.065)*($C$3*0.1)</f>
        <v>20.91</v>
      </c>
      <c r="I18" s="9">
        <f t="shared" ref="I18:L18" si="0">I3+(I3*0.065)*($C$3*0.1)</f>
        <v>5.2275</v>
      </c>
      <c r="J18" s="9">
        <f t="shared" si="0"/>
        <v>41.82</v>
      </c>
      <c r="K18" s="9">
        <f t="shared" si="0"/>
        <v>37.637999999999998</v>
      </c>
      <c r="L18" s="9">
        <f t="shared" si="0"/>
        <v>15.682500000000001</v>
      </c>
      <c r="M18" s="9">
        <f>H18+H18*0.25</f>
        <v>26.137499999999999</v>
      </c>
      <c r="N18" s="9">
        <f t="shared" ref="N18:Q32" si="1">I18+I18*0.25</f>
        <v>6.5343749999999998</v>
      </c>
      <c r="O18" s="9">
        <f t="shared" si="1"/>
        <v>52.274999999999999</v>
      </c>
      <c r="P18" s="9">
        <f t="shared" si="1"/>
        <v>47.047499999999999</v>
      </c>
      <c r="Q18" s="9">
        <f t="shared" si="1"/>
        <v>19.603125000000002</v>
      </c>
    </row>
    <row r="19" spans="1:25" x14ac:dyDescent="0.3">
      <c r="H19" s="9">
        <f>H4+(H4*0.065)*($C$4*0.1)</f>
        <v>43.38</v>
      </c>
      <c r="I19" s="9">
        <f t="shared" ref="I19:L19" si="2">I4+(I4*0.065)*($C$4*0.1)</f>
        <v>10.845000000000001</v>
      </c>
      <c r="J19" s="9">
        <f t="shared" si="2"/>
        <v>86.76</v>
      </c>
      <c r="K19" s="9">
        <f t="shared" si="2"/>
        <v>48.802500000000002</v>
      </c>
      <c r="L19" s="9">
        <f t="shared" si="2"/>
        <v>23.859000000000002</v>
      </c>
      <c r="M19" s="9">
        <f t="shared" ref="M19:M32" si="3">H19+H19*0.25</f>
        <v>54.225000000000001</v>
      </c>
      <c r="N19" s="9">
        <f t="shared" si="1"/>
        <v>13.55625</v>
      </c>
      <c r="O19" s="9">
        <f t="shared" si="1"/>
        <v>108.45</v>
      </c>
      <c r="P19" s="9">
        <f t="shared" si="1"/>
        <v>61.003125000000004</v>
      </c>
      <c r="Q19" s="9">
        <f t="shared" si="1"/>
        <v>29.823750000000004</v>
      </c>
    </row>
    <row r="20" spans="1:25" x14ac:dyDescent="0.3">
      <c r="H20" s="9">
        <f>H5+(H5*0.065)*($C$5*0.1)</f>
        <v>50.557500000000005</v>
      </c>
      <c r="I20" s="9">
        <f t="shared" ref="I20:L20" si="4">I5+(I5*0.065)*($C$5*0.1)</f>
        <v>19.099499999999999</v>
      </c>
      <c r="J20" s="9">
        <f t="shared" si="4"/>
        <v>108.9795</v>
      </c>
      <c r="K20" s="9">
        <f t="shared" si="4"/>
        <v>62.915999999999997</v>
      </c>
      <c r="L20" s="9">
        <f t="shared" si="4"/>
        <v>32.581499999999998</v>
      </c>
      <c r="M20" s="9">
        <f t="shared" si="3"/>
        <v>63.196875000000006</v>
      </c>
      <c r="N20" s="9">
        <f t="shared" si="1"/>
        <v>23.874375000000001</v>
      </c>
      <c r="O20" s="9">
        <f t="shared" si="1"/>
        <v>136.22437500000001</v>
      </c>
      <c r="P20" s="9">
        <f t="shared" si="1"/>
        <v>78.644999999999996</v>
      </c>
      <c r="Q20" s="9">
        <f t="shared" si="1"/>
        <v>40.726875</v>
      </c>
    </row>
    <row r="21" spans="1:25" x14ac:dyDescent="0.3">
      <c r="H21" s="9">
        <f>H6+(H6*0.065)*($C$6*0.1)</f>
        <v>57.280999999999999</v>
      </c>
      <c r="I21" s="9">
        <f t="shared" ref="I21:L21" si="5">I6+(I6*0.065)*($C$6*0.1)</f>
        <v>22.210999999999999</v>
      </c>
      <c r="J21" s="9">
        <f t="shared" si="5"/>
        <v>142.61799999999999</v>
      </c>
      <c r="K21" s="9">
        <f t="shared" si="5"/>
        <v>70.14</v>
      </c>
      <c r="L21" s="9">
        <f t="shared" si="5"/>
        <v>36.239000000000004</v>
      </c>
      <c r="M21" s="9">
        <f t="shared" si="3"/>
        <v>71.601249999999993</v>
      </c>
      <c r="N21" s="9">
        <f t="shared" si="1"/>
        <v>27.763749999999998</v>
      </c>
      <c r="O21" s="9">
        <f t="shared" si="1"/>
        <v>178.27249999999998</v>
      </c>
      <c r="P21" s="9">
        <f t="shared" si="1"/>
        <v>87.674999999999997</v>
      </c>
      <c r="Q21" s="9">
        <f t="shared" si="1"/>
        <v>45.298750000000005</v>
      </c>
    </row>
    <row r="22" spans="1:25" x14ac:dyDescent="0.3">
      <c r="H22" s="9">
        <f>H7+(H7*0.065)*($C$7*0.1)</f>
        <v>67.647999999999996</v>
      </c>
      <c r="I22" s="9">
        <f t="shared" ref="I22:L22" si="6">I7+(I7*0.065)*($C$7*0.1)</f>
        <v>25.368000000000002</v>
      </c>
      <c r="J22" s="9">
        <f t="shared" si="6"/>
        <v>161.87200000000001</v>
      </c>
      <c r="K22" s="9">
        <f t="shared" si="6"/>
        <v>74.896000000000001</v>
      </c>
      <c r="L22" s="9">
        <f t="shared" si="6"/>
        <v>41.072000000000003</v>
      </c>
      <c r="M22" s="9">
        <f t="shared" si="3"/>
        <v>84.56</v>
      </c>
      <c r="N22" s="9">
        <f t="shared" si="1"/>
        <v>31.71</v>
      </c>
      <c r="O22" s="9">
        <f t="shared" si="1"/>
        <v>202.34000000000003</v>
      </c>
      <c r="P22" s="9">
        <f t="shared" si="1"/>
        <v>93.62</v>
      </c>
      <c r="Q22" s="9">
        <f t="shared" si="1"/>
        <v>51.34</v>
      </c>
    </row>
    <row r="23" spans="1:25" x14ac:dyDescent="0.3">
      <c r="H23" s="9">
        <f>H8+(H8*0.065)*($C$8*0.1)</f>
        <v>81.477500000000006</v>
      </c>
      <c r="I23" s="9">
        <f t="shared" ref="I23:L23" si="7">I8+(I8*0.065)*($C$8*0.1)</f>
        <v>25.07</v>
      </c>
      <c r="J23" s="9">
        <f t="shared" si="7"/>
        <v>174.23650000000001</v>
      </c>
      <c r="K23" s="9">
        <f t="shared" si="7"/>
        <v>82.730999999999995</v>
      </c>
      <c r="L23" s="9">
        <f t="shared" si="7"/>
        <v>58.914500000000004</v>
      </c>
      <c r="M23" s="9">
        <f t="shared" si="3"/>
        <v>101.84687500000001</v>
      </c>
      <c r="N23" s="9">
        <f t="shared" si="1"/>
        <v>31.337499999999999</v>
      </c>
      <c r="O23" s="9">
        <f t="shared" si="1"/>
        <v>217.795625</v>
      </c>
      <c r="P23" s="9">
        <f t="shared" si="1"/>
        <v>103.41374999999999</v>
      </c>
      <c r="Q23" s="9">
        <f t="shared" si="1"/>
        <v>73.643124999999998</v>
      </c>
    </row>
    <row r="24" spans="1:25" x14ac:dyDescent="0.3">
      <c r="H24" s="9">
        <f>H9+(H9*0.065)*($C$9*0.1)</f>
        <v>91.385000000000005</v>
      </c>
      <c r="I24" s="9">
        <f t="shared" ref="I24:L24" si="8">I9+(I9*0.065)*($C$9*0.1)</f>
        <v>31.332000000000001</v>
      </c>
      <c r="J24" s="9">
        <f t="shared" si="8"/>
        <v>189.29750000000001</v>
      </c>
      <c r="K24" s="9">
        <f t="shared" si="8"/>
        <v>88.774000000000001</v>
      </c>
      <c r="L24" s="9">
        <f t="shared" si="8"/>
        <v>65.275000000000006</v>
      </c>
      <c r="M24" s="9">
        <f t="shared" si="3"/>
        <v>114.23125</v>
      </c>
      <c r="N24" s="9">
        <f t="shared" si="1"/>
        <v>39.164999999999999</v>
      </c>
      <c r="O24" s="9">
        <f t="shared" si="1"/>
        <v>236.62187500000002</v>
      </c>
      <c r="P24" s="9">
        <f t="shared" si="1"/>
        <v>110.9675</v>
      </c>
      <c r="Q24" s="9">
        <f t="shared" si="1"/>
        <v>81.59375</v>
      </c>
    </row>
    <row r="25" spans="1:25" x14ac:dyDescent="0.3">
      <c r="H25" s="9">
        <f>H10+(H10*0.065)*($C$10*0.1)</f>
        <v>26.5</v>
      </c>
      <c r="I25" s="9">
        <f t="shared" ref="I25:L25" si="9">I10+(I10*0.065)*($C$10*0.1)</f>
        <v>6.625</v>
      </c>
      <c r="J25" s="9">
        <f t="shared" si="9"/>
        <v>53</v>
      </c>
      <c r="K25" s="9">
        <f t="shared" si="9"/>
        <v>47.7</v>
      </c>
      <c r="L25" s="9">
        <f t="shared" si="9"/>
        <v>19.875</v>
      </c>
      <c r="M25" s="9">
        <f t="shared" si="3"/>
        <v>33.125</v>
      </c>
      <c r="N25" s="9">
        <f t="shared" si="1"/>
        <v>8.28125</v>
      </c>
      <c r="O25" s="9">
        <f t="shared" si="1"/>
        <v>66.25</v>
      </c>
      <c r="P25" s="9">
        <f t="shared" si="1"/>
        <v>59.625</v>
      </c>
      <c r="Q25" s="9">
        <f t="shared" si="1"/>
        <v>24.84375</v>
      </c>
    </row>
    <row r="26" spans="1:25" x14ac:dyDescent="0.3">
      <c r="H26" s="9">
        <f>H11+(H11*0.065)*($C$11*0.1)</f>
        <v>53.52</v>
      </c>
      <c r="I26" s="9">
        <f t="shared" ref="I26:L26" si="10">I11+(I11*0.065)*($C$11*0.1)</f>
        <v>13.38</v>
      </c>
      <c r="J26" s="9">
        <f t="shared" si="10"/>
        <v>107.04</v>
      </c>
      <c r="K26" s="9">
        <f t="shared" si="10"/>
        <v>60.21</v>
      </c>
      <c r="L26" s="9">
        <f t="shared" si="10"/>
        <v>29.436</v>
      </c>
      <c r="M26" s="9">
        <f t="shared" si="3"/>
        <v>66.900000000000006</v>
      </c>
      <c r="N26" s="9">
        <f t="shared" si="1"/>
        <v>16.725000000000001</v>
      </c>
      <c r="O26" s="9">
        <f t="shared" si="1"/>
        <v>133.80000000000001</v>
      </c>
      <c r="P26" s="9">
        <f t="shared" si="1"/>
        <v>75.262500000000003</v>
      </c>
      <c r="Q26" s="9">
        <f t="shared" si="1"/>
        <v>36.795000000000002</v>
      </c>
    </row>
    <row r="27" spans="1:25" x14ac:dyDescent="0.3">
      <c r="H27" s="9">
        <f>H12+(H12*0.065)*($C$12*0.1)</f>
        <v>60.795000000000002</v>
      </c>
      <c r="I27" s="9">
        <f t="shared" ref="I27:L27" si="11">I12+(I12*0.065)*($C$12*0.1)</f>
        <v>22.966999999999999</v>
      </c>
      <c r="J27" s="9">
        <f t="shared" si="11"/>
        <v>131.047</v>
      </c>
      <c r="K27" s="9">
        <f t="shared" si="11"/>
        <v>75.656000000000006</v>
      </c>
      <c r="L27" s="9">
        <f t="shared" si="11"/>
        <v>39.179000000000002</v>
      </c>
      <c r="M27" s="9">
        <f t="shared" si="3"/>
        <v>75.993750000000006</v>
      </c>
      <c r="N27" s="9">
        <f t="shared" si="1"/>
        <v>28.708749999999998</v>
      </c>
      <c r="O27" s="9">
        <f t="shared" si="1"/>
        <v>163.80875</v>
      </c>
      <c r="P27" s="9">
        <f t="shared" si="1"/>
        <v>94.570000000000007</v>
      </c>
      <c r="Q27" s="9">
        <f t="shared" si="1"/>
        <v>48.973750000000003</v>
      </c>
    </row>
    <row r="28" spans="1:25" x14ac:dyDescent="0.3">
      <c r="H28" s="9">
        <f>H13+(H13*0.065)*($C$13*0.1)</f>
        <v>61.38</v>
      </c>
      <c r="I28" s="9">
        <f t="shared" ref="I28:L28" si="12">I13+(I13*0.065)*($C$13*0.1)</f>
        <v>25.916</v>
      </c>
      <c r="J28" s="9">
        <f t="shared" si="12"/>
        <v>166.40800000000002</v>
      </c>
      <c r="K28" s="9">
        <f t="shared" si="12"/>
        <v>81.84</v>
      </c>
      <c r="L28" s="9">
        <f t="shared" si="12"/>
        <v>42.284000000000006</v>
      </c>
      <c r="M28" s="9">
        <f t="shared" si="3"/>
        <v>76.725000000000009</v>
      </c>
      <c r="N28" s="9">
        <f t="shared" si="1"/>
        <v>32.395000000000003</v>
      </c>
      <c r="O28" s="9">
        <f t="shared" si="1"/>
        <v>208.01000000000002</v>
      </c>
      <c r="P28" s="9">
        <f t="shared" si="1"/>
        <v>102.30000000000001</v>
      </c>
      <c r="Q28" s="9">
        <f t="shared" si="1"/>
        <v>52.855000000000004</v>
      </c>
    </row>
    <row r="29" spans="1:25" x14ac:dyDescent="0.3">
      <c r="H29" s="9">
        <f>H14+(H14*0.065)*($C$14*0.1)</f>
        <v>67.472999999999999</v>
      </c>
      <c r="I29" s="9">
        <f t="shared" ref="I29:L29" si="13">I14+(I14*0.065)*($C$14*0.1)</f>
        <v>28.917000000000002</v>
      </c>
      <c r="J29" s="9">
        <f t="shared" si="13"/>
        <v>184.518</v>
      </c>
      <c r="K29" s="9">
        <f t="shared" si="13"/>
        <v>85.374000000000009</v>
      </c>
      <c r="L29" s="9">
        <f t="shared" si="13"/>
        <v>46.817999999999998</v>
      </c>
      <c r="M29" s="9">
        <f t="shared" si="3"/>
        <v>84.341250000000002</v>
      </c>
      <c r="N29" s="9">
        <f t="shared" si="1"/>
        <v>36.146250000000002</v>
      </c>
      <c r="O29" s="9">
        <f t="shared" si="1"/>
        <v>230.64750000000001</v>
      </c>
      <c r="P29" s="9">
        <f t="shared" si="1"/>
        <v>106.71750000000002</v>
      </c>
      <c r="Q29" s="9">
        <f t="shared" si="1"/>
        <v>58.522499999999994</v>
      </c>
    </row>
    <row r="30" spans="1:25" x14ac:dyDescent="0.3">
      <c r="H30" s="9">
        <f>H15+(H15*0.065)*($C$15*0.1)</f>
        <v>73.67</v>
      </c>
      <c r="I30" s="9">
        <f t="shared" ref="I30:L30" si="14">I15+(I15*0.065)*($C$15*0.1)</f>
        <v>27.8</v>
      </c>
      <c r="J30" s="9">
        <f t="shared" si="14"/>
        <v>193.21</v>
      </c>
      <c r="K30" s="9">
        <f t="shared" si="14"/>
        <v>91.740000000000009</v>
      </c>
      <c r="L30" s="9">
        <f t="shared" si="14"/>
        <v>65.33</v>
      </c>
      <c r="M30" s="9">
        <f t="shared" si="3"/>
        <v>92.087500000000006</v>
      </c>
      <c r="N30" s="9">
        <f t="shared" si="1"/>
        <v>34.75</v>
      </c>
      <c r="O30" s="9">
        <f t="shared" si="1"/>
        <v>241.51250000000002</v>
      </c>
      <c r="P30" s="9">
        <f t="shared" si="1"/>
        <v>114.67500000000001</v>
      </c>
      <c r="Q30" s="9">
        <f t="shared" si="1"/>
        <v>81.662499999999994</v>
      </c>
    </row>
    <row r="31" spans="1:25" x14ac:dyDescent="0.3">
      <c r="H31" s="9">
        <f>H16+(H16*0.065)*($C$16*0.1)</f>
        <v>87.792000000000002</v>
      </c>
      <c r="I31" s="9">
        <f t="shared" ref="I31:L31" si="15">I16+(I16*0.065)*($C$16*0.1)</f>
        <v>33.984000000000002</v>
      </c>
      <c r="J31" s="9">
        <f t="shared" si="15"/>
        <v>205.32</v>
      </c>
      <c r="K31" s="9">
        <f t="shared" si="15"/>
        <v>96.287999999999997</v>
      </c>
      <c r="L31" s="9">
        <f t="shared" si="15"/>
        <v>70.8</v>
      </c>
      <c r="M31" s="9">
        <f t="shared" si="3"/>
        <v>109.74000000000001</v>
      </c>
      <c r="N31" s="9">
        <f t="shared" si="1"/>
        <v>42.480000000000004</v>
      </c>
      <c r="O31" s="9">
        <f t="shared" si="1"/>
        <v>256.64999999999998</v>
      </c>
      <c r="P31" s="9">
        <f t="shared" si="1"/>
        <v>120.36</v>
      </c>
      <c r="Q31" s="9">
        <f t="shared" si="1"/>
        <v>88.5</v>
      </c>
    </row>
    <row r="32" spans="1:25" x14ac:dyDescent="0.3">
      <c r="H32" s="9">
        <f>H17+(H17*0.065)*($C$17*0.1)</f>
        <v>133.875</v>
      </c>
      <c r="I32" s="9">
        <f t="shared" ref="I32:L32" si="16">I17+(I17*0.065)*($C$17*0.1)</f>
        <v>74.375</v>
      </c>
      <c r="J32" s="9">
        <f t="shared" si="16"/>
        <v>297.5</v>
      </c>
      <c r="K32" s="9">
        <f t="shared" si="16"/>
        <v>371.875</v>
      </c>
      <c r="L32" s="9">
        <f t="shared" si="16"/>
        <v>148.75</v>
      </c>
      <c r="M32" s="9">
        <f t="shared" si="3"/>
        <v>167.34375</v>
      </c>
      <c r="N32" s="9">
        <f t="shared" si="1"/>
        <v>92.96875</v>
      </c>
      <c r="O32" s="9">
        <f t="shared" si="1"/>
        <v>371.875</v>
      </c>
      <c r="P32" s="9">
        <f t="shared" si="1"/>
        <v>464.84375</v>
      </c>
      <c r="Q32" s="9">
        <f t="shared" si="1"/>
        <v>185.9375</v>
      </c>
    </row>
    <row r="33" spans="8:12" x14ac:dyDescent="0.3">
      <c r="H33" s="9"/>
      <c r="I33" s="9"/>
      <c r="J33" s="9"/>
      <c r="K33" s="9"/>
      <c r="L33" s="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workbookViewId="0">
      <pane xSplit="3" ySplit="2" topLeftCell="D31" activePane="bottomRight" state="frozen"/>
      <selection pane="topRight" activeCell="D1" sqref="D1"/>
      <selection pane="bottomLeft" activeCell="A3" sqref="A3"/>
      <selection pane="bottomRight" activeCell="I42" sqref="I42"/>
    </sheetView>
  </sheetViews>
  <sheetFormatPr defaultRowHeight="15" x14ac:dyDescent="0.25"/>
  <cols>
    <col min="1" max="1" width="6.42578125" style="24" bestFit="1" customWidth="1"/>
    <col min="2" max="2" width="4.28515625" style="24" bestFit="1" customWidth="1"/>
    <col min="3" max="3" width="15.5703125" style="24" bestFit="1" customWidth="1"/>
    <col min="4" max="4" width="12.7109375" style="24" customWidth="1"/>
    <col min="5" max="5" width="10.5703125" style="24" bestFit="1" customWidth="1"/>
    <col min="6" max="6" width="10.140625" style="24" bestFit="1" customWidth="1"/>
    <col min="7" max="8" width="5.5703125" style="24" bestFit="1" customWidth="1"/>
    <col min="9" max="9" width="5" style="24" bestFit="1" customWidth="1"/>
    <col min="10" max="10" width="4.42578125" style="24" bestFit="1" customWidth="1"/>
    <col min="11" max="11" width="5" style="24" bestFit="1" customWidth="1"/>
    <col min="12" max="12" width="4.42578125" style="24" bestFit="1" customWidth="1"/>
    <col min="13" max="13" width="4.5703125" style="24" bestFit="1" customWidth="1"/>
    <col min="14" max="14" width="6.140625" style="24" bestFit="1" customWidth="1"/>
    <col min="15" max="15" width="5.5703125" style="24" bestFit="1" customWidth="1"/>
    <col min="16" max="18" width="5" style="24" bestFit="1" customWidth="1"/>
    <col min="19" max="19" width="4" style="24" bestFit="1" customWidth="1"/>
    <col min="20" max="20" width="4.5703125" style="24" bestFit="1" customWidth="1"/>
    <col min="21" max="21" width="84.42578125" style="30" bestFit="1" customWidth="1"/>
    <col min="22" max="31" width="9.140625" style="24"/>
    <col min="32" max="16384" width="9.140625" style="12"/>
  </cols>
  <sheetData>
    <row r="1" spans="1:21" x14ac:dyDescent="0.25">
      <c r="A1" s="58" t="s">
        <v>106</v>
      </c>
      <c r="B1" s="58" t="s">
        <v>107</v>
      </c>
      <c r="C1" s="58" t="s">
        <v>108</v>
      </c>
      <c r="D1" s="59" t="s">
        <v>285</v>
      </c>
      <c r="E1" s="58" t="s">
        <v>109</v>
      </c>
      <c r="F1" s="58" t="s">
        <v>110</v>
      </c>
      <c r="G1" s="62" t="s">
        <v>118</v>
      </c>
      <c r="H1" s="62"/>
      <c r="I1" s="62"/>
      <c r="J1" s="62"/>
      <c r="K1" s="62"/>
      <c r="L1" s="62"/>
      <c r="M1" s="62"/>
      <c r="N1" s="63" t="s">
        <v>119</v>
      </c>
      <c r="O1" s="63"/>
      <c r="P1" s="63"/>
      <c r="Q1" s="63"/>
      <c r="R1" s="63"/>
      <c r="S1" s="63"/>
      <c r="T1" s="63"/>
      <c r="U1" s="64" t="s">
        <v>264</v>
      </c>
    </row>
    <row r="2" spans="1:21" x14ac:dyDescent="0.25">
      <c r="A2" s="58"/>
      <c r="B2" s="58"/>
      <c r="C2" s="58"/>
      <c r="D2" s="60"/>
      <c r="E2" s="58"/>
      <c r="F2" s="58"/>
      <c r="G2" s="25" t="s">
        <v>111</v>
      </c>
      <c r="H2" s="25" t="s">
        <v>112</v>
      </c>
      <c r="I2" s="25" t="s">
        <v>113</v>
      </c>
      <c r="J2" s="25" t="s">
        <v>114</v>
      </c>
      <c r="K2" s="25" t="s">
        <v>115</v>
      </c>
      <c r="L2" s="25" t="s">
        <v>116</v>
      </c>
      <c r="M2" s="25" t="s">
        <v>117</v>
      </c>
      <c r="N2" s="26" t="s">
        <v>111</v>
      </c>
      <c r="O2" s="26" t="s">
        <v>112</v>
      </c>
      <c r="P2" s="26" t="s">
        <v>113</v>
      </c>
      <c r="Q2" s="26" t="s">
        <v>114</v>
      </c>
      <c r="R2" s="26" t="s">
        <v>115</v>
      </c>
      <c r="S2" s="26" t="s">
        <v>116</v>
      </c>
      <c r="T2" s="26" t="s">
        <v>117</v>
      </c>
      <c r="U2" s="64"/>
    </row>
    <row r="3" spans="1:21" x14ac:dyDescent="0.25">
      <c r="A3" s="27" t="s">
        <v>120</v>
      </c>
      <c r="B3" s="27">
        <v>1</v>
      </c>
      <c r="C3" s="27" t="s">
        <v>170</v>
      </c>
      <c r="D3" s="27" t="s">
        <v>286</v>
      </c>
      <c r="E3" s="27">
        <v>5</v>
      </c>
      <c r="F3" s="27">
        <v>2</v>
      </c>
      <c r="G3" s="25">
        <v>40</v>
      </c>
      <c r="H3" s="25">
        <v>0</v>
      </c>
      <c r="I3" s="25">
        <v>0</v>
      </c>
      <c r="J3" s="25">
        <v>0</v>
      </c>
      <c r="K3" s="25">
        <v>0</v>
      </c>
      <c r="L3" s="25">
        <v>0</v>
      </c>
      <c r="M3" s="25">
        <v>0</v>
      </c>
      <c r="N3" s="26">
        <v>0</v>
      </c>
      <c r="O3" s="26">
        <v>0</v>
      </c>
      <c r="P3" s="26">
        <v>0</v>
      </c>
      <c r="Q3" s="26">
        <v>0</v>
      </c>
      <c r="R3" s="26">
        <v>0</v>
      </c>
      <c r="S3" s="26">
        <v>0</v>
      </c>
      <c r="T3" s="26">
        <v>0</v>
      </c>
      <c r="U3" s="29" t="s">
        <v>218</v>
      </c>
    </row>
    <row r="4" spans="1:21" x14ac:dyDescent="0.25">
      <c r="A4" s="27" t="s">
        <v>121</v>
      </c>
      <c r="B4" s="27">
        <v>1</v>
      </c>
      <c r="C4" s="27" t="s">
        <v>171</v>
      </c>
      <c r="D4" s="27" t="s">
        <v>286</v>
      </c>
      <c r="E4" s="27">
        <v>8</v>
      </c>
      <c r="F4" s="27">
        <v>4</v>
      </c>
      <c r="G4" s="25">
        <v>0</v>
      </c>
      <c r="H4" s="25">
        <v>30</v>
      </c>
      <c r="I4" s="25">
        <v>0</v>
      </c>
      <c r="J4" s="25">
        <v>0</v>
      </c>
      <c r="K4" s="25">
        <v>0</v>
      </c>
      <c r="L4" s="25">
        <v>0</v>
      </c>
      <c r="M4" s="25">
        <v>0</v>
      </c>
      <c r="N4" s="26">
        <v>0</v>
      </c>
      <c r="O4" s="26">
        <v>0</v>
      </c>
      <c r="P4" s="26">
        <v>0</v>
      </c>
      <c r="Q4" s="26">
        <v>0</v>
      </c>
      <c r="R4" s="26">
        <v>0</v>
      </c>
      <c r="S4" s="26">
        <v>0</v>
      </c>
      <c r="T4" s="26">
        <v>0</v>
      </c>
      <c r="U4" s="29" t="s">
        <v>219</v>
      </c>
    </row>
    <row r="5" spans="1:21" x14ac:dyDescent="0.25">
      <c r="A5" s="27" t="s">
        <v>122</v>
      </c>
      <c r="B5" s="27">
        <v>1</v>
      </c>
      <c r="C5" s="27" t="s">
        <v>220</v>
      </c>
      <c r="D5" s="27" t="s">
        <v>287</v>
      </c>
      <c r="E5" s="27">
        <v>15</v>
      </c>
      <c r="F5" s="27">
        <v>7</v>
      </c>
      <c r="G5" s="25">
        <v>0</v>
      </c>
      <c r="H5" s="25">
        <v>0</v>
      </c>
      <c r="I5" s="25">
        <v>0</v>
      </c>
      <c r="J5" s="25">
        <v>0</v>
      </c>
      <c r="K5" s="25">
        <v>0</v>
      </c>
      <c r="L5" s="25">
        <v>0</v>
      </c>
      <c r="M5" s="25">
        <v>0</v>
      </c>
      <c r="N5" s="26">
        <v>-20</v>
      </c>
      <c r="O5" s="26">
        <v>0</v>
      </c>
      <c r="P5" s="26">
        <v>0</v>
      </c>
      <c r="Q5" s="26">
        <v>0</v>
      </c>
      <c r="R5" s="26">
        <v>0</v>
      </c>
      <c r="S5" s="26">
        <v>0</v>
      </c>
      <c r="T5" s="26">
        <v>0</v>
      </c>
      <c r="U5" s="29" t="s">
        <v>221</v>
      </c>
    </row>
    <row r="6" spans="1:21" x14ac:dyDescent="0.25">
      <c r="A6" s="27" t="s">
        <v>123</v>
      </c>
      <c r="B6" s="27">
        <v>1</v>
      </c>
      <c r="C6" s="27" t="s">
        <v>172</v>
      </c>
      <c r="D6" s="27" t="s">
        <v>286</v>
      </c>
      <c r="E6" s="27">
        <v>20</v>
      </c>
      <c r="F6" s="27">
        <v>10</v>
      </c>
      <c r="G6" s="25">
        <v>50</v>
      </c>
      <c r="H6" s="25">
        <v>50</v>
      </c>
      <c r="I6" s="25">
        <v>0</v>
      </c>
      <c r="J6" s="25">
        <v>0</v>
      </c>
      <c r="K6" s="25">
        <v>0</v>
      </c>
      <c r="L6" s="25">
        <v>0</v>
      </c>
      <c r="M6" s="25">
        <v>0</v>
      </c>
      <c r="N6" s="26">
        <v>0</v>
      </c>
      <c r="O6" s="26">
        <v>0</v>
      </c>
      <c r="P6" s="26">
        <v>0</v>
      </c>
      <c r="Q6" s="26">
        <v>0</v>
      </c>
      <c r="R6" s="26">
        <v>0</v>
      </c>
      <c r="S6" s="26">
        <v>0</v>
      </c>
      <c r="T6" s="26">
        <v>0</v>
      </c>
      <c r="U6" s="29" t="s">
        <v>222</v>
      </c>
    </row>
    <row r="7" spans="1:21" x14ac:dyDescent="0.25">
      <c r="A7" s="27" t="s">
        <v>124</v>
      </c>
      <c r="B7" s="27">
        <v>1</v>
      </c>
      <c r="C7" s="27" t="s">
        <v>173</v>
      </c>
      <c r="D7" s="27" t="s">
        <v>286</v>
      </c>
      <c r="E7" s="27">
        <v>10</v>
      </c>
      <c r="F7" s="27">
        <v>0</v>
      </c>
      <c r="G7" s="25">
        <v>0</v>
      </c>
      <c r="H7" s="25">
        <v>0</v>
      </c>
      <c r="I7" s="25">
        <v>5</v>
      </c>
      <c r="J7" s="25">
        <v>0</v>
      </c>
      <c r="K7" s="25">
        <v>0</v>
      </c>
      <c r="L7" s="25">
        <v>0</v>
      </c>
      <c r="M7" s="25">
        <v>0</v>
      </c>
      <c r="N7" s="26">
        <v>0</v>
      </c>
      <c r="O7" s="26">
        <v>0</v>
      </c>
      <c r="P7" s="26">
        <v>0</v>
      </c>
      <c r="Q7" s="26">
        <v>0</v>
      </c>
      <c r="R7" s="26">
        <v>0</v>
      </c>
      <c r="S7" s="26">
        <v>0</v>
      </c>
      <c r="T7" s="26">
        <v>0</v>
      </c>
      <c r="U7" s="29" t="s">
        <v>223</v>
      </c>
    </row>
    <row r="8" spans="1:21" x14ac:dyDescent="0.25">
      <c r="A8" s="27" t="s">
        <v>125</v>
      </c>
      <c r="B8" s="27">
        <v>1</v>
      </c>
      <c r="C8" s="27" t="s">
        <v>174</v>
      </c>
      <c r="D8" s="27" t="s">
        <v>286</v>
      </c>
      <c r="E8" s="27">
        <v>10</v>
      </c>
      <c r="F8" s="27">
        <v>0</v>
      </c>
      <c r="G8" s="25">
        <v>0</v>
      </c>
      <c r="H8" s="25">
        <v>0</v>
      </c>
      <c r="I8" s="25">
        <v>0</v>
      </c>
      <c r="J8" s="25">
        <v>0</v>
      </c>
      <c r="K8" s="25">
        <v>5</v>
      </c>
      <c r="L8" s="25">
        <v>0</v>
      </c>
      <c r="M8" s="25">
        <v>0</v>
      </c>
      <c r="N8" s="26">
        <v>0</v>
      </c>
      <c r="O8" s="26">
        <v>0</v>
      </c>
      <c r="P8" s="26">
        <v>0</v>
      </c>
      <c r="Q8" s="26">
        <v>0</v>
      </c>
      <c r="R8" s="26">
        <v>0</v>
      </c>
      <c r="S8" s="26">
        <v>0</v>
      </c>
      <c r="T8" s="26">
        <v>0</v>
      </c>
      <c r="U8" s="29" t="s">
        <v>224</v>
      </c>
    </row>
    <row r="9" spans="1:21" x14ac:dyDescent="0.25">
      <c r="A9" s="27" t="s">
        <v>126</v>
      </c>
      <c r="B9" s="27">
        <v>2</v>
      </c>
      <c r="C9" s="27" t="s">
        <v>175</v>
      </c>
      <c r="D9" s="27" t="s">
        <v>287</v>
      </c>
      <c r="E9" s="27">
        <v>25</v>
      </c>
      <c r="F9" s="27">
        <v>13</v>
      </c>
      <c r="G9" s="25">
        <v>80</v>
      </c>
      <c r="H9" s="25">
        <v>0</v>
      </c>
      <c r="I9" s="25">
        <v>10</v>
      </c>
      <c r="J9" s="25">
        <v>0</v>
      </c>
      <c r="K9" s="25">
        <v>5</v>
      </c>
      <c r="L9" s="25">
        <v>0</v>
      </c>
      <c r="M9" s="25">
        <v>0</v>
      </c>
      <c r="N9" s="26">
        <v>0</v>
      </c>
      <c r="O9" s="26">
        <v>0</v>
      </c>
      <c r="P9" s="26">
        <v>0</v>
      </c>
      <c r="Q9" s="26">
        <v>0</v>
      </c>
      <c r="R9" s="26">
        <v>0</v>
      </c>
      <c r="S9" s="26">
        <v>0</v>
      </c>
      <c r="T9" s="26">
        <v>0</v>
      </c>
      <c r="U9" s="29" t="s">
        <v>225</v>
      </c>
    </row>
    <row r="10" spans="1:21" x14ac:dyDescent="0.25">
      <c r="A10" s="27" t="s">
        <v>127</v>
      </c>
      <c r="B10" s="27">
        <v>2</v>
      </c>
      <c r="C10" s="27" t="s">
        <v>176</v>
      </c>
      <c r="D10" s="27" t="s">
        <v>287</v>
      </c>
      <c r="E10" s="27">
        <v>40</v>
      </c>
      <c r="F10" s="27">
        <v>10</v>
      </c>
      <c r="G10" s="25">
        <v>0</v>
      </c>
      <c r="H10" s="25">
        <v>0</v>
      </c>
      <c r="I10" s="25">
        <v>0</v>
      </c>
      <c r="J10" s="25">
        <v>0</v>
      </c>
      <c r="K10" s="25">
        <v>0</v>
      </c>
      <c r="L10" s="25">
        <v>0</v>
      </c>
      <c r="M10" s="25">
        <v>0</v>
      </c>
      <c r="N10" s="26">
        <v>-50</v>
      </c>
      <c r="O10" s="26">
        <v>0</v>
      </c>
      <c r="P10" s="26">
        <v>0</v>
      </c>
      <c r="Q10" s="26">
        <v>0</v>
      </c>
      <c r="R10" s="26">
        <v>0</v>
      </c>
      <c r="S10" s="26">
        <v>0</v>
      </c>
      <c r="T10" s="26">
        <v>0</v>
      </c>
      <c r="U10" s="29" t="s">
        <v>226</v>
      </c>
    </row>
    <row r="11" spans="1:21" x14ac:dyDescent="0.25">
      <c r="A11" s="27" t="s">
        <v>128</v>
      </c>
      <c r="B11" s="27">
        <v>2</v>
      </c>
      <c r="C11" s="27" t="s">
        <v>177</v>
      </c>
      <c r="D11" s="27" t="s">
        <v>286</v>
      </c>
      <c r="E11" s="27">
        <v>16</v>
      </c>
      <c r="F11" s="27">
        <v>8</v>
      </c>
      <c r="G11" s="25">
        <v>0</v>
      </c>
      <c r="H11" s="25">
        <v>50</v>
      </c>
      <c r="I11" s="25">
        <v>0</v>
      </c>
      <c r="J11" s="25">
        <v>0</v>
      </c>
      <c r="K11" s="25">
        <v>0</v>
      </c>
      <c r="L11" s="25">
        <v>0</v>
      </c>
      <c r="M11" s="25">
        <v>0</v>
      </c>
      <c r="N11" s="26">
        <v>0</v>
      </c>
      <c r="O11" s="26">
        <v>0</v>
      </c>
      <c r="P11" s="26">
        <v>0</v>
      </c>
      <c r="Q11" s="26">
        <v>0</v>
      </c>
      <c r="R11" s="26">
        <v>0</v>
      </c>
      <c r="S11" s="26">
        <v>0</v>
      </c>
      <c r="T11" s="26">
        <v>0</v>
      </c>
      <c r="U11" s="29" t="s">
        <v>227</v>
      </c>
    </row>
    <row r="12" spans="1:21" x14ac:dyDescent="0.25">
      <c r="A12" s="27" t="s">
        <v>129</v>
      </c>
      <c r="B12" s="27">
        <v>2</v>
      </c>
      <c r="C12" s="27" t="s">
        <v>178</v>
      </c>
      <c r="D12" s="27" t="s">
        <v>286</v>
      </c>
      <c r="E12" s="27">
        <v>10</v>
      </c>
      <c r="F12" s="27">
        <v>0</v>
      </c>
      <c r="G12" s="25">
        <v>0</v>
      </c>
      <c r="H12" s="25">
        <v>0</v>
      </c>
      <c r="I12" s="25">
        <v>0</v>
      </c>
      <c r="J12" s="25">
        <v>5</v>
      </c>
      <c r="K12" s="25">
        <v>0</v>
      </c>
      <c r="L12" s="25">
        <v>0</v>
      </c>
      <c r="M12" s="25">
        <v>0</v>
      </c>
      <c r="N12" s="26">
        <v>0</v>
      </c>
      <c r="O12" s="26">
        <v>0</v>
      </c>
      <c r="P12" s="26">
        <v>0</v>
      </c>
      <c r="Q12" s="26">
        <v>0</v>
      </c>
      <c r="R12" s="26">
        <v>0</v>
      </c>
      <c r="S12" s="26">
        <v>0</v>
      </c>
      <c r="T12" s="26">
        <v>0</v>
      </c>
      <c r="U12" s="29" t="s">
        <v>228</v>
      </c>
    </row>
    <row r="13" spans="1:21" x14ac:dyDescent="0.25">
      <c r="A13" s="27" t="s">
        <v>130</v>
      </c>
      <c r="B13" s="27">
        <v>2</v>
      </c>
      <c r="C13" s="27" t="s">
        <v>179</v>
      </c>
      <c r="D13" s="27" t="s">
        <v>286</v>
      </c>
      <c r="E13" s="27">
        <v>10</v>
      </c>
      <c r="F13" s="27">
        <v>0</v>
      </c>
      <c r="G13" s="25">
        <v>0</v>
      </c>
      <c r="H13" s="25">
        <v>0</v>
      </c>
      <c r="I13" s="25">
        <v>0</v>
      </c>
      <c r="J13" s="25">
        <v>0</v>
      </c>
      <c r="K13" s="25">
        <v>0</v>
      </c>
      <c r="L13" s="25">
        <v>5</v>
      </c>
      <c r="M13" s="25">
        <v>0</v>
      </c>
      <c r="N13" s="26">
        <v>0</v>
      </c>
      <c r="O13" s="26">
        <v>0</v>
      </c>
      <c r="P13" s="26">
        <v>0</v>
      </c>
      <c r="Q13" s="26">
        <v>0</v>
      </c>
      <c r="R13" s="26">
        <v>0</v>
      </c>
      <c r="S13" s="26">
        <v>0</v>
      </c>
      <c r="T13" s="26">
        <v>0</v>
      </c>
      <c r="U13" s="29" t="s">
        <v>229</v>
      </c>
    </row>
    <row r="14" spans="1:21" x14ac:dyDescent="0.25">
      <c r="A14" s="27" t="s">
        <v>131</v>
      </c>
      <c r="B14" s="27">
        <v>2</v>
      </c>
      <c r="C14" s="27" t="s">
        <v>180</v>
      </c>
      <c r="D14" s="27" t="s">
        <v>286</v>
      </c>
      <c r="E14" s="27">
        <v>10</v>
      </c>
      <c r="F14" s="27">
        <v>0</v>
      </c>
      <c r="G14" s="25">
        <v>0</v>
      </c>
      <c r="H14" s="25">
        <v>0</v>
      </c>
      <c r="I14" s="25">
        <v>0</v>
      </c>
      <c r="J14" s="25">
        <v>0</v>
      </c>
      <c r="K14" s="25">
        <v>0</v>
      </c>
      <c r="L14" s="25">
        <v>0</v>
      </c>
      <c r="M14" s="25">
        <v>5</v>
      </c>
      <c r="N14" s="26">
        <v>0</v>
      </c>
      <c r="O14" s="26">
        <v>0</v>
      </c>
      <c r="P14" s="26">
        <v>0</v>
      </c>
      <c r="Q14" s="26">
        <v>0</v>
      </c>
      <c r="R14" s="26">
        <v>0</v>
      </c>
      <c r="S14" s="26">
        <v>0</v>
      </c>
      <c r="T14" s="26">
        <v>0</v>
      </c>
      <c r="U14" s="29" t="s">
        <v>230</v>
      </c>
    </row>
    <row r="15" spans="1:21" x14ac:dyDescent="0.25">
      <c r="A15" s="27" t="s">
        <v>132</v>
      </c>
      <c r="B15" s="27">
        <v>2</v>
      </c>
      <c r="C15" s="27" t="s">
        <v>181</v>
      </c>
      <c r="D15" s="27" t="s">
        <v>286</v>
      </c>
      <c r="E15" s="27">
        <v>60</v>
      </c>
      <c r="F15" s="27">
        <v>40</v>
      </c>
      <c r="G15" s="25">
        <v>100</v>
      </c>
      <c r="H15" s="25">
        <v>100</v>
      </c>
      <c r="I15" s="25">
        <v>0</v>
      </c>
      <c r="J15" s="25">
        <v>0</v>
      </c>
      <c r="K15" s="25">
        <v>0</v>
      </c>
      <c r="L15" s="25">
        <v>0</v>
      </c>
      <c r="M15" s="25">
        <v>0</v>
      </c>
      <c r="N15" s="26">
        <v>0</v>
      </c>
      <c r="O15" s="26">
        <v>0</v>
      </c>
      <c r="P15" s="26">
        <v>0</v>
      </c>
      <c r="Q15" s="26">
        <v>0</v>
      </c>
      <c r="R15" s="26">
        <v>0</v>
      </c>
      <c r="S15" s="26">
        <v>0</v>
      </c>
      <c r="T15" s="26">
        <v>0</v>
      </c>
      <c r="U15" s="29" t="s">
        <v>231</v>
      </c>
    </row>
    <row r="16" spans="1:21" x14ac:dyDescent="0.25">
      <c r="A16" s="27" t="s">
        <v>133</v>
      </c>
      <c r="B16" s="27">
        <v>2</v>
      </c>
      <c r="C16" s="27" t="s">
        <v>182</v>
      </c>
      <c r="D16" s="27" t="s">
        <v>287</v>
      </c>
      <c r="E16" s="27">
        <v>40</v>
      </c>
      <c r="F16" s="27">
        <v>20</v>
      </c>
      <c r="G16" s="25">
        <v>0</v>
      </c>
      <c r="H16" s="25">
        <v>0</v>
      </c>
      <c r="I16" s="25">
        <v>0</v>
      </c>
      <c r="J16" s="25">
        <v>0</v>
      </c>
      <c r="K16" s="25">
        <v>0</v>
      </c>
      <c r="L16" s="25">
        <v>10</v>
      </c>
      <c r="M16" s="25">
        <v>-5</v>
      </c>
      <c r="N16" s="26">
        <v>0</v>
      </c>
      <c r="O16" s="26">
        <v>0</v>
      </c>
      <c r="P16" s="26">
        <v>0</v>
      </c>
      <c r="Q16" s="26">
        <v>-20</v>
      </c>
      <c r="R16" s="26">
        <v>0</v>
      </c>
      <c r="S16" s="26">
        <v>0</v>
      </c>
      <c r="T16" s="26">
        <v>0</v>
      </c>
      <c r="U16" s="29" t="s">
        <v>232</v>
      </c>
    </row>
    <row r="17" spans="1:21" x14ac:dyDescent="0.25">
      <c r="A17" s="27" t="s">
        <v>134</v>
      </c>
      <c r="B17" s="27">
        <v>3</v>
      </c>
      <c r="C17" s="27" t="s">
        <v>183</v>
      </c>
      <c r="D17" s="27" t="s">
        <v>286</v>
      </c>
      <c r="E17" s="27">
        <v>150</v>
      </c>
      <c r="F17" s="27">
        <v>75</v>
      </c>
      <c r="G17" s="25">
        <v>40</v>
      </c>
      <c r="H17" s="25">
        <v>40</v>
      </c>
      <c r="I17" s="25">
        <v>10</v>
      </c>
      <c r="J17" s="25">
        <v>10</v>
      </c>
      <c r="K17" s="25">
        <v>10</v>
      </c>
      <c r="L17" s="25">
        <v>10</v>
      </c>
      <c r="M17" s="25">
        <v>10</v>
      </c>
      <c r="N17" s="26">
        <v>0</v>
      </c>
      <c r="O17" s="26">
        <v>0</v>
      </c>
      <c r="P17" s="26">
        <v>0</v>
      </c>
      <c r="Q17" s="26">
        <v>0</v>
      </c>
      <c r="R17" s="26">
        <v>0</v>
      </c>
      <c r="S17" s="26">
        <v>0</v>
      </c>
      <c r="T17" s="26">
        <v>0</v>
      </c>
      <c r="U17" s="29" t="s">
        <v>233</v>
      </c>
    </row>
    <row r="18" spans="1:21" x14ac:dyDescent="0.25">
      <c r="A18" s="27" t="s">
        <v>135</v>
      </c>
      <c r="B18" s="27">
        <v>3</v>
      </c>
      <c r="C18" s="27" t="s">
        <v>184</v>
      </c>
      <c r="D18" s="27" t="s">
        <v>287</v>
      </c>
      <c r="E18" s="27">
        <v>120</v>
      </c>
      <c r="F18" s="27">
        <v>60</v>
      </c>
      <c r="G18" s="25">
        <v>-10</v>
      </c>
      <c r="H18" s="25">
        <v>0</v>
      </c>
      <c r="I18" s="25">
        <v>0</v>
      </c>
      <c r="J18" s="25">
        <v>0</v>
      </c>
      <c r="K18" s="25">
        <v>0</v>
      </c>
      <c r="L18" s="25">
        <v>0</v>
      </c>
      <c r="M18" s="25">
        <v>0</v>
      </c>
      <c r="N18" s="26">
        <v>-100</v>
      </c>
      <c r="O18" s="26">
        <v>0</v>
      </c>
      <c r="P18" s="26">
        <v>0</v>
      </c>
      <c r="Q18" s="26">
        <v>0</v>
      </c>
      <c r="R18" s="26">
        <v>0</v>
      </c>
      <c r="S18" s="26">
        <v>0</v>
      </c>
      <c r="T18" s="26">
        <v>0</v>
      </c>
      <c r="U18" s="29" t="s">
        <v>234</v>
      </c>
    </row>
    <row r="19" spans="1:21" x14ac:dyDescent="0.25">
      <c r="A19" s="27" t="s">
        <v>136</v>
      </c>
      <c r="B19" s="27">
        <v>3</v>
      </c>
      <c r="C19" s="27" t="s">
        <v>185</v>
      </c>
      <c r="D19" s="27" t="s">
        <v>287</v>
      </c>
      <c r="E19" s="27">
        <v>200</v>
      </c>
      <c r="F19" s="27">
        <v>100</v>
      </c>
      <c r="G19" s="25">
        <v>0</v>
      </c>
      <c r="H19" s="25">
        <v>-4</v>
      </c>
      <c r="I19" s="25">
        <v>0</v>
      </c>
      <c r="J19" s="25">
        <v>0</v>
      </c>
      <c r="K19" s="25">
        <v>0</v>
      </c>
      <c r="L19" s="25">
        <v>0</v>
      </c>
      <c r="M19" s="25">
        <v>0</v>
      </c>
      <c r="N19" s="26">
        <v>0</v>
      </c>
      <c r="O19" s="26">
        <v>-100</v>
      </c>
      <c r="P19" s="26">
        <v>0</v>
      </c>
      <c r="Q19" s="26">
        <v>0</v>
      </c>
      <c r="R19" s="26">
        <v>0</v>
      </c>
      <c r="S19" s="26">
        <v>0</v>
      </c>
      <c r="T19" s="26">
        <v>0</v>
      </c>
      <c r="U19" s="29" t="s">
        <v>235</v>
      </c>
    </row>
    <row r="20" spans="1:21" x14ac:dyDescent="0.25">
      <c r="A20" s="27" t="s">
        <v>137</v>
      </c>
      <c r="B20" s="27">
        <v>3</v>
      </c>
      <c r="C20" s="27" t="s">
        <v>186</v>
      </c>
      <c r="D20" s="27" t="s">
        <v>286</v>
      </c>
      <c r="E20" s="27">
        <v>80</v>
      </c>
      <c r="F20" s="27">
        <v>0</v>
      </c>
      <c r="G20" s="25">
        <v>0</v>
      </c>
      <c r="H20" s="25">
        <v>0</v>
      </c>
      <c r="I20" s="25">
        <v>10</v>
      </c>
      <c r="J20" s="25">
        <v>0</v>
      </c>
      <c r="K20" s="25">
        <v>0</v>
      </c>
      <c r="L20" s="25">
        <v>0</v>
      </c>
      <c r="M20" s="25">
        <v>0</v>
      </c>
      <c r="N20" s="26">
        <v>0</v>
      </c>
      <c r="O20" s="26">
        <v>0</v>
      </c>
      <c r="P20" s="26">
        <v>0</v>
      </c>
      <c r="Q20" s="26">
        <v>0</v>
      </c>
      <c r="R20" s="26">
        <v>0</v>
      </c>
      <c r="S20" s="26">
        <v>0</v>
      </c>
      <c r="T20" s="26">
        <v>0</v>
      </c>
      <c r="U20" s="29" t="s">
        <v>223</v>
      </c>
    </row>
    <row r="21" spans="1:21" x14ac:dyDescent="0.25">
      <c r="A21" s="27" t="s">
        <v>138</v>
      </c>
      <c r="B21" s="27">
        <v>3</v>
      </c>
      <c r="C21" s="27" t="s">
        <v>187</v>
      </c>
      <c r="D21" s="27" t="s">
        <v>286</v>
      </c>
      <c r="E21" s="27">
        <v>80</v>
      </c>
      <c r="F21" s="27">
        <v>0</v>
      </c>
      <c r="G21" s="25">
        <v>0</v>
      </c>
      <c r="H21" s="25">
        <v>0</v>
      </c>
      <c r="I21" s="25">
        <v>0</v>
      </c>
      <c r="J21" s="25">
        <v>10</v>
      </c>
      <c r="K21" s="25">
        <v>0</v>
      </c>
      <c r="L21" s="25">
        <v>0</v>
      </c>
      <c r="M21" s="25">
        <v>0</v>
      </c>
      <c r="N21" s="26">
        <v>0</v>
      </c>
      <c r="O21" s="26">
        <v>0</v>
      </c>
      <c r="P21" s="26">
        <v>0</v>
      </c>
      <c r="Q21" s="26">
        <v>0</v>
      </c>
      <c r="R21" s="26">
        <v>0</v>
      </c>
      <c r="S21" s="26">
        <v>0</v>
      </c>
      <c r="T21" s="26">
        <v>0</v>
      </c>
      <c r="U21" s="29" t="s">
        <v>228</v>
      </c>
    </row>
    <row r="22" spans="1:21" x14ac:dyDescent="0.25">
      <c r="A22" s="27" t="s">
        <v>139</v>
      </c>
      <c r="B22" s="27">
        <v>3</v>
      </c>
      <c r="C22" s="27" t="s">
        <v>188</v>
      </c>
      <c r="D22" s="27" t="s">
        <v>287</v>
      </c>
      <c r="E22" s="27">
        <v>100</v>
      </c>
      <c r="F22" s="27">
        <v>5</v>
      </c>
      <c r="G22" s="25">
        <v>0</v>
      </c>
      <c r="H22" s="25">
        <v>0</v>
      </c>
      <c r="I22" s="25">
        <v>0</v>
      </c>
      <c r="J22" s="25">
        <v>0</v>
      </c>
      <c r="K22" s="25">
        <v>0</v>
      </c>
      <c r="L22" s="25">
        <v>0</v>
      </c>
      <c r="M22" s="25">
        <v>0</v>
      </c>
      <c r="N22" s="26">
        <v>0</v>
      </c>
      <c r="O22" s="26">
        <v>0</v>
      </c>
      <c r="P22" s="26">
        <v>-15</v>
      </c>
      <c r="Q22" s="26">
        <v>0</v>
      </c>
      <c r="R22" s="26">
        <v>0</v>
      </c>
      <c r="S22" s="26">
        <v>0</v>
      </c>
      <c r="T22" s="26">
        <v>0</v>
      </c>
      <c r="U22" s="29" t="s">
        <v>236</v>
      </c>
    </row>
    <row r="23" spans="1:21" x14ac:dyDescent="0.25">
      <c r="A23" s="27" t="s">
        <v>140</v>
      </c>
      <c r="B23" s="27">
        <v>3</v>
      </c>
      <c r="C23" s="27" t="s">
        <v>189</v>
      </c>
      <c r="D23" s="27" t="s">
        <v>287</v>
      </c>
      <c r="E23" s="27">
        <v>100</v>
      </c>
      <c r="F23" s="27">
        <v>5</v>
      </c>
      <c r="G23" s="25">
        <v>0</v>
      </c>
      <c r="H23" s="25">
        <v>0</v>
      </c>
      <c r="I23" s="25">
        <v>0</v>
      </c>
      <c r="J23" s="25">
        <v>0</v>
      </c>
      <c r="K23" s="25">
        <v>0</v>
      </c>
      <c r="L23" s="25">
        <v>0</v>
      </c>
      <c r="M23" s="25">
        <v>0</v>
      </c>
      <c r="N23" s="26">
        <v>0</v>
      </c>
      <c r="O23" s="26">
        <v>0</v>
      </c>
      <c r="P23" s="26">
        <v>0</v>
      </c>
      <c r="Q23" s="26">
        <v>-15</v>
      </c>
      <c r="R23" s="26">
        <v>0</v>
      </c>
      <c r="S23" s="26">
        <v>0</v>
      </c>
      <c r="T23" s="26">
        <v>0</v>
      </c>
      <c r="U23" s="29" t="s">
        <v>244</v>
      </c>
    </row>
    <row r="24" spans="1:21" x14ac:dyDescent="0.25">
      <c r="A24" s="27" t="s">
        <v>141</v>
      </c>
      <c r="B24" s="27">
        <v>4</v>
      </c>
      <c r="C24" s="27" t="s">
        <v>288</v>
      </c>
      <c r="D24" s="27" t="s">
        <v>286</v>
      </c>
      <c r="E24" s="27">
        <v>50</v>
      </c>
      <c r="F24" s="27">
        <v>45</v>
      </c>
      <c r="G24" s="25">
        <v>-50</v>
      </c>
      <c r="H24" s="25">
        <v>-9</v>
      </c>
      <c r="I24" s="25">
        <v>9</v>
      </c>
      <c r="J24" s="25">
        <v>9</v>
      </c>
      <c r="K24" s="25">
        <v>20</v>
      </c>
      <c r="L24" s="25">
        <v>20</v>
      </c>
      <c r="M24" s="25">
        <v>20</v>
      </c>
      <c r="N24" s="26">
        <v>0</v>
      </c>
      <c r="O24" s="26">
        <v>0</v>
      </c>
      <c r="P24" s="26">
        <v>0</v>
      </c>
      <c r="Q24" s="26">
        <v>0</v>
      </c>
      <c r="R24" s="26">
        <v>0</v>
      </c>
      <c r="S24" s="26">
        <v>0</v>
      </c>
      <c r="T24" s="26">
        <v>0</v>
      </c>
      <c r="U24" s="29" t="s">
        <v>237</v>
      </c>
    </row>
    <row r="25" spans="1:21" x14ac:dyDescent="0.25">
      <c r="A25" s="27" t="s">
        <v>142</v>
      </c>
      <c r="B25" s="27">
        <v>4</v>
      </c>
      <c r="C25" s="27" t="s">
        <v>190</v>
      </c>
      <c r="D25" s="27" t="s">
        <v>287</v>
      </c>
      <c r="E25" s="27">
        <v>250</v>
      </c>
      <c r="F25" s="27">
        <v>120</v>
      </c>
      <c r="G25" s="25">
        <v>0</v>
      </c>
      <c r="H25" s="25">
        <v>0</v>
      </c>
      <c r="I25" s="25">
        <v>0</v>
      </c>
      <c r="J25" s="25">
        <v>0</v>
      </c>
      <c r="K25" s="25">
        <v>0</v>
      </c>
      <c r="L25" s="25">
        <v>0</v>
      </c>
      <c r="M25" s="25">
        <v>0</v>
      </c>
      <c r="N25" s="26">
        <v>-125</v>
      </c>
      <c r="O25" s="26">
        <v>-60</v>
      </c>
      <c r="P25" s="26">
        <v>-5</v>
      </c>
      <c r="Q25" s="26">
        <v>-5</v>
      </c>
      <c r="R25" s="26">
        <v>-5</v>
      </c>
      <c r="S25" s="26">
        <v>-5</v>
      </c>
      <c r="T25" s="26">
        <v>-5</v>
      </c>
      <c r="U25" s="29" t="s">
        <v>238</v>
      </c>
    </row>
    <row r="26" spans="1:21" x14ac:dyDescent="0.25">
      <c r="A26" s="27" t="s">
        <v>143</v>
      </c>
      <c r="B26" s="27">
        <v>4</v>
      </c>
      <c r="C26" s="27" t="s">
        <v>191</v>
      </c>
      <c r="D26" s="27" t="s">
        <v>286</v>
      </c>
      <c r="E26" s="27">
        <v>80</v>
      </c>
      <c r="F26" s="27">
        <v>0</v>
      </c>
      <c r="G26" s="25">
        <v>0</v>
      </c>
      <c r="H26" s="25">
        <v>0</v>
      </c>
      <c r="I26" s="25">
        <v>0</v>
      </c>
      <c r="J26" s="25">
        <v>0</v>
      </c>
      <c r="K26" s="25">
        <v>0</v>
      </c>
      <c r="L26" s="25">
        <v>10</v>
      </c>
      <c r="M26" s="25">
        <v>0</v>
      </c>
      <c r="N26" s="26">
        <v>0</v>
      </c>
      <c r="O26" s="26">
        <v>0</v>
      </c>
      <c r="P26" s="26">
        <v>0</v>
      </c>
      <c r="Q26" s="26">
        <v>0</v>
      </c>
      <c r="R26" s="26">
        <v>0</v>
      </c>
      <c r="S26" s="26">
        <v>0</v>
      </c>
      <c r="T26" s="26">
        <v>0</v>
      </c>
      <c r="U26" s="29" t="s">
        <v>229</v>
      </c>
    </row>
    <row r="27" spans="1:21" x14ac:dyDescent="0.25">
      <c r="A27" s="27" t="s">
        <v>144</v>
      </c>
      <c r="B27" s="27">
        <v>4</v>
      </c>
      <c r="C27" s="27" t="s">
        <v>192</v>
      </c>
      <c r="D27" s="27" t="s">
        <v>286</v>
      </c>
      <c r="E27" s="27">
        <v>80</v>
      </c>
      <c r="F27" s="27">
        <v>0</v>
      </c>
      <c r="G27" s="25">
        <v>0</v>
      </c>
      <c r="H27" s="25">
        <v>0</v>
      </c>
      <c r="I27" s="25">
        <v>0</v>
      </c>
      <c r="J27" s="25">
        <v>0</v>
      </c>
      <c r="K27" s="25">
        <v>0</v>
      </c>
      <c r="L27" s="25">
        <v>0</v>
      </c>
      <c r="M27" s="25">
        <v>10</v>
      </c>
      <c r="N27" s="26">
        <v>0</v>
      </c>
      <c r="O27" s="26">
        <v>0</v>
      </c>
      <c r="P27" s="26">
        <v>0</v>
      </c>
      <c r="Q27" s="26">
        <v>0</v>
      </c>
      <c r="R27" s="26">
        <v>0</v>
      </c>
      <c r="S27" s="26">
        <v>0</v>
      </c>
      <c r="T27" s="26">
        <v>0</v>
      </c>
      <c r="U27" s="29" t="s">
        <v>230</v>
      </c>
    </row>
    <row r="28" spans="1:21" x14ac:dyDescent="0.25">
      <c r="A28" s="27" t="s">
        <v>145</v>
      </c>
      <c r="B28" s="27">
        <v>5</v>
      </c>
      <c r="C28" s="27" t="s">
        <v>194</v>
      </c>
      <c r="D28" s="27" t="s">
        <v>286</v>
      </c>
      <c r="E28" s="27">
        <v>100</v>
      </c>
      <c r="F28" s="27">
        <v>0</v>
      </c>
      <c r="G28" s="25">
        <v>1000</v>
      </c>
      <c r="H28" s="25">
        <v>0</v>
      </c>
      <c r="I28" s="25">
        <v>0</v>
      </c>
      <c r="J28" s="25">
        <v>0</v>
      </c>
      <c r="K28" s="25">
        <v>0</v>
      </c>
      <c r="L28" s="25">
        <v>0</v>
      </c>
      <c r="M28" s="25">
        <v>0</v>
      </c>
      <c r="N28" s="26">
        <v>0</v>
      </c>
      <c r="O28" s="26">
        <v>0</v>
      </c>
      <c r="P28" s="26">
        <v>0</v>
      </c>
      <c r="Q28" s="26">
        <v>0</v>
      </c>
      <c r="R28" s="26">
        <v>0</v>
      </c>
      <c r="S28" s="26">
        <v>0</v>
      </c>
      <c r="T28" s="26">
        <v>0</v>
      </c>
      <c r="U28" s="29" t="s">
        <v>239</v>
      </c>
    </row>
    <row r="29" spans="1:21" x14ac:dyDescent="0.25">
      <c r="A29" s="27" t="s">
        <v>146</v>
      </c>
      <c r="B29" s="27">
        <v>5</v>
      </c>
      <c r="C29" s="27" t="s">
        <v>195</v>
      </c>
      <c r="D29" s="27" t="s">
        <v>286</v>
      </c>
      <c r="E29" s="27">
        <v>200</v>
      </c>
      <c r="F29" s="27">
        <v>0</v>
      </c>
      <c r="G29" s="25">
        <v>0</v>
      </c>
      <c r="H29" s="25">
        <v>1000</v>
      </c>
      <c r="I29" s="25">
        <v>0</v>
      </c>
      <c r="J29" s="25">
        <v>0</v>
      </c>
      <c r="K29" s="25">
        <v>0</v>
      </c>
      <c r="L29" s="25">
        <v>0</v>
      </c>
      <c r="M29" s="25">
        <v>0</v>
      </c>
      <c r="N29" s="26">
        <v>0</v>
      </c>
      <c r="O29" s="26">
        <v>0</v>
      </c>
      <c r="P29" s="26">
        <v>0</v>
      </c>
      <c r="Q29" s="26">
        <v>0</v>
      </c>
      <c r="R29" s="26">
        <v>0</v>
      </c>
      <c r="S29" s="26">
        <v>0</v>
      </c>
      <c r="T29" s="26">
        <v>0</v>
      </c>
      <c r="U29" s="29" t="s">
        <v>240</v>
      </c>
    </row>
    <row r="30" spans="1:21" x14ac:dyDescent="0.25">
      <c r="A30" s="27" t="s">
        <v>147</v>
      </c>
      <c r="B30" s="27">
        <v>5</v>
      </c>
      <c r="C30" s="27" t="s">
        <v>196</v>
      </c>
      <c r="D30" s="27" t="s">
        <v>286</v>
      </c>
      <c r="E30" s="27">
        <v>1000</v>
      </c>
      <c r="F30" s="27">
        <v>0</v>
      </c>
      <c r="G30" s="25">
        <v>1000</v>
      </c>
      <c r="H30" s="25">
        <v>1000</v>
      </c>
      <c r="I30" s="25">
        <v>0</v>
      </c>
      <c r="J30" s="25">
        <v>0</v>
      </c>
      <c r="K30" s="25">
        <v>0</v>
      </c>
      <c r="L30" s="25">
        <v>0</v>
      </c>
      <c r="M30" s="25">
        <v>0</v>
      </c>
      <c r="N30" s="26">
        <v>0</v>
      </c>
      <c r="O30" s="26">
        <v>0</v>
      </c>
      <c r="P30" s="26">
        <v>0</v>
      </c>
      <c r="Q30" s="26">
        <v>0</v>
      </c>
      <c r="R30" s="26">
        <v>0</v>
      </c>
      <c r="S30" s="26">
        <v>0</v>
      </c>
      <c r="T30" s="26">
        <v>0</v>
      </c>
      <c r="U30" s="29" t="s">
        <v>241</v>
      </c>
    </row>
    <row r="31" spans="1:21" x14ac:dyDescent="0.25">
      <c r="A31" s="27" t="s">
        <v>148</v>
      </c>
      <c r="B31" s="27">
        <v>5</v>
      </c>
      <c r="C31" s="27" t="s">
        <v>197</v>
      </c>
      <c r="D31" s="27" t="s">
        <v>287</v>
      </c>
      <c r="E31" s="27">
        <v>500</v>
      </c>
      <c r="F31" s="27">
        <v>250</v>
      </c>
      <c r="G31" s="25">
        <v>0</v>
      </c>
      <c r="H31" s="25">
        <v>0</v>
      </c>
      <c r="I31" s="25">
        <v>0</v>
      </c>
      <c r="J31" s="25">
        <v>0</v>
      </c>
      <c r="K31" s="25">
        <v>0</v>
      </c>
      <c r="L31" s="25">
        <v>0</v>
      </c>
      <c r="M31" s="25">
        <v>0</v>
      </c>
      <c r="N31" s="26">
        <v>-200</v>
      </c>
      <c r="O31" s="26">
        <v>-150</v>
      </c>
      <c r="P31" s="26">
        <v>-10</v>
      </c>
      <c r="Q31" s="26">
        <v>-10</v>
      </c>
      <c r="R31" s="26">
        <v>-10</v>
      </c>
      <c r="S31" s="26">
        <v>-10</v>
      </c>
      <c r="T31" s="26">
        <v>-10</v>
      </c>
      <c r="U31" s="29" t="s">
        <v>242</v>
      </c>
    </row>
    <row r="32" spans="1:21" x14ac:dyDescent="0.25">
      <c r="A32" s="27" t="s">
        <v>149</v>
      </c>
      <c r="B32" s="27">
        <v>5</v>
      </c>
      <c r="C32" s="27" t="s">
        <v>198</v>
      </c>
      <c r="D32" s="27" t="s">
        <v>286</v>
      </c>
      <c r="E32" s="27">
        <v>80</v>
      </c>
      <c r="F32" s="27">
        <v>0</v>
      </c>
      <c r="G32" s="25">
        <v>0</v>
      </c>
      <c r="H32" s="25">
        <v>0</v>
      </c>
      <c r="I32" s="25">
        <v>0</v>
      </c>
      <c r="J32" s="25">
        <v>0</v>
      </c>
      <c r="K32" s="25">
        <v>10</v>
      </c>
      <c r="L32" s="25">
        <v>0</v>
      </c>
      <c r="M32" s="25">
        <v>0</v>
      </c>
      <c r="N32" s="26">
        <v>0</v>
      </c>
      <c r="O32" s="26">
        <v>0</v>
      </c>
      <c r="P32" s="26">
        <v>0</v>
      </c>
      <c r="Q32" s="26">
        <v>0</v>
      </c>
      <c r="R32" s="26">
        <v>0</v>
      </c>
      <c r="S32" s="26">
        <v>0</v>
      </c>
      <c r="T32" s="26">
        <v>0</v>
      </c>
      <c r="U32" s="29" t="s">
        <v>224</v>
      </c>
    </row>
    <row r="33" spans="1:21" x14ac:dyDescent="0.25">
      <c r="A33" s="27" t="s">
        <v>150</v>
      </c>
      <c r="B33" s="27">
        <v>5</v>
      </c>
      <c r="C33" s="27" t="s">
        <v>210</v>
      </c>
      <c r="D33" s="27" t="s">
        <v>287</v>
      </c>
      <c r="E33" s="27">
        <v>100</v>
      </c>
      <c r="F33" s="27">
        <v>5</v>
      </c>
      <c r="G33" s="25">
        <v>0</v>
      </c>
      <c r="H33" s="25">
        <v>0</v>
      </c>
      <c r="I33" s="25">
        <v>0</v>
      </c>
      <c r="J33" s="25">
        <v>0</v>
      </c>
      <c r="K33" s="25">
        <v>0</v>
      </c>
      <c r="L33" s="25">
        <v>0</v>
      </c>
      <c r="M33" s="25">
        <v>0</v>
      </c>
      <c r="N33" s="26">
        <v>0</v>
      </c>
      <c r="O33" s="26">
        <v>0</v>
      </c>
      <c r="P33" s="26">
        <v>0</v>
      </c>
      <c r="Q33" s="26">
        <v>0</v>
      </c>
      <c r="R33" s="26">
        <v>-15</v>
      </c>
      <c r="S33" s="26">
        <v>0</v>
      </c>
      <c r="T33" s="26">
        <v>0</v>
      </c>
      <c r="U33" s="29" t="s">
        <v>243</v>
      </c>
    </row>
    <row r="34" spans="1:21" x14ac:dyDescent="0.25">
      <c r="A34" s="27" t="s">
        <v>151</v>
      </c>
      <c r="B34" s="27">
        <v>6</v>
      </c>
      <c r="C34" s="27" t="s">
        <v>211</v>
      </c>
      <c r="D34" s="27" t="s">
        <v>287</v>
      </c>
      <c r="E34" s="27">
        <v>100</v>
      </c>
      <c r="F34" s="27">
        <v>5</v>
      </c>
      <c r="G34" s="25">
        <v>0</v>
      </c>
      <c r="H34" s="25">
        <v>0</v>
      </c>
      <c r="I34" s="25">
        <v>0</v>
      </c>
      <c r="J34" s="25">
        <v>0</v>
      </c>
      <c r="K34" s="25">
        <v>0</v>
      </c>
      <c r="L34" s="25">
        <v>0</v>
      </c>
      <c r="M34" s="25">
        <v>0</v>
      </c>
      <c r="N34" s="26">
        <v>0</v>
      </c>
      <c r="O34" s="26">
        <v>0</v>
      </c>
      <c r="P34" s="26">
        <v>0</v>
      </c>
      <c r="Q34" s="26">
        <v>0</v>
      </c>
      <c r="R34" s="26">
        <v>0</v>
      </c>
      <c r="S34" s="26">
        <v>-15</v>
      </c>
      <c r="T34" s="26">
        <v>0</v>
      </c>
      <c r="U34" s="29" t="s">
        <v>262</v>
      </c>
    </row>
    <row r="35" spans="1:21" x14ac:dyDescent="0.25">
      <c r="A35" s="27" t="s">
        <v>152</v>
      </c>
      <c r="B35" s="27">
        <v>6</v>
      </c>
      <c r="C35" s="27" t="s">
        <v>212</v>
      </c>
      <c r="D35" s="27" t="s">
        <v>287</v>
      </c>
      <c r="E35" s="27">
        <v>100</v>
      </c>
      <c r="F35" s="27">
        <v>5</v>
      </c>
      <c r="G35" s="25">
        <v>0</v>
      </c>
      <c r="H35" s="25">
        <v>0</v>
      </c>
      <c r="I35" s="25">
        <v>0</v>
      </c>
      <c r="J35" s="25">
        <v>0</v>
      </c>
      <c r="K35" s="25">
        <v>0</v>
      </c>
      <c r="L35" s="25">
        <v>0</v>
      </c>
      <c r="M35" s="25">
        <v>0</v>
      </c>
      <c r="N35" s="26">
        <v>0</v>
      </c>
      <c r="O35" s="26">
        <v>0</v>
      </c>
      <c r="P35" s="26">
        <v>0</v>
      </c>
      <c r="Q35" s="26">
        <v>0</v>
      </c>
      <c r="R35" s="26">
        <v>0</v>
      </c>
      <c r="S35" s="26">
        <v>0</v>
      </c>
      <c r="T35" s="26">
        <v>-15</v>
      </c>
      <c r="U35" s="29" t="s">
        <v>263</v>
      </c>
    </row>
    <row r="36" spans="1:21" x14ac:dyDescent="0.25">
      <c r="A36" s="27" t="s">
        <v>153</v>
      </c>
      <c r="B36" s="27">
        <v>6</v>
      </c>
      <c r="C36" s="27" t="s">
        <v>213</v>
      </c>
      <c r="D36" s="27" t="s">
        <v>287</v>
      </c>
      <c r="E36" s="27">
        <v>500</v>
      </c>
      <c r="F36" s="27">
        <v>450</v>
      </c>
      <c r="G36" s="25">
        <v>100</v>
      </c>
      <c r="H36" s="25">
        <v>100</v>
      </c>
      <c r="I36" s="25">
        <v>10</v>
      </c>
      <c r="J36" s="25">
        <v>10</v>
      </c>
      <c r="K36" s="25">
        <v>10</v>
      </c>
      <c r="L36" s="25">
        <v>10</v>
      </c>
      <c r="M36" s="25">
        <v>10</v>
      </c>
      <c r="N36" s="26">
        <v>-50</v>
      </c>
      <c r="O36" s="26">
        <v>-50</v>
      </c>
      <c r="P36" s="26">
        <v>-20</v>
      </c>
      <c r="Q36" s="26">
        <v>-20</v>
      </c>
      <c r="R36" s="26">
        <v>-20</v>
      </c>
      <c r="S36" s="26">
        <v>-20</v>
      </c>
      <c r="T36" s="26">
        <v>-20</v>
      </c>
      <c r="U36" s="29" t="s">
        <v>245</v>
      </c>
    </row>
    <row r="37" spans="1:21" x14ac:dyDescent="0.25">
      <c r="A37" s="27" t="s">
        <v>154</v>
      </c>
      <c r="B37" s="27">
        <v>6</v>
      </c>
      <c r="C37" s="27" t="s">
        <v>214</v>
      </c>
      <c r="D37" s="27" t="s">
        <v>287</v>
      </c>
      <c r="E37" s="27">
        <v>500</v>
      </c>
      <c r="F37" s="27">
        <v>450</v>
      </c>
      <c r="G37" s="25">
        <v>0</v>
      </c>
      <c r="H37" s="25">
        <v>0</v>
      </c>
      <c r="I37" s="25">
        <v>20</v>
      </c>
      <c r="J37" s="25">
        <v>20</v>
      </c>
      <c r="K37" s="25">
        <v>20</v>
      </c>
      <c r="L37" s="25">
        <v>20</v>
      </c>
      <c r="M37" s="25">
        <v>20</v>
      </c>
      <c r="N37" s="26">
        <v>0</v>
      </c>
      <c r="O37" s="26">
        <v>0</v>
      </c>
      <c r="P37" s="26">
        <v>0</v>
      </c>
      <c r="Q37" s="26">
        <v>0</v>
      </c>
      <c r="R37" s="26">
        <v>0</v>
      </c>
      <c r="S37" s="26">
        <v>0</v>
      </c>
      <c r="T37" s="26">
        <v>0</v>
      </c>
      <c r="U37" s="29" t="s">
        <v>246</v>
      </c>
    </row>
    <row r="38" spans="1:21" x14ac:dyDescent="0.25">
      <c r="A38" s="27" t="s">
        <v>155</v>
      </c>
      <c r="B38" s="27">
        <v>6</v>
      </c>
      <c r="C38" s="27" t="s">
        <v>215</v>
      </c>
      <c r="D38" s="27" t="s">
        <v>287</v>
      </c>
      <c r="E38" s="27">
        <v>500</v>
      </c>
      <c r="F38" s="27">
        <v>450</v>
      </c>
      <c r="G38" s="25">
        <v>0</v>
      </c>
      <c r="H38" s="25">
        <v>0</v>
      </c>
      <c r="I38" s="25">
        <v>0</v>
      </c>
      <c r="J38" s="25">
        <v>0</v>
      </c>
      <c r="K38" s="25">
        <v>0</v>
      </c>
      <c r="L38" s="25">
        <v>0</v>
      </c>
      <c r="M38" s="25">
        <v>0</v>
      </c>
      <c r="N38" s="26">
        <v>0</v>
      </c>
      <c r="O38" s="26">
        <v>0</v>
      </c>
      <c r="P38" s="26">
        <v>-20</v>
      </c>
      <c r="Q38" s="26">
        <v>-20</v>
      </c>
      <c r="R38" s="26">
        <v>-20</v>
      </c>
      <c r="S38" s="26">
        <v>-20</v>
      </c>
      <c r="T38" s="26">
        <v>-20</v>
      </c>
      <c r="U38" s="29" t="s">
        <v>247</v>
      </c>
    </row>
    <row r="39" spans="1:21" x14ac:dyDescent="0.25">
      <c r="A39" s="27" t="s">
        <v>156</v>
      </c>
      <c r="B39" s="27">
        <v>6</v>
      </c>
      <c r="C39" s="27" t="s">
        <v>217</v>
      </c>
      <c r="D39" s="27" t="s">
        <v>287</v>
      </c>
      <c r="E39" s="27">
        <v>500</v>
      </c>
      <c r="F39" s="27">
        <v>450</v>
      </c>
      <c r="G39" s="25">
        <v>1000</v>
      </c>
      <c r="H39" s="25">
        <v>1000</v>
      </c>
      <c r="I39" s="25">
        <v>0</v>
      </c>
      <c r="J39" s="25">
        <v>0</v>
      </c>
      <c r="K39" s="25">
        <v>0</v>
      </c>
      <c r="L39" s="25">
        <v>0</v>
      </c>
      <c r="M39" s="25">
        <v>0</v>
      </c>
      <c r="N39" s="26">
        <v>1000</v>
      </c>
      <c r="O39" s="26">
        <v>1000</v>
      </c>
      <c r="P39" s="26">
        <v>0</v>
      </c>
      <c r="Q39" s="26">
        <v>0</v>
      </c>
      <c r="R39" s="26">
        <v>0</v>
      </c>
      <c r="S39" s="26">
        <v>0</v>
      </c>
      <c r="T39" s="26">
        <v>0</v>
      </c>
      <c r="U39" s="29" t="s">
        <v>248</v>
      </c>
    </row>
    <row r="40" spans="1:21" x14ac:dyDescent="0.25">
      <c r="A40" s="27" t="s">
        <v>157</v>
      </c>
      <c r="B40" s="27">
        <v>6</v>
      </c>
      <c r="C40" s="27" t="s">
        <v>216</v>
      </c>
      <c r="D40" s="27" t="s">
        <v>287</v>
      </c>
      <c r="E40" s="27">
        <v>500</v>
      </c>
      <c r="F40" s="27">
        <v>450</v>
      </c>
      <c r="G40" s="25">
        <v>150</v>
      </c>
      <c r="H40" s="25">
        <v>150</v>
      </c>
      <c r="I40" s="25">
        <v>10</v>
      </c>
      <c r="J40" s="25">
        <v>10</v>
      </c>
      <c r="K40" s="25">
        <v>10</v>
      </c>
      <c r="L40" s="25">
        <v>10</v>
      </c>
      <c r="M40" s="25">
        <v>10</v>
      </c>
      <c r="N40" s="26">
        <v>-100</v>
      </c>
      <c r="O40" s="26">
        <v>-100</v>
      </c>
      <c r="P40" s="26">
        <v>-5</v>
      </c>
      <c r="Q40" s="26">
        <v>-5</v>
      </c>
      <c r="R40" s="26">
        <v>-5</v>
      </c>
      <c r="S40" s="26">
        <v>-5</v>
      </c>
      <c r="T40" s="26">
        <v>-5</v>
      </c>
      <c r="U40" s="29" t="s">
        <v>249</v>
      </c>
    </row>
    <row r="41" spans="1:21" x14ac:dyDescent="0.25">
      <c r="A41" s="27" t="s">
        <v>158</v>
      </c>
      <c r="B41" s="27">
        <v>6</v>
      </c>
      <c r="C41" s="27" t="s">
        <v>208</v>
      </c>
      <c r="D41" s="27" t="s">
        <v>287</v>
      </c>
      <c r="E41" s="27">
        <v>500</v>
      </c>
      <c r="F41" s="27">
        <v>450</v>
      </c>
      <c r="G41" s="25">
        <v>200</v>
      </c>
      <c r="H41" s="25">
        <v>200</v>
      </c>
      <c r="I41" s="25">
        <v>-25</v>
      </c>
      <c r="J41" s="25">
        <v>-25</v>
      </c>
      <c r="K41" s="25">
        <v>-25</v>
      </c>
      <c r="L41" s="25">
        <v>-25</v>
      </c>
      <c r="M41" s="25">
        <v>-25</v>
      </c>
      <c r="N41" s="26">
        <v>-400</v>
      </c>
      <c r="O41" s="26">
        <v>-100</v>
      </c>
      <c r="P41" s="26">
        <v>-20</v>
      </c>
      <c r="Q41" s="26">
        <v>-20</v>
      </c>
      <c r="R41" s="26">
        <v>-20</v>
      </c>
      <c r="S41" s="26">
        <v>-20</v>
      </c>
      <c r="T41" s="26">
        <v>-20</v>
      </c>
      <c r="U41" s="29" t="s">
        <v>250</v>
      </c>
    </row>
    <row r="42" spans="1:21" x14ac:dyDescent="0.25">
      <c r="A42" s="27" t="s">
        <v>159</v>
      </c>
      <c r="B42" s="27">
        <v>7</v>
      </c>
      <c r="C42" s="27" t="s">
        <v>202</v>
      </c>
      <c r="D42" s="27" t="s">
        <v>287</v>
      </c>
      <c r="E42" s="27">
        <v>750</v>
      </c>
      <c r="F42" s="27">
        <v>450</v>
      </c>
      <c r="G42" s="25">
        <v>-10</v>
      </c>
      <c r="H42" s="25">
        <v>100</v>
      </c>
      <c r="I42" s="25">
        <v>50</v>
      </c>
      <c r="J42" s="25">
        <v>5</v>
      </c>
      <c r="K42" s="25">
        <v>5</v>
      </c>
      <c r="L42" s="25">
        <v>5</v>
      </c>
      <c r="M42" s="25">
        <v>5</v>
      </c>
      <c r="N42" s="26">
        <v>-20</v>
      </c>
      <c r="O42" s="26">
        <v>50</v>
      </c>
      <c r="P42" s="26">
        <v>-15</v>
      </c>
      <c r="Q42" s="26">
        <v>1</v>
      </c>
      <c r="R42" s="26">
        <v>1</v>
      </c>
      <c r="S42" s="26">
        <v>1</v>
      </c>
      <c r="T42" s="26">
        <v>1</v>
      </c>
      <c r="U42" s="29" t="s">
        <v>251</v>
      </c>
    </row>
    <row r="43" spans="1:21" x14ac:dyDescent="0.25">
      <c r="A43" s="27" t="s">
        <v>160</v>
      </c>
      <c r="B43" s="27">
        <v>7</v>
      </c>
      <c r="C43" s="27" t="s">
        <v>203</v>
      </c>
      <c r="D43" s="27" t="s">
        <v>287</v>
      </c>
      <c r="E43" s="27">
        <v>750</v>
      </c>
      <c r="F43" s="27">
        <v>450</v>
      </c>
      <c r="G43" s="25">
        <v>-10</v>
      </c>
      <c r="H43" s="25">
        <v>100</v>
      </c>
      <c r="I43" s="25">
        <v>-5</v>
      </c>
      <c r="J43" s="25">
        <v>50</v>
      </c>
      <c r="K43" s="25">
        <v>5</v>
      </c>
      <c r="L43" s="25">
        <v>5</v>
      </c>
      <c r="M43" s="25">
        <v>5</v>
      </c>
      <c r="N43" s="26">
        <v>-20</v>
      </c>
      <c r="O43" s="26">
        <v>50</v>
      </c>
      <c r="P43" s="26">
        <v>0</v>
      </c>
      <c r="Q43" s="26">
        <v>-15</v>
      </c>
      <c r="R43" s="26">
        <v>1</v>
      </c>
      <c r="S43" s="26">
        <v>1</v>
      </c>
      <c r="T43" s="26">
        <v>1</v>
      </c>
      <c r="U43" s="29" t="s">
        <v>252</v>
      </c>
    </row>
    <row r="44" spans="1:21" x14ac:dyDescent="0.25">
      <c r="A44" s="27" t="s">
        <v>161</v>
      </c>
      <c r="B44" s="27">
        <v>7</v>
      </c>
      <c r="C44" s="27" t="s">
        <v>207</v>
      </c>
      <c r="D44" s="27" t="s">
        <v>287</v>
      </c>
      <c r="E44" s="27">
        <v>750</v>
      </c>
      <c r="F44" s="27">
        <v>450</v>
      </c>
      <c r="G44" s="25">
        <v>100</v>
      </c>
      <c r="H44" s="25">
        <v>100</v>
      </c>
      <c r="I44" s="25">
        <v>-5</v>
      </c>
      <c r="J44" s="25">
        <v>-5</v>
      </c>
      <c r="K44" s="25">
        <v>50</v>
      </c>
      <c r="L44" s="25">
        <v>5</v>
      </c>
      <c r="M44" s="25">
        <v>5</v>
      </c>
      <c r="N44" s="26">
        <v>20</v>
      </c>
      <c r="O44" s="26">
        <v>-50</v>
      </c>
      <c r="P44" s="26">
        <v>0</v>
      </c>
      <c r="Q44" s="26">
        <v>0</v>
      </c>
      <c r="R44" s="26">
        <v>-15</v>
      </c>
      <c r="S44" s="26">
        <v>1</v>
      </c>
      <c r="T44" s="26">
        <v>1</v>
      </c>
      <c r="U44" s="29" t="s">
        <v>253</v>
      </c>
    </row>
    <row r="45" spans="1:21" x14ac:dyDescent="0.25">
      <c r="A45" s="27" t="s">
        <v>162</v>
      </c>
      <c r="B45" s="27">
        <v>7</v>
      </c>
      <c r="C45" s="27" t="s">
        <v>204</v>
      </c>
      <c r="D45" s="27" t="s">
        <v>287</v>
      </c>
      <c r="E45" s="27">
        <v>750</v>
      </c>
      <c r="F45" s="27">
        <v>450</v>
      </c>
      <c r="G45" s="25">
        <v>100</v>
      </c>
      <c r="H45" s="25">
        <v>-10</v>
      </c>
      <c r="I45" s="25">
        <v>-5</v>
      </c>
      <c r="J45" s="25">
        <v>-5</v>
      </c>
      <c r="K45" s="25">
        <v>-5</v>
      </c>
      <c r="L45" s="25">
        <v>50</v>
      </c>
      <c r="M45" s="25">
        <v>5</v>
      </c>
      <c r="N45" s="26">
        <v>20</v>
      </c>
      <c r="O45" s="26">
        <v>-50</v>
      </c>
      <c r="P45" s="26">
        <v>0</v>
      </c>
      <c r="Q45" s="26">
        <v>0</v>
      </c>
      <c r="R45" s="26">
        <v>0</v>
      </c>
      <c r="S45" s="26">
        <v>-15</v>
      </c>
      <c r="T45" s="26">
        <v>1</v>
      </c>
      <c r="U45" s="29" t="s">
        <v>254</v>
      </c>
    </row>
    <row r="46" spans="1:21" x14ac:dyDescent="0.25">
      <c r="A46" s="27" t="s">
        <v>163</v>
      </c>
      <c r="B46" s="27">
        <v>7</v>
      </c>
      <c r="C46" s="27" t="s">
        <v>205</v>
      </c>
      <c r="D46" s="27" t="s">
        <v>287</v>
      </c>
      <c r="E46" s="27">
        <v>750</v>
      </c>
      <c r="F46" s="27">
        <v>450</v>
      </c>
      <c r="G46" s="25">
        <v>100</v>
      </c>
      <c r="H46" s="25">
        <v>-10</v>
      </c>
      <c r="I46" s="25">
        <v>-5</v>
      </c>
      <c r="J46" s="25">
        <v>-5</v>
      </c>
      <c r="K46" s="25">
        <v>-5</v>
      </c>
      <c r="L46" s="25">
        <v>-5</v>
      </c>
      <c r="M46" s="25">
        <v>50</v>
      </c>
      <c r="N46" s="26">
        <v>20</v>
      </c>
      <c r="O46" s="26">
        <v>-50</v>
      </c>
      <c r="P46" s="26">
        <v>0</v>
      </c>
      <c r="Q46" s="26">
        <v>0</v>
      </c>
      <c r="R46" s="26">
        <v>0</v>
      </c>
      <c r="S46" s="26">
        <v>0</v>
      </c>
      <c r="T46" s="26">
        <v>-15</v>
      </c>
      <c r="U46" s="29" t="s">
        <v>255</v>
      </c>
    </row>
    <row r="47" spans="1:21" x14ac:dyDescent="0.25">
      <c r="A47" s="27" t="s">
        <v>164</v>
      </c>
      <c r="B47" s="27">
        <v>7</v>
      </c>
      <c r="C47" s="27" t="s">
        <v>206</v>
      </c>
      <c r="D47" s="27" t="s">
        <v>287</v>
      </c>
      <c r="E47" s="27">
        <v>750</v>
      </c>
      <c r="F47" s="27">
        <v>450</v>
      </c>
      <c r="G47" s="25">
        <v>0</v>
      </c>
      <c r="H47" s="25">
        <v>125</v>
      </c>
      <c r="I47" s="25">
        <v>0</v>
      </c>
      <c r="J47" s="25">
        <v>100</v>
      </c>
      <c r="K47" s="25">
        <v>0</v>
      </c>
      <c r="L47" s="25">
        <v>50</v>
      </c>
      <c r="M47" s="25">
        <v>0</v>
      </c>
      <c r="N47" s="26">
        <v>0</v>
      </c>
      <c r="O47" s="26">
        <v>0</v>
      </c>
      <c r="P47" s="26">
        <v>0</v>
      </c>
      <c r="Q47" s="26">
        <v>-100</v>
      </c>
      <c r="R47" s="26">
        <v>0</v>
      </c>
      <c r="S47" s="26">
        <v>-25</v>
      </c>
      <c r="T47" s="26">
        <v>0</v>
      </c>
      <c r="U47" s="29" t="s">
        <v>256</v>
      </c>
    </row>
    <row r="48" spans="1:21" x14ac:dyDescent="0.25">
      <c r="A48" s="27" t="s">
        <v>165</v>
      </c>
      <c r="B48" s="27">
        <v>7</v>
      </c>
      <c r="C48" s="27" t="s">
        <v>200</v>
      </c>
      <c r="D48" s="27" t="s">
        <v>287</v>
      </c>
      <c r="E48" s="27">
        <v>1000</v>
      </c>
      <c r="F48" s="27">
        <v>450</v>
      </c>
      <c r="G48" s="25">
        <v>0</v>
      </c>
      <c r="H48" s="25">
        <v>0</v>
      </c>
      <c r="I48" s="25">
        <v>100</v>
      </c>
      <c r="J48" s="25">
        <v>-50</v>
      </c>
      <c r="K48" s="25">
        <v>-100</v>
      </c>
      <c r="L48" s="25">
        <v>-50</v>
      </c>
      <c r="M48" s="25">
        <v>-50</v>
      </c>
      <c r="N48" s="26">
        <v>0</v>
      </c>
      <c r="O48" s="26">
        <v>0</v>
      </c>
      <c r="P48" s="26">
        <v>-100</v>
      </c>
      <c r="Q48" s="26">
        <v>25</v>
      </c>
      <c r="R48" s="26">
        <v>50</v>
      </c>
      <c r="S48" s="26">
        <v>25</v>
      </c>
      <c r="T48" s="26">
        <v>25</v>
      </c>
      <c r="U48" s="29" t="s">
        <v>257</v>
      </c>
    </row>
    <row r="49" spans="1:21" x14ac:dyDescent="0.25">
      <c r="A49" s="27" t="s">
        <v>166</v>
      </c>
      <c r="B49" s="27">
        <v>7</v>
      </c>
      <c r="C49" s="27" t="s">
        <v>209</v>
      </c>
      <c r="D49" s="27" t="s">
        <v>287</v>
      </c>
      <c r="E49" s="27">
        <v>1000</v>
      </c>
      <c r="F49" s="27">
        <v>450</v>
      </c>
      <c r="G49" s="25">
        <v>0</v>
      </c>
      <c r="H49" s="25">
        <v>0</v>
      </c>
      <c r="I49" s="25">
        <v>-100</v>
      </c>
      <c r="J49" s="25">
        <v>-50</v>
      </c>
      <c r="K49" s="25">
        <v>100</v>
      </c>
      <c r="L49" s="25">
        <v>-50</v>
      </c>
      <c r="M49" s="25">
        <v>-50</v>
      </c>
      <c r="N49" s="26">
        <v>0</v>
      </c>
      <c r="O49" s="26">
        <v>0</v>
      </c>
      <c r="P49" s="26">
        <v>50</v>
      </c>
      <c r="Q49" s="26">
        <v>25</v>
      </c>
      <c r="R49" s="26">
        <v>-100</v>
      </c>
      <c r="S49" s="26">
        <v>25</v>
      </c>
      <c r="T49" s="26">
        <v>25</v>
      </c>
      <c r="U49" s="29" t="s">
        <v>258</v>
      </c>
    </row>
    <row r="50" spans="1:21" x14ac:dyDescent="0.25">
      <c r="A50" s="27" t="s">
        <v>167</v>
      </c>
      <c r="B50" s="27">
        <v>7</v>
      </c>
      <c r="C50" s="27" t="s">
        <v>201</v>
      </c>
      <c r="D50" s="27" t="s">
        <v>287</v>
      </c>
      <c r="E50" s="27">
        <v>1000</v>
      </c>
      <c r="F50" s="27">
        <v>450</v>
      </c>
      <c r="G50" s="25">
        <v>0</v>
      </c>
      <c r="H50" s="25">
        <v>0</v>
      </c>
      <c r="I50" s="25">
        <v>-50</v>
      </c>
      <c r="J50" s="25">
        <v>100</v>
      </c>
      <c r="K50" s="25">
        <v>-50</v>
      </c>
      <c r="L50" s="25">
        <v>100</v>
      </c>
      <c r="M50" s="25">
        <v>100</v>
      </c>
      <c r="N50" s="26">
        <v>0</v>
      </c>
      <c r="O50" s="26">
        <v>0</v>
      </c>
      <c r="P50" s="26">
        <v>0</v>
      </c>
      <c r="Q50" s="26">
        <v>0</v>
      </c>
      <c r="R50" s="26">
        <v>0</v>
      </c>
      <c r="S50" s="26">
        <v>0</v>
      </c>
      <c r="T50" s="26">
        <v>0</v>
      </c>
      <c r="U50" s="29" t="s">
        <v>259</v>
      </c>
    </row>
    <row r="51" spans="1:21" x14ac:dyDescent="0.25">
      <c r="A51" s="27" t="s">
        <v>168</v>
      </c>
      <c r="B51" s="27">
        <v>8</v>
      </c>
      <c r="C51" s="27" t="s">
        <v>193</v>
      </c>
      <c r="D51" s="27" t="s">
        <v>287</v>
      </c>
      <c r="E51" s="27">
        <v>1250</v>
      </c>
      <c r="F51" s="27">
        <v>450</v>
      </c>
      <c r="G51" s="25">
        <v>-300</v>
      </c>
      <c r="H51" s="25">
        <v>-300</v>
      </c>
      <c r="I51" s="25">
        <v>-50</v>
      </c>
      <c r="J51" s="25">
        <v>-50</v>
      </c>
      <c r="K51" s="25">
        <v>-50</v>
      </c>
      <c r="L51" s="25">
        <v>-50</v>
      </c>
      <c r="M51" s="25">
        <v>-50</v>
      </c>
      <c r="N51" s="26">
        <v>-1000</v>
      </c>
      <c r="O51" s="26">
        <v>-750</v>
      </c>
      <c r="P51" s="26">
        <v>-20</v>
      </c>
      <c r="Q51" s="26">
        <v>-20</v>
      </c>
      <c r="R51" s="26">
        <v>-20</v>
      </c>
      <c r="S51" s="26">
        <v>-20</v>
      </c>
      <c r="T51" s="26">
        <v>-20</v>
      </c>
      <c r="U51" s="29" t="s">
        <v>260</v>
      </c>
    </row>
    <row r="52" spans="1:21" x14ac:dyDescent="0.25">
      <c r="A52" s="27" t="s">
        <v>169</v>
      </c>
      <c r="B52" s="27">
        <v>8</v>
      </c>
      <c r="C52" s="27" t="s">
        <v>199</v>
      </c>
      <c r="D52" s="27" t="s">
        <v>287</v>
      </c>
      <c r="E52" s="27">
        <v>1250</v>
      </c>
      <c r="F52" s="27">
        <v>450</v>
      </c>
      <c r="G52" s="25">
        <v>1000</v>
      </c>
      <c r="H52" s="25">
        <v>1000</v>
      </c>
      <c r="I52" s="25">
        <v>20</v>
      </c>
      <c r="J52" s="25">
        <v>20</v>
      </c>
      <c r="K52" s="25">
        <v>20</v>
      </c>
      <c r="L52" s="25">
        <v>20</v>
      </c>
      <c r="M52" s="25">
        <v>20</v>
      </c>
      <c r="N52" s="26">
        <v>0</v>
      </c>
      <c r="O52" s="26">
        <v>0</v>
      </c>
      <c r="P52" s="26">
        <v>20</v>
      </c>
      <c r="Q52" s="26">
        <v>20</v>
      </c>
      <c r="R52" s="26">
        <v>20</v>
      </c>
      <c r="S52" s="26">
        <v>20</v>
      </c>
      <c r="T52" s="26">
        <v>20</v>
      </c>
      <c r="U52" s="29" t="s">
        <v>261</v>
      </c>
    </row>
    <row r="53" spans="1:21" x14ac:dyDescent="0.25">
      <c r="A53" s="61" t="s">
        <v>106</v>
      </c>
      <c r="B53" s="61" t="s">
        <v>107</v>
      </c>
      <c r="C53" s="61" t="s">
        <v>108</v>
      </c>
      <c r="D53" s="59" t="s">
        <v>285</v>
      </c>
      <c r="E53" s="61" t="s">
        <v>109</v>
      </c>
      <c r="F53" s="61" t="s">
        <v>110</v>
      </c>
      <c r="G53" s="25" t="s">
        <v>111</v>
      </c>
      <c r="H53" s="25" t="s">
        <v>112</v>
      </c>
      <c r="I53" s="25" t="s">
        <v>113</v>
      </c>
      <c r="J53" s="25" t="s">
        <v>114</v>
      </c>
      <c r="K53" s="25" t="s">
        <v>115</v>
      </c>
      <c r="L53" s="25" t="s">
        <v>116</v>
      </c>
      <c r="M53" s="25" t="s">
        <v>117</v>
      </c>
      <c r="N53" s="26" t="s">
        <v>111</v>
      </c>
      <c r="O53" s="26" t="s">
        <v>112</v>
      </c>
      <c r="P53" s="26" t="s">
        <v>113</v>
      </c>
      <c r="Q53" s="26" t="s">
        <v>114</v>
      </c>
      <c r="R53" s="26" t="s">
        <v>115</v>
      </c>
      <c r="S53" s="26" t="s">
        <v>116</v>
      </c>
      <c r="T53" s="26" t="s">
        <v>117</v>
      </c>
      <c r="U53" s="65" t="s">
        <v>264</v>
      </c>
    </row>
    <row r="54" spans="1:21" x14ac:dyDescent="0.25">
      <c r="A54" s="61"/>
      <c r="B54" s="61"/>
      <c r="C54" s="61"/>
      <c r="D54" s="60"/>
      <c r="E54" s="61"/>
      <c r="F54" s="61"/>
      <c r="G54" s="62" t="s">
        <v>118</v>
      </c>
      <c r="H54" s="62"/>
      <c r="I54" s="62"/>
      <c r="J54" s="62"/>
      <c r="K54" s="62"/>
      <c r="L54" s="62"/>
      <c r="M54" s="62"/>
      <c r="N54" s="63" t="s">
        <v>119</v>
      </c>
      <c r="O54" s="63"/>
      <c r="P54" s="63"/>
      <c r="Q54" s="63"/>
      <c r="R54" s="63"/>
      <c r="S54" s="63"/>
      <c r="T54" s="63"/>
      <c r="U54" s="66"/>
    </row>
    <row r="55" spans="1:21" x14ac:dyDescent="0.25">
      <c r="A55" s="28"/>
      <c r="B55" s="28"/>
      <c r="C55" s="28"/>
      <c r="D55" s="28"/>
      <c r="E55" s="28"/>
      <c r="F55" s="28"/>
      <c r="G55" s="28"/>
      <c r="H55" s="28"/>
      <c r="I55" s="28"/>
      <c r="J55" s="28"/>
      <c r="K55" s="28"/>
      <c r="L55" s="28"/>
      <c r="M55" s="28"/>
      <c r="N55" s="28"/>
      <c r="O55" s="28"/>
      <c r="P55" s="28"/>
      <c r="Q55" s="28"/>
      <c r="R55" s="28"/>
      <c r="S55" s="28"/>
      <c r="T55" s="28"/>
    </row>
    <row r="56" spans="1:21" x14ac:dyDescent="0.25">
      <c r="A56" s="28"/>
      <c r="B56" s="28"/>
      <c r="C56" s="28"/>
      <c r="D56" s="28"/>
      <c r="E56" s="28"/>
      <c r="F56" s="28"/>
      <c r="G56" s="28"/>
      <c r="H56" s="28"/>
      <c r="I56" s="28"/>
      <c r="J56" s="28"/>
      <c r="K56" s="28"/>
      <c r="L56" s="28"/>
      <c r="M56" s="28"/>
      <c r="N56" s="28"/>
      <c r="O56" s="28"/>
      <c r="P56" s="28"/>
      <c r="Q56" s="28"/>
      <c r="R56" s="28"/>
      <c r="S56" s="28"/>
      <c r="T56" s="28"/>
    </row>
    <row r="57" spans="1:21" x14ac:dyDescent="0.25">
      <c r="A57" s="28"/>
      <c r="B57" s="28"/>
      <c r="C57" s="28"/>
      <c r="D57" s="28"/>
      <c r="E57" s="28"/>
      <c r="F57" s="28"/>
      <c r="G57" s="28"/>
      <c r="H57" s="28"/>
      <c r="I57" s="28"/>
      <c r="J57" s="28"/>
      <c r="K57" s="28"/>
      <c r="L57" s="28"/>
      <c r="M57" s="28"/>
      <c r="N57" s="28"/>
      <c r="O57" s="28"/>
      <c r="P57" s="28"/>
      <c r="Q57" s="28"/>
      <c r="R57" s="28"/>
      <c r="S57" s="28"/>
      <c r="T57" s="28"/>
    </row>
    <row r="58" spans="1:21" x14ac:dyDescent="0.25">
      <c r="A58" s="28"/>
      <c r="B58" s="28"/>
      <c r="C58" s="28"/>
      <c r="D58" s="28"/>
      <c r="E58" s="28"/>
      <c r="F58" s="28"/>
      <c r="G58" s="28"/>
      <c r="H58" s="28"/>
      <c r="I58" s="28"/>
      <c r="J58" s="28"/>
      <c r="K58" s="28"/>
      <c r="L58" s="28"/>
      <c r="M58" s="28"/>
      <c r="N58" s="28"/>
      <c r="O58" s="28"/>
      <c r="P58" s="28"/>
      <c r="Q58" s="28"/>
      <c r="R58" s="28"/>
      <c r="S58" s="28"/>
      <c r="T58" s="28"/>
    </row>
    <row r="59" spans="1:21" x14ac:dyDescent="0.25">
      <c r="A59" s="28"/>
      <c r="B59" s="28"/>
      <c r="C59" s="28"/>
      <c r="D59" s="28"/>
      <c r="E59" s="28"/>
      <c r="F59" s="28"/>
      <c r="G59" s="28"/>
      <c r="H59" s="28"/>
      <c r="I59" s="28"/>
      <c r="J59" s="28"/>
      <c r="K59" s="28"/>
      <c r="L59" s="28"/>
      <c r="M59" s="28"/>
      <c r="N59" s="28"/>
      <c r="O59" s="28"/>
      <c r="P59" s="28"/>
      <c r="Q59" s="28"/>
      <c r="R59" s="28"/>
      <c r="S59" s="28"/>
      <c r="T59" s="28"/>
    </row>
    <row r="60" spans="1:21" x14ac:dyDescent="0.25">
      <c r="A60" s="28"/>
      <c r="B60" s="28"/>
      <c r="C60" s="28"/>
      <c r="D60" s="28"/>
      <c r="E60" s="28"/>
      <c r="F60" s="28"/>
      <c r="G60" s="28"/>
      <c r="H60" s="28"/>
      <c r="I60" s="28"/>
      <c r="J60" s="28"/>
      <c r="K60" s="28"/>
      <c r="L60" s="28"/>
      <c r="M60" s="28"/>
      <c r="N60" s="28"/>
      <c r="O60" s="28"/>
      <c r="P60" s="28"/>
      <c r="Q60" s="28"/>
      <c r="R60" s="28"/>
      <c r="S60" s="28"/>
      <c r="T60" s="28"/>
    </row>
  </sheetData>
  <mergeCells count="18">
    <mergeCell ref="G54:M54"/>
    <mergeCell ref="N54:T54"/>
    <mergeCell ref="U1:U2"/>
    <mergeCell ref="U53:U54"/>
    <mergeCell ref="G1:M1"/>
    <mergeCell ref="N1:T1"/>
    <mergeCell ref="A53:A54"/>
    <mergeCell ref="B53:B54"/>
    <mergeCell ref="C53:C54"/>
    <mergeCell ref="E53:E54"/>
    <mergeCell ref="F53:F54"/>
    <mergeCell ref="D53:D54"/>
    <mergeCell ref="A1:A2"/>
    <mergeCell ref="B1:B2"/>
    <mergeCell ref="C1:C2"/>
    <mergeCell ref="E1:E2"/>
    <mergeCell ref="F1:F2"/>
    <mergeCell ref="D1: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F5" sqref="F5"/>
    </sheetView>
  </sheetViews>
  <sheetFormatPr defaultRowHeight="15" x14ac:dyDescent="0.25"/>
  <cols>
    <col min="1" max="1" width="8.5703125" style="12" bestFit="1" customWidth="1"/>
    <col min="2" max="2" width="20.5703125" style="12" bestFit="1" customWidth="1"/>
    <col min="3" max="4" width="20.7109375" style="12" bestFit="1" customWidth="1"/>
    <col min="5" max="5" width="11.140625" style="12" bestFit="1" customWidth="1"/>
    <col min="6" max="6" width="15" style="12" bestFit="1" customWidth="1"/>
    <col min="7" max="7" width="11" style="12" bestFit="1" customWidth="1"/>
    <col min="8" max="8" width="8.7109375" style="12" bestFit="1" customWidth="1"/>
    <col min="9" max="9" width="8.42578125" style="12" bestFit="1" customWidth="1"/>
    <col min="10" max="10" width="10" style="12" bestFit="1" customWidth="1"/>
    <col min="11" max="11" width="10.28515625" style="12" bestFit="1" customWidth="1"/>
    <col min="12" max="12" width="10" style="12" bestFit="1" customWidth="1"/>
    <col min="13" max="13" width="9.5703125" style="12" bestFit="1" customWidth="1"/>
    <col min="14" max="14" width="10.140625" style="12" bestFit="1" customWidth="1"/>
    <col min="15" max="16384" width="9.140625" style="12"/>
  </cols>
  <sheetData>
    <row r="1" spans="1:14" ht="15.75" thickBot="1" x14ac:dyDescent="0.3"/>
    <row r="2" spans="1:14" ht="15.75" thickBot="1" x14ac:dyDescent="0.3">
      <c r="A2" s="67" t="s">
        <v>282</v>
      </c>
      <c r="B2" s="68"/>
      <c r="C2" s="68"/>
      <c r="D2" s="68"/>
      <c r="E2" s="68"/>
      <c r="F2" s="68"/>
      <c r="G2" s="68"/>
      <c r="H2" s="68"/>
      <c r="I2" s="68"/>
      <c r="J2" s="68"/>
      <c r="K2" s="68"/>
      <c r="L2" s="68"/>
      <c r="M2" s="68"/>
      <c r="N2" s="69"/>
    </row>
    <row r="3" spans="1:14" x14ac:dyDescent="0.25">
      <c r="A3" s="43" t="s">
        <v>16</v>
      </c>
      <c r="B3" s="43" t="s">
        <v>265</v>
      </c>
      <c r="C3" s="43" t="s">
        <v>266</v>
      </c>
      <c r="D3" s="43" t="s">
        <v>267</v>
      </c>
      <c r="E3" s="43" t="s">
        <v>268</v>
      </c>
      <c r="F3" s="43" t="s">
        <v>105</v>
      </c>
      <c r="G3" s="43" t="s">
        <v>269</v>
      </c>
      <c r="H3" s="43" t="s">
        <v>270</v>
      </c>
      <c r="I3" s="43" t="s">
        <v>271</v>
      </c>
      <c r="J3" s="43" t="s">
        <v>272</v>
      </c>
      <c r="K3" s="43" t="s">
        <v>273</v>
      </c>
      <c r="L3" s="43" t="s">
        <v>274</v>
      </c>
      <c r="M3" s="43" t="s">
        <v>275</v>
      </c>
      <c r="N3" s="43" t="s">
        <v>276</v>
      </c>
    </row>
    <row r="4" spans="1:14" ht="30" x14ac:dyDescent="0.25">
      <c r="A4" s="44" t="s">
        <v>277</v>
      </c>
      <c r="B4" s="45" t="s">
        <v>289</v>
      </c>
      <c r="C4" s="44" t="s">
        <v>280</v>
      </c>
      <c r="D4" s="44" t="s">
        <v>280</v>
      </c>
      <c r="E4" s="44" t="s">
        <v>279</v>
      </c>
      <c r="F4" s="44" t="s">
        <v>279</v>
      </c>
      <c r="G4" s="44" t="s">
        <v>279</v>
      </c>
      <c r="H4" s="44" t="s">
        <v>278</v>
      </c>
      <c r="I4" s="44" t="s">
        <v>278</v>
      </c>
      <c r="J4" s="44" t="s">
        <v>278</v>
      </c>
      <c r="K4" s="44" t="s">
        <v>278</v>
      </c>
      <c r="L4" s="44" t="s">
        <v>278</v>
      </c>
      <c r="M4" s="44" t="s">
        <v>278</v>
      </c>
      <c r="N4" s="44" t="s">
        <v>278</v>
      </c>
    </row>
    <row r="5" spans="1:14" ht="15.75" thickBot="1" x14ac:dyDescent="0.3"/>
    <row r="6" spans="1:14" ht="15.75" thickBot="1" x14ac:dyDescent="0.3">
      <c r="A6" s="70" t="s">
        <v>283</v>
      </c>
      <c r="B6" s="71"/>
      <c r="C6" s="71"/>
      <c r="D6" s="71"/>
      <c r="E6" s="71"/>
      <c r="F6" s="71"/>
      <c r="G6" s="71"/>
      <c r="H6" s="71"/>
      <c r="I6" s="71"/>
      <c r="J6" s="71"/>
      <c r="K6" s="71"/>
      <c r="L6" s="71"/>
      <c r="M6" s="71"/>
      <c r="N6" s="72"/>
    </row>
    <row r="7" spans="1:14" x14ac:dyDescent="0.25">
      <c r="A7" s="43" t="s">
        <v>106</v>
      </c>
      <c r="B7" s="43" t="s">
        <v>281</v>
      </c>
      <c r="C7" s="46"/>
      <c r="D7" s="46"/>
      <c r="E7" s="46"/>
      <c r="F7" s="46"/>
      <c r="G7" s="46"/>
      <c r="H7" s="46"/>
      <c r="I7" s="46"/>
      <c r="J7" s="46"/>
      <c r="K7" s="46"/>
      <c r="L7" s="46"/>
      <c r="M7" s="46"/>
      <c r="N7" s="46"/>
    </row>
    <row r="8" spans="1:14" x14ac:dyDescent="0.25">
      <c r="A8" s="44" t="s">
        <v>277</v>
      </c>
      <c r="B8" s="44" t="s">
        <v>279</v>
      </c>
      <c r="C8" s="46"/>
      <c r="D8" s="46"/>
      <c r="E8" s="46"/>
      <c r="F8" s="46"/>
      <c r="G8" s="46"/>
      <c r="H8" s="46"/>
      <c r="I8" s="46"/>
      <c r="J8" s="46"/>
      <c r="K8" s="46"/>
      <c r="L8" s="46"/>
      <c r="M8" s="46"/>
      <c r="N8" s="46"/>
    </row>
    <row r="9" spans="1:14" ht="15.75" thickBot="1" x14ac:dyDescent="0.3"/>
    <row r="10" spans="1:14" x14ac:dyDescent="0.25">
      <c r="A10" s="73" t="s">
        <v>284</v>
      </c>
      <c r="B10" s="74"/>
      <c r="C10" s="74"/>
      <c r="D10" s="74"/>
      <c r="E10" s="74"/>
      <c r="F10" s="74"/>
      <c r="G10" s="74"/>
      <c r="H10" s="74"/>
      <c r="I10" s="74"/>
      <c r="J10" s="74"/>
      <c r="K10" s="74"/>
      <c r="L10" s="74"/>
      <c r="M10" s="74"/>
      <c r="N10" s="75"/>
    </row>
    <row r="11" spans="1:14" x14ac:dyDescent="0.25">
      <c r="A11" s="76"/>
      <c r="B11" s="77"/>
      <c r="C11" s="77"/>
      <c r="D11" s="77"/>
      <c r="E11" s="77"/>
      <c r="F11" s="77"/>
      <c r="G11" s="77"/>
      <c r="H11" s="77"/>
      <c r="I11" s="77"/>
      <c r="J11" s="77"/>
      <c r="K11" s="77"/>
      <c r="L11" s="77"/>
      <c r="M11" s="77"/>
      <c r="N11" s="78"/>
    </row>
    <row r="12" spans="1:14" x14ac:dyDescent="0.25">
      <c r="A12" s="76"/>
      <c r="B12" s="77"/>
      <c r="C12" s="77"/>
      <c r="D12" s="77"/>
      <c r="E12" s="77"/>
      <c r="F12" s="77"/>
      <c r="G12" s="77"/>
      <c r="H12" s="77"/>
      <c r="I12" s="77"/>
      <c r="J12" s="77"/>
      <c r="K12" s="77"/>
      <c r="L12" s="77"/>
      <c r="M12" s="77"/>
      <c r="N12" s="78"/>
    </row>
    <row r="13" spans="1:14" x14ac:dyDescent="0.25">
      <c r="A13" s="76"/>
      <c r="B13" s="77"/>
      <c r="C13" s="77"/>
      <c r="D13" s="77"/>
      <c r="E13" s="77"/>
      <c r="F13" s="77"/>
      <c r="G13" s="77"/>
      <c r="H13" s="77"/>
      <c r="I13" s="77"/>
      <c r="J13" s="77"/>
      <c r="K13" s="77"/>
      <c r="L13" s="77"/>
      <c r="M13" s="77"/>
      <c r="N13" s="78"/>
    </row>
    <row r="14" spans="1:14" x14ac:dyDescent="0.25">
      <c r="A14" s="76"/>
      <c r="B14" s="77"/>
      <c r="C14" s="77"/>
      <c r="D14" s="77"/>
      <c r="E14" s="77"/>
      <c r="F14" s="77"/>
      <c r="G14" s="77"/>
      <c r="H14" s="77"/>
      <c r="I14" s="77"/>
      <c r="J14" s="77"/>
      <c r="K14" s="77"/>
      <c r="L14" s="77"/>
      <c r="M14" s="77"/>
      <c r="N14" s="78"/>
    </row>
    <row r="15" spans="1:14" x14ac:dyDescent="0.25">
      <c r="A15" s="76"/>
      <c r="B15" s="77"/>
      <c r="C15" s="77"/>
      <c r="D15" s="77"/>
      <c r="E15" s="77"/>
      <c r="F15" s="77"/>
      <c r="G15" s="77"/>
      <c r="H15" s="77"/>
      <c r="I15" s="77"/>
      <c r="J15" s="77"/>
      <c r="K15" s="77"/>
      <c r="L15" s="77"/>
      <c r="M15" s="77"/>
      <c r="N15" s="78"/>
    </row>
    <row r="16" spans="1:14" x14ac:dyDescent="0.25">
      <c r="A16" s="76"/>
      <c r="B16" s="77"/>
      <c r="C16" s="77"/>
      <c r="D16" s="77"/>
      <c r="E16" s="77"/>
      <c r="F16" s="77"/>
      <c r="G16" s="77"/>
      <c r="H16" s="77"/>
      <c r="I16" s="77"/>
      <c r="J16" s="77"/>
      <c r="K16" s="77"/>
      <c r="L16" s="77"/>
      <c r="M16" s="77"/>
      <c r="N16" s="78"/>
    </row>
    <row r="17" spans="1:14" x14ac:dyDescent="0.25">
      <c r="A17" s="76"/>
      <c r="B17" s="77"/>
      <c r="C17" s="77"/>
      <c r="D17" s="77"/>
      <c r="E17" s="77"/>
      <c r="F17" s="77"/>
      <c r="G17" s="77"/>
      <c r="H17" s="77"/>
      <c r="I17" s="77"/>
      <c r="J17" s="77"/>
      <c r="K17" s="77"/>
      <c r="L17" s="77"/>
      <c r="M17" s="77"/>
      <c r="N17" s="78"/>
    </row>
    <row r="18" spans="1:14" x14ac:dyDescent="0.25">
      <c r="A18" s="76"/>
      <c r="B18" s="77"/>
      <c r="C18" s="77"/>
      <c r="D18" s="77"/>
      <c r="E18" s="77"/>
      <c r="F18" s="77"/>
      <c r="G18" s="77"/>
      <c r="H18" s="77"/>
      <c r="I18" s="77"/>
      <c r="J18" s="77"/>
      <c r="K18" s="77"/>
      <c r="L18" s="77"/>
      <c r="M18" s="77"/>
      <c r="N18" s="78"/>
    </row>
    <row r="19" spans="1:14" x14ac:dyDescent="0.25">
      <c r="A19" s="76"/>
      <c r="B19" s="77"/>
      <c r="C19" s="77"/>
      <c r="D19" s="77"/>
      <c r="E19" s="77"/>
      <c r="F19" s="77"/>
      <c r="G19" s="77"/>
      <c r="H19" s="77"/>
      <c r="I19" s="77"/>
      <c r="J19" s="77"/>
      <c r="K19" s="77"/>
      <c r="L19" s="77"/>
      <c r="M19" s="77"/>
      <c r="N19" s="78"/>
    </row>
    <row r="20" spans="1:14" x14ac:dyDescent="0.25">
      <c r="A20" s="76"/>
      <c r="B20" s="77"/>
      <c r="C20" s="77"/>
      <c r="D20" s="77"/>
      <c r="E20" s="77"/>
      <c r="F20" s="77"/>
      <c r="G20" s="77"/>
      <c r="H20" s="77"/>
      <c r="I20" s="77"/>
      <c r="J20" s="77"/>
      <c r="K20" s="77"/>
      <c r="L20" s="77"/>
      <c r="M20" s="77"/>
      <c r="N20" s="78"/>
    </row>
    <row r="21" spans="1:14" x14ac:dyDescent="0.25">
      <c r="A21" s="76"/>
      <c r="B21" s="77"/>
      <c r="C21" s="77"/>
      <c r="D21" s="77"/>
      <c r="E21" s="77"/>
      <c r="F21" s="77"/>
      <c r="G21" s="77"/>
      <c r="H21" s="77"/>
      <c r="I21" s="77"/>
      <c r="J21" s="77"/>
      <c r="K21" s="77"/>
      <c r="L21" s="77"/>
      <c r="M21" s="77"/>
      <c r="N21" s="78"/>
    </row>
    <row r="22" spans="1:14" x14ac:dyDescent="0.25">
      <c r="A22" s="76"/>
      <c r="B22" s="77"/>
      <c r="C22" s="77"/>
      <c r="D22" s="77"/>
      <c r="E22" s="77"/>
      <c r="F22" s="77"/>
      <c r="G22" s="77"/>
      <c r="H22" s="77"/>
      <c r="I22" s="77"/>
      <c r="J22" s="77"/>
      <c r="K22" s="77"/>
      <c r="L22" s="77"/>
      <c r="M22" s="77"/>
      <c r="N22" s="78"/>
    </row>
    <row r="23" spans="1:14" x14ac:dyDescent="0.25">
      <c r="A23" s="76"/>
      <c r="B23" s="77"/>
      <c r="C23" s="77"/>
      <c r="D23" s="77"/>
      <c r="E23" s="77"/>
      <c r="F23" s="77"/>
      <c r="G23" s="77"/>
      <c r="H23" s="77"/>
      <c r="I23" s="77"/>
      <c r="J23" s="77"/>
      <c r="K23" s="77"/>
      <c r="L23" s="77"/>
      <c r="M23" s="77"/>
      <c r="N23" s="78"/>
    </row>
    <row r="24" spans="1:14" x14ac:dyDescent="0.25">
      <c r="A24" s="76"/>
      <c r="B24" s="77"/>
      <c r="C24" s="77"/>
      <c r="D24" s="77"/>
      <c r="E24" s="77"/>
      <c r="F24" s="77"/>
      <c r="G24" s="77"/>
      <c r="H24" s="77"/>
      <c r="I24" s="77"/>
      <c r="J24" s="77"/>
      <c r="K24" s="77"/>
      <c r="L24" s="77"/>
      <c r="M24" s="77"/>
      <c r="N24" s="78"/>
    </row>
    <row r="25" spans="1:14" ht="15.75" thickBot="1" x14ac:dyDescent="0.3">
      <c r="A25" s="79"/>
      <c r="B25" s="80"/>
      <c r="C25" s="80"/>
      <c r="D25" s="80"/>
      <c r="E25" s="80"/>
      <c r="F25" s="80"/>
      <c r="G25" s="80"/>
      <c r="H25" s="80"/>
      <c r="I25" s="80"/>
      <c r="J25" s="80"/>
      <c r="K25" s="80"/>
      <c r="L25" s="80"/>
      <c r="M25" s="80"/>
      <c r="N25" s="81"/>
    </row>
  </sheetData>
  <mergeCells count="3">
    <mergeCell ref="A2:N2"/>
    <mergeCell ref="A6:N6"/>
    <mergeCell ref="A10:N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HumanPlayer table</vt:lpstr>
      <vt:lpstr>MobMonster table</vt:lpstr>
      <vt:lpstr>BossMonster table</vt:lpstr>
      <vt:lpstr>Items</vt:lpstr>
      <vt:lpstr>FAE Save File Guide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Earl Charles Beltran</dc:creator>
  <cp:lastModifiedBy>Earl Charles Beltran</cp:lastModifiedBy>
  <dcterms:created xsi:type="dcterms:W3CDTF">2016-01-22T00:11:10Z</dcterms:created>
  <dcterms:modified xsi:type="dcterms:W3CDTF">2016-03-16T08:21:25Z</dcterms:modified>
</cp:coreProperties>
</file>