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SR_33\Documents\02 ITESM Semestre i\M00 Nafinsa\01 OFNAFIN Shinny\"/>
    </mc:Choice>
  </mc:AlternateContent>
  <xr:revisionPtr revIDLastSave="0" documentId="13_ncr:1_{79FD5DBE-EB70-4C7C-80F5-FA0001B160AF}" xr6:coauthVersionLast="47" xr6:coauthVersionMax="47" xr10:uidLastSave="{00000000-0000-0000-0000-000000000000}"/>
  <bookViews>
    <workbookView xWindow="1740" yWindow="1740" windowWidth="17280" windowHeight="8994" xr2:uid="{81102E14-AAA8-479F-9E35-BCA313D2E236}"/>
  </bookViews>
  <sheets>
    <sheet name="Calificaciones" sheetId="1" r:id="rId1"/>
    <sheet name="Pondera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W2" i="1" s="1"/>
  <c r="S20" i="1"/>
  <c r="R20" i="1"/>
  <c r="Q20" i="1"/>
  <c r="P20" i="1"/>
  <c r="Q43" i="1"/>
  <c r="Q45" i="1"/>
  <c r="Q55" i="1"/>
  <c r="Q65" i="1"/>
  <c r="Q61" i="1"/>
  <c r="Q56" i="1"/>
  <c r="Q10" i="1"/>
  <c r="Q30" i="1"/>
  <c r="Q38" i="1"/>
  <c r="Q59" i="1"/>
  <c r="Q15" i="1"/>
  <c r="Q16" i="1"/>
  <c r="Q18" i="1"/>
  <c r="Q34" i="1"/>
  <c r="Q36" i="1"/>
  <c r="Q44" i="1"/>
  <c r="Q62" i="1"/>
  <c r="Q19" i="1"/>
  <c r="Q21" i="1"/>
  <c r="Q29" i="1"/>
  <c r="Q6" i="1"/>
  <c r="Q28" i="1"/>
  <c r="Q41" i="1"/>
  <c r="Q49" i="1"/>
  <c r="Q7" i="1"/>
  <c r="Q24" i="1"/>
  <c r="Q47" i="1"/>
  <c r="Q31" i="1"/>
  <c r="Q60" i="1"/>
  <c r="Q63" i="1"/>
  <c r="Q37" i="1"/>
  <c r="Q53" i="1"/>
  <c r="Q2" i="1"/>
  <c r="X2" i="1" s="1"/>
  <c r="Q22" i="1"/>
  <c r="Q23" i="1"/>
  <c r="Q25" i="1"/>
  <c r="Q40" i="1"/>
  <c r="Q50" i="1"/>
  <c r="Q12" i="1"/>
  <c r="Q32" i="1"/>
  <c r="Q51" i="1"/>
  <c r="Q5" i="1"/>
  <c r="Q52" i="1"/>
  <c r="Q8" i="1"/>
  <c r="Q4" i="1"/>
  <c r="Q9" i="1"/>
  <c r="Q13" i="1"/>
  <c r="Q54" i="1"/>
  <c r="Q35" i="1"/>
  <c r="Q42" i="1"/>
  <c r="Q11" i="1"/>
  <c r="Q27" i="1"/>
  <c r="Q48" i="1"/>
  <c r="Q17" i="1"/>
  <c r="Q26" i="1"/>
  <c r="Q39" i="1"/>
  <c r="Q14" i="1"/>
  <c r="Q46" i="1"/>
  <c r="Q57" i="1"/>
  <c r="Q3" i="1"/>
  <c r="Q64" i="1"/>
  <c r="Q33" i="1"/>
  <c r="Q58" i="1"/>
  <c r="S58" i="1"/>
  <c r="R58" i="1"/>
  <c r="P58" i="1"/>
  <c r="S33" i="1"/>
  <c r="R33" i="1"/>
  <c r="P33" i="1"/>
  <c r="S64" i="1"/>
  <c r="R64" i="1"/>
  <c r="P64" i="1"/>
  <c r="S3" i="1"/>
  <c r="R3" i="1"/>
  <c r="P3" i="1"/>
  <c r="W3" i="1" s="1"/>
  <c r="S57" i="1"/>
  <c r="R57" i="1"/>
  <c r="P57" i="1"/>
  <c r="S46" i="1"/>
  <c r="R46" i="1"/>
  <c r="P46" i="1"/>
  <c r="S14" i="1"/>
  <c r="R14" i="1"/>
  <c r="P14" i="1"/>
  <c r="S39" i="1"/>
  <c r="R39" i="1"/>
  <c r="P39" i="1"/>
  <c r="S26" i="1"/>
  <c r="R26" i="1"/>
  <c r="P26" i="1"/>
  <c r="S17" i="1"/>
  <c r="R17" i="1"/>
  <c r="P17" i="1"/>
  <c r="S48" i="1"/>
  <c r="R48" i="1"/>
  <c r="P48" i="1"/>
  <c r="S27" i="1"/>
  <c r="R27" i="1"/>
  <c r="P27" i="1"/>
  <c r="S11" i="1"/>
  <c r="R11" i="1"/>
  <c r="P11" i="1"/>
  <c r="S42" i="1"/>
  <c r="R42" i="1"/>
  <c r="P42" i="1"/>
  <c r="S35" i="1"/>
  <c r="R35" i="1"/>
  <c r="P35" i="1"/>
  <c r="S54" i="1"/>
  <c r="R54" i="1"/>
  <c r="P54" i="1"/>
  <c r="S13" i="1"/>
  <c r="R13" i="1"/>
  <c r="P13" i="1"/>
  <c r="S9" i="1"/>
  <c r="R9" i="1"/>
  <c r="P9" i="1"/>
  <c r="S4" i="1"/>
  <c r="R4" i="1"/>
  <c r="P4" i="1"/>
  <c r="S8" i="1"/>
  <c r="R8" i="1"/>
  <c r="P8" i="1"/>
  <c r="S52" i="1"/>
  <c r="R52" i="1"/>
  <c r="P52" i="1"/>
  <c r="S5" i="1"/>
  <c r="R5" i="1"/>
  <c r="P5" i="1"/>
  <c r="S51" i="1"/>
  <c r="R51" i="1"/>
  <c r="P51" i="1"/>
  <c r="S32" i="1"/>
  <c r="R32" i="1"/>
  <c r="P32" i="1"/>
  <c r="S12" i="1"/>
  <c r="R12" i="1"/>
  <c r="P12" i="1"/>
  <c r="S50" i="1"/>
  <c r="R50" i="1"/>
  <c r="P50" i="1"/>
  <c r="S40" i="1"/>
  <c r="R40" i="1"/>
  <c r="P40" i="1"/>
  <c r="S25" i="1"/>
  <c r="R25" i="1"/>
  <c r="P25" i="1"/>
  <c r="S23" i="1"/>
  <c r="R23" i="1"/>
  <c r="P23" i="1"/>
  <c r="S22" i="1"/>
  <c r="R22" i="1"/>
  <c r="P22" i="1"/>
  <c r="S2" i="1"/>
  <c r="R2" i="1"/>
  <c r="Y2" i="1" s="1"/>
  <c r="S53" i="1"/>
  <c r="R53" i="1"/>
  <c r="P53" i="1"/>
  <c r="S37" i="1"/>
  <c r="R37" i="1"/>
  <c r="P37" i="1"/>
  <c r="S63" i="1"/>
  <c r="R63" i="1"/>
  <c r="P63" i="1"/>
  <c r="S60" i="1"/>
  <c r="R60" i="1"/>
  <c r="P60" i="1"/>
  <c r="S31" i="1"/>
  <c r="R31" i="1"/>
  <c r="P31" i="1"/>
  <c r="S47" i="1"/>
  <c r="R47" i="1"/>
  <c r="P47" i="1"/>
  <c r="S24" i="1"/>
  <c r="R24" i="1"/>
  <c r="P24" i="1"/>
  <c r="S7" i="1"/>
  <c r="R7" i="1"/>
  <c r="P7" i="1"/>
  <c r="S49" i="1"/>
  <c r="R49" i="1"/>
  <c r="P49" i="1"/>
  <c r="S41" i="1"/>
  <c r="R41" i="1"/>
  <c r="P41" i="1"/>
  <c r="S28" i="1"/>
  <c r="R28" i="1"/>
  <c r="P28" i="1"/>
  <c r="S6" i="1"/>
  <c r="R6" i="1"/>
  <c r="P6" i="1"/>
  <c r="S29" i="1"/>
  <c r="R29" i="1"/>
  <c r="P29" i="1"/>
  <c r="S21" i="1"/>
  <c r="R21" i="1"/>
  <c r="P21" i="1"/>
  <c r="S19" i="1"/>
  <c r="R19" i="1"/>
  <c r="P19" i="1"/>
  <c r="S62" i="1"/>
  <c r="R62" i="1"/>
  <c r="P62" i="1"/>
  <c r="S44" i="1"/>
  <c r="R44" i="1"/>
  <c r="P44" i="1"/>
  <c r="S36" i="1"/>
  <c r="R36" i="1"/>
  <c r="P36" i="1"/>
  <c r="S34" i="1"/>
  <c r="R34" i="1"/>
  <c r="P34" i="1"/>
  <c r="S18" i="1"/>
  <c r="R18" i="1"/>
  <c r="P18" i="1"/>
  <c r="S16" i="1"/>
  <c r="R16" i="1"/>
  <c r="P16" i="1"/>
  <c r="S15" i="1"/>
  <c r="R15" i="1"/>
  <c r="P15" i="1"/>
  <c r="S59" i="1"/>
  <c r="R59" i="1"/>
  <c r="P59" i="1"/>
  <c r="S38" i="1"/>
  <c r="R38" i="1"/>
  <c r="P38" i="1"/>
  <c r="S30" i="1"/>
  <c r="R30" i="1"/>
  <c r="P30" i="1"/>
  <c r="S10" i="1"/>
  <c r="R10" i="1"/>
  <c r="P10" i="1"/>
  <c r="S56" i="1"/>
  <c r="R56" i="1"/>
  <c r="P56" i="1"/>
  <c r="S61" i="1"/>
  <c r="R61" i="1"/>
  <c r="P61" i="1"/>
  <c r="S65" i="1"/>
  <c r="R65" i="1"/>
  <c r="P65" i="1"/>
  <c r="S55" i="1"/>
  <c r="R55" i="1"/>
  <c r="P55" i="1"/>
  <c r="S45" i="1"/>
  <c r="R45" i="1"/>
  <c r="P45" i="1"/>
  <c r="S43" i="1"/>
  <c r="R43" i="1"/>
  <c r="P43" i="1"/>
  <c r="Y30" i="1" l="1"/>
  <c r="Y32" i="1"/>
  <c r="Y45" i="1"/>
  <c r="Y40" i="1"/>
  <c r="Y52" i="1"/>
  <c r="Z46" i="1"/>
  <c r="X29" i="1"/>
  <c r="Z51" i="1"/>
  <c r="X31" i="1"/>
  <c r="W47" i="1"/>
  <c r="X19" i="1"/>
  <c r="W30" i="1" l="1"/>
  <c r="AB30" i="1" s="1"/>
  <c r="Z30" i="1"/>
  <c r="X11" i="1"/>
  <c r="Y9" i="1"/>
  <c r="X7" i="1"/>
  <c r="X8" i="1"/>
  <c r="X17" i="1"/>
  <c r="X16" i="1"/>
  <c r="X32" i="1"/>
  <c r="Z34" i="1"/>
  <c r="W20" i="1"/>
  <c r="X30" i="1"/>
  <c r="Y8" i="1"/>
  <c r="Y56" i="1"/>
  <c r="Y64" i="1"/>
  <c r="X52" i="1"/>
  <c r="Z52" i="1"/>
  <c r="W52" i="1"/>
  <c r="Z32" i="1"/>
  <c r="Z5" i="1"/>
  <c r="W32" i="1"/>
  <c r="AB32" i="1" s="1"/>
  <c r="X46" i="1"/>
  <c r="Z6" i="1"/>
  <c r="Y33" i="1"/>
  <c r="X40" i="1"/>
  <c r="W45" i="1"/>
  <c r="X45" i="1"/>
  <c r="Y46" i="1"/>
  <c r="W46" i="1"/>
  <c r="Z57" i="1"/>
  <c r="X50" i="1"/>
  <c r="W40" i="1"/>
  <c r="W4" i="1"/>
  <c r="Z21" i="1"/>
  <c r="W31" i="1"/>
  <c r="Z58" i="1"/>
  <c r="Z31" i="1"/>
  <c r="Y29" i="1"/>
  <c r="Y51" i="1"/>
  <c r="Y31" i="1"/>
  <c r="Z40" i="1"/>
  <c r="Y47" i="1"/>
  <c r="W29" i="1"/>
  <c r="AB29" i="1" s="1"/>
  <c r="X22" i="1"/>
  <c r="W51" i="1"/>
  <c r="AB51" i="1" s="1"/>
  <c r="X47" i="1"/>
  <c r="AB47" i="1" s="1"/>
  <c r="X51" i="1"/>
  <c r="Z19" i="1"/>
  <c r="Z45" i="1"/>
  <c r="Z29" i="1"/>
  <c r="Z47" i="1"/>
  <c r="Y19" i="1"/>
  <c r="W19" i="1"/>
  <c r="AB19" i="1" s="1"/>
  <c r="Y7" i="1"/>
  <c r="W7" i="1"/>
  <c r="AB40" i="1" l="1"/>
  <c r="AB31" i="1"/>
  <c r="AB52" i="1"/>
  <c r="AB46" i="1"/>
  <c r="AB45" i="1"/>
  <c r="W8" i="1"/>
  <c r="X20" i="1"/>
  <c r="Z7" i="1"/>
  <c r="AB7" i="1" s="1"/>
  <c r="Z8" i="1"/>
  <c r="Y11" i="1"/>
  <c r="X34" i="1"/>
  <c r="W11" i="1"/>
  <c r="Z11" i="1"/>
  <c r="X64" i="1"/>
  <c r="Y34" i="1"/>
  <c r="W34" i="1"/>
  <c r="AB34" i="1" s="1"/>
  <c r="Z2" i="1"/>
  <c r="AB2" i="1" s="1"/>
  <c r="Z20" i="1"/>
  <c r="Z56" i="1"/>
  <c r="Y20" i="1"/>
  <c r="W64" i="1"/>
  <c r="Y6" i="1"/>
  <c r="X6" i="1"/>
  <c r="Z64" i="1"/>
  <c r="W6" i="1"/>
  <c r="AB6" i="1" s="1"/>
  <c r="W56" i="1"/>
  <c r="X58" i="1"/>
  <c r="Z16" i="1"/>
  <c r="W33" i="1"/>
  <c r="AB33" i="1" s="1"/>
  <c r="Y16" i="1"/>
  <c r="W16" i="1"/>
  <c r="Y58" i="1"/>
  <c r="X56" i="1"/>
  <c r="W5" i="1"/>
  <c r="X9" i="1"/>
  <c r="X5" i="1"/>
  <c r="Y5" i="1"/>
  <c r="Y21" i="1"/>
  <c r="Z4" i="1"/>
  <c r="W17" i="1"/>
  <c r="Z17" i="1"/>
  <c r="Y17" i="1"/>
  <c r="X4" i="1"/>
  <c r="W22" i="1"/>
  <c r="AB22" i="1" s="1"/>
  <c r="W9" i="1"/>
  <c r="AB9" i="1" s="1"/>
  <c r="X33" i="1"/>
  <c r="Z9" i="1"/>
  <c r="X44" i="1"/>
  <c r="W44" i="1"/>
  <c r="AB44" i="1" s="1"/>
  <c r="Z44" i="1"/>
  <c r="W57" i="1"/>
  <c r="Y44" i="1"/>
  <c r="Y4" i="1"/>
  <c r="Z33" i="1"/>
  <c r="W50" i="1"/>
  <c r="Z50" i="1"/>
  <c r="Y57" i="1"/>
  <c r="X57" i="1"/>
  <c r="Y50" i="1"/>
  <c r="X21" i="1"/>
  <c r="W21" i="1"/>
  <c r="AB21" i="1" s="1"/>
  <c r="W65" i="1"/>
  <c r="X65" i="1"/>
  <c r="Y65" i="1"/>
  <c r="W58" i="1"/>
  <c r="Z22" i="1"/>
  <c r="Y22" i="1"/>
  <c r="Z65" i="1"/>
  <c r="Z3" i="1"/>
  <c r="Y3" i="1"/>
  <c r="X3" i="1"/>
  <c r="X28" i="1"/>
  <c r="W28" i="1"/>
  <c r="AB28" i="1" s="1"/>
  <c r="Z28" i="1"/>
  <c r="Y28" i="1"/>
  <c r="X10" i="1"/>
  <c r="W10" i="1"/>
  <c r="Y10" i="1"/>
  <c r="Z10" i="1"/>
  <c r="Y42" i="1"/>
  <c r="W42" i="1"/>
  <c r="X42" i="1"/>
  <c r="Z42" i="1"/>
  <c r="X49" i="1"/>
  <c r="W49" i="1"/>
  <c r="AB49" i="1" s="1"/>
  <c r="Z49" i="1"/>
  <c r="Y49" i="1"/>
  <c r="X43" i="1"/>
  <c r="Z43" i="1"/>
  <c r="W43" i="1"/>
  <c r="Y43" i="1"/>
  <c r="X36" i="1"/>
  <c r="Y36" i="1"/>
  <c r="Z36" i="1"/>
  <c r="W36" i="1"/>
  <c r="W37" i="1"/>
  <c r="X37" i="1"/>
  <c r="Y37" i="1"/>
  <c r="Z37" i="1"/>
  <c r="X24" i="1"/>
  <c r="Z24" i="1"/>
  <c r="Y24" i="1"/>
  <c r="W24" i="1"/>
  <c r="Z23" i="1"/>
  <c r="X23" i="1"/>
  <c r="W23" i="1"/>
  <c r="Y23" i="1"/>
  <c r="Y48" i="1"/>
  <c r="W48" i="1"/>
  <c r="AB48" i="1" s="1"/>
  <c r="Z48" i="1"/>
  <c r="X48" i="1"/>
  <c r="Z14" i="1"/>
  <c r="Y14" i="1"/>
  <c r="W14" i="1"/>
  <c r="X14" i="1"/>
  <c r="Y38" i="1"/>
  <c r="W38" i="1"/>
  <c r="X38" i="1"/>
  <c r="Z38" i="1"/>
  <c r="W25" i="1"/>
  <c r="X25" i="1"/>
  <c r="Y25" i="1"/>
  <c r="Z25" i="1"/>
  <c r="Z12" i="1"/>
  <c r="W12" i="1"/>
  <c r="X12" i="1"/>
  <c r="Y12" i="1"/>
  <c r="Y62" i="1"/>
  <c r="X62" i="1"/>
  <c r="W62" i="1"/>
  <c r="Z62" i="1"/>
  <c r="X15" i="1"/>
  <c r="Z15" i="1"/>
  <c r="W15" i="1"/>
  <c r="Y15" i="1"/>
  <c r="X39" i="1"/>
  <c r="Z39" i="1"/>
  <c r="W39" i="1"/>
  <c r="Y39" i="1"/>
  <c r="W26" i="1"/>
  <c r="Y26" i="1"/>
  <c r="Z26" i="1"/>
  <c r="X26" i="1"/>
  <c r="Z53" i="1"/>
  <c r="Y53" i="1"/>
  <c r="X53" i="1"/>
  <c r="W53" i="1"/>
  <c r="W63" i="1"/>
  <c r="X63" i="1"/>
  <c r="Y63" i="1"/>
  <c r="Z63" i="1"/>
  <c r="Y60" i="1"/>
  <c r="W60" i="1"/>
  <c r="X60" i="1"/>
  <c r="Z60" i="1"/>
  <c r="X35" i="1"/>
  <c r="Z35" i="1"/>
  <c r="W35" i="1"/>
  <c r="Y35" i="1"/>
  <c r="Z54" i="1"/>
  <c r="Y54" i="1"/>
  <c r="X54" i="1"/>
  <c r="W54" i="1"/>
  <c r="W61" i="1"/>
  <c r="X61" i="1"/>
  <c r="Z61" i="1"/>
  <c r="Y61" i="1"/>
  <c r="X55" i="1"/>
  <c r="Y55" i="1"/>
  <c r="W55" i="1"/>
  <c r="Z55" i="1"/>
  <c r="Z59" i="1"/>
  <c r="W59" i="1"/>
  <c r="Y59" i="1"/>
  <c r="X59" i="1"/>
  <c r="X13" i="1"/>
  <c r="W13" i="1"/>
  <c r="Y13" i="1"/>
  <c r="Z13" i="1"/>
  <c r="W18" i="1"/>
  <c r="X18" i="1"/>
  <c r="Y18" i="1"/>
  <c r="Z18" i="1"/>
  <c r="Z27" i="1"/>
  <c r="X27" i="1"/>
  <c r="W27" i="1"/>
  <c r="Y27" i="1"/>
  <c r="X41" i="1"/>
  <c r="Y41" i="1"/>
  <c r="W41" i="1"/>
  <c r="Z41" i="1"/>
  <c r="AB42" i="1" l="1"/>
  <c r="AB64" i="1"/>
  <c r="AB60" i="1"/>
  <c r="AB38" i="1"/>
  <c r="AB24" i="1"/>
  <c r="AB4" i="1"/>
  <c r="AB16" i="1"/>
  <c r="AB20" i="1"/>
  <c r="AB13" i="1"/>
  <c r="AB54" i="1"/>
  <c r="AB41" i="1"/>
  <c r="AB62" i="1"/>
  <c r="AB23" i="1"/>
  <c r="AB5" i="1"/>
  <c r="AB61" i="1"/>
  <c r="AB27" i="1"/>
  <c r="AB39" i="1"/>
  <c r="AB14" i="1"/>
  <c r="AB43" i="1"/>
  <c r="AB8" i="1"/>
  <c r="AB59" i="1"/>
  <c r="AB12" i="1"/>
  <c r="AB10" i="1"/>
  <c r="AB63" i="1"/>
  <c r="AB17" i="1"/>
  <c r="AB58" i="1"/>
  <c r="AB53" i="1"/>
  <c r="AB57" i="1"/>
  <c r="AB26" i="1"/>
  <c r="AB55" i="1"/>
  <c r="AB35" i="1"/>
  <c r="AB15" i="1"/>
  <c r="AB65" i="1"/>
  <c r="AB56" i="1"/>
  <c r="AB18" i="1"/>
  <c r="AB25" i="1"/>
  <c r="AB37" i="1"/>
  <c r="AB11" i="1"/>
  <c r="AB50" i="1"/>
  <c r="AB36" i="1"/>
  <c r="AB3" i="1"/>
  <c r="AB69" i="1" l="1"/>
  <c r="AB68" i="1"/>
  <c r="AB70" i="1"/>
  <c r="AE2" i="1" l="1"/>
  <c r="AE12" i="1"/>
  <c r="AE10" i="1"/>
  <c r="AE26" i="1"/>
  <c r="AE48" i="1"/>
  <c r="AE28" i="1"/>
  <c r="AE65" i="1"/>
  <c r="AE53" i="1"/>
  <c r="AE14" i="1"/>
  <c r="AE44" i="1"/>
  <c r="AE3" i="1"/>
  <c r="AE13" i="1"/>
  <c r="AE42" i="1"/>
  <c r="AE59" i="1"/>
  <c r="AE49" i="1"/>
  <c r="AE60" i="1"/>
  <c r="AE5" i="1"/>
  <c r="AE40" i="1"/>
  <c r="AE11" i="1"/>
  <c r="AE34" i="1"/>
  <c r="AE52" i="1"/>
  <c r="AE20" i="1"/>
  <c r="AE47" i="1"/>
  <c r="AE29" i="1"/>
  <c r="AE8" i="1"/>
  <c r="AE31" i="1"/>
  <c r="AE19" i="1"/>
  <c r="AE6" i="1"/>
  <c r="AE32" i="1"/>
  <c r="AE7" i="1"/>
  <c r="AE64" i="1"/>
  <c r="AE30" i="1"/>
  <c r="AE56" i="1"/>
  <c r="AE4" i="1"/>
  <c r="AE24" i="1"/>
  <c r="AE22" i="1"/>
  <c r="AE25" i="1"/>
  <c r="AE54" i="1"/>
  <c r="AE63" i="1"/>
  <c r="AE43" i="1"/>
  <c r="AE33" i="1"/>
  <c r="AE62" i="1"/>
  <c r="AE55" i="1"/>
  <c r="AE46" i="1"/>
  <c r="AE27" i="1"/>
  <c r="AE58" i="1"/>
  <c r="AE41" i="1"/>
  <c r="AE51" i="1"/>
  <c r="AE15" i="1"/>
  <c r="AE61" i="1"/>
  <c r="AE50" i="1"/>
  <c r="AE18" i="1"/>
  <c r="AE23" i="1"/>
  <c r="AE37" i="1"/>
  <c r="AE57" i="1"/>
  <c r="AE16" i="1"/>
  <c r="AE39" i="1"/>
  <c r="AE17" i="1"/>
  <c r="AE45" i="1"/>
  <c r="AE35" i="1"/>
  <c r="AE36" i="1"/>
  <c r="AE38" i="1"/>
  <c r="AE9" i="1"/>
  <c r="AE21" i="1"/>
  <c r="AE72" i="1" l="1"/>
  <c r="AE68" i="1"/>
  <c r="AE71" i="1"/>
  <c r="AE70" i="1"/>
  <c r="AE69" i="1"/>
</calcChain>
</file>

<file path=xl/sharedStrings.xml><?xml version="1.0" encoding="utf-8"?>
<sst xmlns="http://schemas.openxmlformats.org/spreadsheetml/2006/main" count="331" uniqueCount="190">
  <si>
    <t>Nombre</t>
  </si>
  <si>
    <t>Chedraui Grupo</t>
  </si>
  <si>
    <t>CHDRAUIB</t>
  </si>
  <si>
    <t>Autoservicios</t>
  </si>
  <si>
    <t>La Comer</t>
  </si>
  <si>
    <t>LACOMERUBC</t>
  </si>
  <si>
    <t>Liverpool Puerto de</t>
  </si>
  <si>
    <t>LIVEPOLC-1</t>
  </si>
  <si>
    <t>Soriana Organizacio</t>
  </si>
  <si>
    <t>SORIANAB</t>
  </si>
  <si>
    <t>Wal Mart de Mexico</t>
  </si>
  <si>
    <t>WALMEX</t>
  </si>
  <si>
    <t>Vesta</t>
  </si>
  <si>
    <t>VESTA</t>
  </si>
  <si>
    <t>Bienes inmuebles</t>
  </si>
  <si>
    <t>Sports World</t>
  </si>
  <si>
    <t>SPORTS</t>
  </si>
  <si>
    <t>Deportistas y equipos deportivos profesionales</t>
  </si>
  <si>
    <t>Ara Consorcio</t>
  </si>
  <si>
    <t>ARA</t>
  </si>
  <si>
    <t>Edificación residencial</t>
  </si>
  <si>
    <t>Gicsa</t>
  </si>
  <si>
    <t>GICSAB</t>
  </si>
  <si>
    <t>Servicios Javer</t>
  </si>
  <si>
    <t>JAVER</t>
  </si>
  <si>
    <t>Urbi Desarrollos</t>
  </si>
  <si>
    <t>URBI</t>
  </si>
  <si>
    <t>Bachoco Industrias</t>
  </si>
  <si>
    <t>BACHOCOB</t>
  </si>
  <si>
    <t>Elaboración de productos alimenticios</t>
  </si>
  <si>
    <t>Bafar Grupo</t>
  </si>
  <si>
    <t>BAFARB</t>
  </si>
  <si>
    <t>Bimbo</t>
  </si>
  <si>
    <t>BIMBOA</t>
  </si>
  <si>
    <t>Gruma</t>
  </si>
  <si>
    <t>GRUMAB</t>
  </si>
  <si>
    <t>Herdez</t>
  </si>
  <si>
    <t>HERDEZ</t>
  </si>
  <si>
    <t>Lala</t>
  </si>
  <si>
    <t>LALAB</t>
  </si>
  <si>
    <t>Vista Oil &amp; Gas</t>
  </si>
  <si>
    <t>VISTAA</t>
  </si>
  <si>
    <t>Extracción de petróleo y gas</t>
  </si>
  <si>
    <t>Cemex</t>
  </si>
  <si>
    <t>CEMEXCPO</t>
  </si>
  <si>
    <t>Fabricación de cemento y productos de concreto</t>
  </si>
  <si>
    <t>Corp Moctezuma</t>
  </si>
  <si>
    <t>CMOCTEZ</t>
  </si>
  <si>
    <t>Cementos Chihuahua</t>
  </si>
  <si>
    <t>GCC</t>
  </si>
  <si>
    <t>Alfa</t>
  </si>
  <si>
    <t>ALFAA</t>
  </si>
  <si>
    <t>Fabricación de otra maquinaria y equipo para la industria en general</t>
  </si>
  <si>
    <t>GCarso</t>
  </si>
  <si>
    <t>GCARSOA1</t>
  </si>
  <si>
    <t>Grupo Kuo</t>
  </si>
  <si>
    <t>KUOB</t>
  </si>
  <si>
    <t>Orbia</t>
  </si>
  <si>
    <t>ORBIA</t>
  </si>
  <si>
    <t>Alpek</t>
  </si>
  <si>
    <t>ALPEKA</t>
  </si>
  <si>
    <t>Fabricación de otros productos químicos</t>
  </si>
  <si>
    <t>Cydsa</t>
  </si>
  <si>
    <t>CYDSASAA</t>
  </si>
  <si>
    <t>Tenedora Nemak</t>
  </si>
  <si>
    <t>NEMAKA</t>
  </si>
  <si>
    <t>Fabricación de partes para vehículos automotores</t>
  </si>
  <si>
    <t>GInd Saltillo</t>
  </si>
  <si>
    <t>GISSAA</t>
  </si>
  <si>
    <t>Fabricación de productos a base de arcillas y minerales refractarios</t>
  </si>
  <si>
    <t>Vasconia</t>
  </si>
  <si>
    <t>VASCONI</t>
  </si>
  <si>
    <t>Fabricación de productos metálicos forjados y troquelados</t>
  </si>
  <si>
    <t>Vitro</t>
  </si>
  <si>
    <t>VITROA</t>
  </si>
  <si>
    <t>Fabricación de vidrio y productos de vidrio</t>
  </si>
  <si>
    <t>Industrias Ch</t>
  </si>
  <si>
    <t>ICHB</t>
  </si>
  <si>
    <t>Industria básica del hierro y del acero</t>
  </si>
  <si>
    <t>Simec Grupo</t>
  </si>
  <si>
    <t>SIMECB</t>
  </si>
  <si>
    <t>Arca Continental</t>
  </si>
  <si>
    <t>AC</t>
  </si>
  <si>
    <t>Industria de las bebidas</t>
  </si>
  <si>
    <t>Cuervo</t>
  </si>
  <si>
    <t>CUERVO</t>
  </si>
  <si>
    <t>Cultiba</t>
  </si>
  <si>
    <t>CULTIBAB</t>
  </si>
  <si>
    <t>Fomento Econ Mex</t>
  </si>
  <si>
    <t>FEMSAUBD</t>
  </si>
  <si>
    <t>Coca Cola Femsa</t>
  </si>
  <si>
    <t>KOFUBL</t>
  </si>
  <si>
    <t>Promotora Ambiental</t>
  </si>
  <si>
    <t>PASAB</t>
  </si>
  <si>
    <t>Manejo de residuos y desechos, y servicios de remediación</t>
  </si>
  <si>
    <t>Autlan Cia. Minera</t>
  </si>
  <si>
    <t>AUTLANB</t>
  </si>
  <si>
    <t>Minería de minerales metálicos</t>
  </si>
  <si>
    <t>GMexico</t>
  </si>
  <si>
    <t>GMEXICOB</t>
  </si>
  <si>
    <t>Penoles Industrias</t>
  </si>
  <si>
    <t>PE&amp;OLES</t>
  </si>
  <si>
    <t>Aleatica</t>
  </si>
  <si>
    <t>ALEATIC</t>
  </si>
  <si>
    <t>Otras construcciones y ingeniería civil</t>
  </si>
  <si>
    <t>Prom Y Op de Infra</t>
  </si>
  <si>
    <t>PINFRA</t>
  </si>
  <si>
    <t>Alsea</t>
  </si>
  <si>
    <t>ALSEA</t>
  </si>
  <si>
    <t>Otras industrias alimentarias</t>
  </si>
  <si>
    <t>Rotoplas</t>
  </si>
  <si>
    <t>AGUA</t>
  </si>
  <si>
    <t>Otras industrias manufactureras</t>
  </si>
  <si>
    <t>America Movil</t>
  </si>
  <si>
    <t>AMXL</t>
  </si>
  <si>
    <t>Otros servicios de telecomunicaciones</t>
  </si>
  <si>
    <t>Axtel</t>
  </si>
  <si>
    <t>AXTELCPO</t>
  </si>
  <si>
    <t>Telesites</t>
  </si>
  <si>
    <t>SITESB-1</t>
  </si>
  <si>
    <t>Gsanborns</t>
  </si>
  <si>
    <t>GSANBORB-1</t>
  </si>
  <si>
    <t>Otros tipos de tienda</t>
  </si>
  <si>
    <t>Genomma Lab Intern</t>
  </si>
  <si>
    <t>LABB</t>
  </si>
  <si>
    <t>Servicios de investigación científica y desarrollo</t>
  </si>
  <si>
    <t>Asureste</t>
  </si>
  <si>
    <t>ASURB</t>
  </si>
  <si>
    <t>Servicios relacionados con el transporte aéreo</t>
  </si>
  <si>
    <t>Gpo Aeroport Pacif</t>
  </si>
  <si>
    <t>GAPB</t>
  </si>
  <si>
    <t>OMA</t>
  </si>
  <si>
    <t>OMAB</t>
  </si>
  <si>
    <t>Far-Ben</t>
  </si>
  <si>
    <t>BEVIDESB</t>
  </si>
  <si>
    <t>Tienda de artículos de salud y cuidados personales</t>
  </si>
  <si>
    <t>Fragua Corporativo</t>
  </si>
  <si>
    <t>FRAGUAB</t>
  </si>
  <si>
    <t>Kimberly Clark Mex</t>
  </si>
  <si>
    <t>KIMBERA</t>
  </si>
  <si>
    <t>TV Azteca</t>
  </si>
  <si>
    <t>AZTECACPO</t>
  </si>
  <si>
    <t>Transmisión de programas de radio y televisión</t>
  </si>
  <si>
    <t>Megacable Holdings</t>
  </si>
  <si>
    <t>MEGACPO</t>
  </si>
  <si>
    <t>Televisa Gpo</t>
  </si>
  <si>
    <t>TLEVISACPO</t>
  </si>
  <si>
    <t>Aeromex</t>
  </si>
  <si>
    <t>AEROMEX</t>
  </si>
  <si>
    <t>Transporte aéreo regular</t>
  </si>
  <si>
    <t>Volaris</t>
  </si>
  <si>
    <t>VOLARA</t>
  </si>
  <si>
    <t>Gméxico Transportes</t>
  </si>
  <si>
    <t>GMXT</t>
  </si>
  <si>
    <t>Transporte terreste</t>
  </si>
  <si>
    <t>Grupo Traxión</t>
  </si>
  <si>
    <t>TRAXIONA</t>
  </si>
  <si>
    <t>Emisora</t>
  </si>
  <si>
    <t>Clasificacion</t>
  </si>
  <si>
    <t>Mediana</t>
  </si>
  <si>
    <t>E 2017</t>
  </si>
  <si>
    <t>S 2017</t>
  </si>
  <si>
    <t>G 2017</t>
  </si>
  <si>
    <t>E 2018</t>
  </si>
  <si>
    <t>S 2018</t>
  </si>
  <si>
    <t>G 2018</t>
  </si>
  <si>
    <t>E 2019</t>
  </si>
  <si>
    <t>S 2019</t>
  </si>
  <si>
    <t>G 2019</t>
  </si>
  <si>
    <t>E 2020</t>
  </si>
  <si>
    <t>S 2020</t>
  </si>
  <si>
    <t>G 2020</t>
  </si>
  <si>
    <t>Promedio mediana</t>
  </si>
  <si>
    <t>SUMA</t>
  </si>
  <si>
    <t>CALIFICACIÓN</t>
  </si>
  <si>
    <t>Promedio</t>
  </si>
  <si>
    <t>Max</t>
  </si>
  <si>
    <t>Min</t>
  </si>
  <si>
    <t>Cal. Max</t>
  </si>
  <si>
    <t>Cal. Min</t>
  </si>
  <si>
    <t>Cantidad 10s</t>
  </si>
  <si>
    <t>Total</t>
  </si>
  <si>
    <t>2017</t>
  </si>
  <si>
    <t>2018</t>
  </si>
  <si>
    <t>2019</t>
  </si>
  <si>
    <t>2020</t>
  </si>
  <si>
    <t>E</t>
  </si>
  <si>
    <t>S</t>
  </si>
  <si>
    <t>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</si>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</sst>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2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ck">
        <color indexed="64"/>
      </left>
      <right/>
      <top style="thin">
        <color theme="4" tint="0.39997558519241921"/>
      </top>
      <bottom/>
      <diagonal/>
    </border>
    <border>
      <left style="thick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0" fillId="0" borderId="1" xfId="0" applyBorder="1"/>
    <xf numFmtId="0" fontId="4" fillId="0" borderId="0" xfId="0" applyFont="1" applyAlignment="1">
      <alignment vertical="center"/>
    </xf>
    <xf numFmtId="0" fontId="6" fillId="0" borderId="2" xfId="0" applyFont="1" applyBorder="1"/>
    <xf numFmtId="0" fontId="0" fillId="0" borderId="2" xfId="0" applyBorder="1"/>
    <xf numFmtId="0" fontId="4" fillId="8" borderId="0" xfId="0" applyFont="1" applyFill="1"/>
    <xf numFmtId="0" fontId="6" fillId="0" borderId="1" xfId="0" applyFont="1" applyBorder="1"/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3" fillId="9" borderId="6" xfId="0" applyFont="1" applyFill="1" applyBorder="1"/>
    <xf numFmtId="0" fontId="3" fillId="9" borderId="7" xfId="0" applyFont="1" applyFill="1" applyBorder="1"/>
    <xf numFmtId="1" fontId="3" fillId="9" borderId="7" xfId="0" applyNumberFormat="1" applyFont="1" applyFill="1" applyBorder="1" applyAlignment="1">
      <alignment horizontal="right"/>
    </xf>
    <xf numFmtId="1" fontId="0" fillId="9" borderId="7" xfId="0" applyNumberFormat="1" applyFont="1" applyFill="1" applyBorder="1"/>
    <xf numFmtId="0" fontId="3" fillId="0" borderId="6" xfId="0" applyFont="1" applyBorder="1"/>
    <xf numFmtId="0" fontId="3" fillId="0" borderId="7" xfId="0" applyFont="1" applyBorder="1"/>
    <xf numFmtId="1" fontId="3" fillId="0" borderId="7" xfId="0" applyNumberFormat="1" applyFont="1" applyBorder="1" applyAlignment="1">
      <alignment horizontal="right"/>
    </xf>
    <xf numFmtId="1" fontId="0" fillId="0" borderId="7" xfId="0" applyNumberFormat="1" applyFont="1" applyBorder="1"/>
    <xf numFmtId="0" fontId="3" fillId="0" borderId="3" xfId="0" applyFont="1" applyBorder="1"/>
    <xf numFmtId="0" fontId="3" fillId="0" borderId="4" xfId="0" applyFont="1" applyBorder="1"/>
    <xf numFmtId="1" fontId="3" fillId="0" borderId="4" xfId="0" applyNumberFormat="1" applyFont="1" applyBorder="1" applyAlignment="1">
      <alignment horizontal="right"/>
    </xf>
    <xf numFmtId="1" fontId="0" fillId="0" borderId="4" xfId="0" applyNumberFormat="1" applyFont="1" applyBorder="1"/>
    <xf numFmtId="0" fontId="0" fillId="0" borderId="4" xfId="0" applyFont="1" applyBorder="1"/>
    <xf numFmtId="0" fontId="0" fillId="0" borderId="5" xfId="0" applyFont="1" applyBorder="1"/>
    <xf numFmtId="0" fontId="2" fillId="3" borderId="6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1" fillId="10" borderId="7" xfId="0" applyFont="1" applyFill="1" applyBorder="1"/>
    <xf numFmtId="0" fontId="1" fillId="10" borderId="8" xfId="0" applyFont="1" applyFill="1" applyBorder="1"/>
    <xf numFmtId="0" fontId="4" fillId="9" borderId="6" xfId="0" applyFont="1" applyFill="1" applyBorder="1"/>
    <xf numFmtId="0" fontId="4" fillId="9" borderId="9" xfId="0" applyFont="1" applyFill="1" applyBorder="1"/>
    <xf numFmtId="0" fontId="0" fillId="9" borderId="7" xfId="0" applyFont="1" applyFill="1" applyBorder="1"/>
    <xf numFmtId="0" fontId="0" fillId="9" borderId="8" xfId="0" applyFont="1" applyFill="1" applyBorder="1"/>
    <xf numFmtId="0" fontId="4" fillId="0" borderId="6" xfId="0" applyFont="1" applyBorder="1"/>
    <xf numFmtId="0" fontId="4" fillId="0" borderId="9" xfId="0" applyFont="1" applyBorder="1"/>
    <xf numFmtId="0" fontId="0" fillId="0" borderId="7" xfId="0" applyFont="1" applyBorder="1"/>
    <xf numFmtId="0" fontId="0" fillId="0" borderId="8" xfId="0" applyFont="1" applyBorder="1"/>
    <xf numFmtId="0" fontId="4" fillId="0" borderId="3" xfId="0" applyFont="1" applyBorder="1"/>
    <xf numFmtId="0" fontId="4" fillId="0" borderId="10" xfId="0" applyFont="1" applyBorder="1"/>
    <xf numFmtId="0" fontId="4" fillId="0" borderId="1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0ACC-B206-4965-A92C-4B09580E5144}">
  <dimension ref="A1:AF75"/>
  <sheetViews>
    <sheetView tabSelected="1" topLeftCell="K1" zoomScale="55" zoomScaleNormal="55" workbookViewId="0">
      <selection activeCell="AE1" sqref="AE1"/>
    </sheetView>
  </sheetViews>
  <sheetFormatPr baseColWidth="10" defaultRowHeight="14.4" x14ac:dyDescent="0.55000000000000004"/>
  <cols>
    <col min="3" max="3" width="55.89453125" bestFit="1" customWidth="1"/>
    <col min="4" max="20" width="10.9453125" customWidth="1"/>
    <col min="21" max="21" width="17.9453125" customWidth="1"/>
  </cols>
  <sheetData>
    <row r="1" spans="1:32" x14ac:dyDescent="0.55000000000000004">
      <c r="A1" s="9" t="s">
        <v>0</v>
      </c>
      <c r="B1" s="10" t="s">
        <v>157</v>
      </c>
      <c r="C1" s="10" t="s">
        <v>158</v>
      </c>
      <c r="D1" s="11" t="s">
        <v>160</v>
      </c>
      <c r="E1" s="11" t="s">
        <v>161</v>
      </c>
      <c r="F1" s="11" t="s">
        <v>162</v>
      </c>
      <c r="G1" s="12" t="s">
        <v>163</v>
      </c>
      <c r="H1" s="12" t="s">
        <v>164</v>
      </c>
      <c r="I1" s="12" t="s">
        <v>165</v>
      </c>
      <c r="J1" s="13" t="s">
        <v>166</v>
      </c>
      <c r="K1" s="13" t="s">
        <v>167</v>
      </c>
      <c r="L1" s="13" t="s">
        <v>168</v>
      </c>
      <c r="M1" s="14" t="s">
        <v>169</v>
      </c>
      <c r="N1" s="14" t="s">
        <v>170</v>
      </c>
      <c r="O1" s="14" t="s">
        <v>171</v>
      </c>
      <c r="P1" s="29" t="s">
        <v>182</v>
      </c>
      <c r="Q1" s="30" t="s">
        <v>183</v>
      </c>
      <c r="R1" s="31" t="s">
        <v>184</v>
      </c>
      <c r="S1" s="32" t="s">
        <v>185</v>
      </c>
      <c r="T1" s="33" t="s">
        <v>159</v>
      </c>
      <c r="U1" s="34" t="s">
        <v>172</v>
      </c>
      <c r="W1" s="29" t="s">
        <v>182</v>
      </c>
      <c r="X1" s="30" t="s">
        <v>183</v>
      </c>
      <c r="Y1" s="31" t="s">
        <v>184</v>
      </c>
      <c r="Z1" s="32" t="s">
        <v>185</v>
      </c>
      <c r="AA1" s="4"/>
      <c r="AB1" s="1" t="s">
        <v>173</v>
      </c>
      <c r="AD1" s="7"/>
      <c r="AE1" s="2" t="s">
        <v>174</v>
      </c>
      <c r="AF1" s="4"/>
    </row>
    <row r="2" spans="1:32" x14ac:dyDescent="0.55000000000000004">
      <c r="A2" s="15" t="s">
        <v>81</v>
      </c>
      <c r="B2" s="16" t="s">
        <v>82</v>
      </c>
      <c r="C2" s="16" t="s">
        <v>83</v>
      </c>
      <c r="D2" s="17">
        <v>86</v>
      </c>
      <c r="E2" s="17">
        <v>60</v>
      </c>
      <c r="F2" s="17">
        <v>92</v>
      </c>
      <c r="G2" s="18">
        <v>63</v>
      </c>
      <c r="H2" s="18">
        <v>56</v>
      </c>
      <c r="I2" s="18">
        <v>54</v>
      </c>
      <c r="J2" s="18">
        <v>35</v>
      </c>
      <c r="K2" s="18">
        <v>20</v>
      </c>
      <c r="L2" s="18">
        <v>39</v>
      </c>
      <c r="M2" s="18">
        <v>80</v>
      </c>
      <c r="N2" s="18">
        <v>75</v>
      </c>
      <c r="O2" s="18">
        <v>21</v>
      </c>
      <c r="P2" s="35">
        <f>+D2*0.3+E2*0.26+F2*0.44</f>
        <v>81.88</v>
      </c>
      <c r="Q2" s="36">
        <f>+G2*0.3+H2*0.26+I2*0.44</f>
        <v>57.22</v>
      </c>
      <c r="R2" s="36">
        <f>+J2*0.3+K2*0.26+L2*0.44</f>
        <v>32.86</v>
      </c>
      <c r="S2" s="36">
        <f>+M2*0.3+N2*0.26+O2*0.44</f>
        <v>52.74</v>
      </c>
      <c r="T2" s="37">
        <v>54.980000000000004</v>
      </c>
      <c r="U2" s="38">
        <v>58.767999999999994</v>
      </c>
      <c r="W2">
        <f t="shared" ref="W2:W33" si="0">IF(P2&gt;$U2,1,0)</f>
        <v>1</v>
      </c>
      <c r="X2">
        <f t="shared" ref="X2:X33" si="1">IF(Q2&gt;$U2,1,0)</f>
        <v>0</v>
      </c>
      <c r="Y2">
        <f t="shared" ref="Y2:Y33" si="2">IF(R2&gt;$U2,1,0)</f>
        <v>0</v>
      </c>
      <c r="Z2">
        <f t="shared" ref="Z2:Z33" si="3">IF(S2&gt;$U2,1,0)</f>
        <v>0</v>
      </c>
      <c r="AB2">
        <f>+SUM(W2:Z2)</f>
        <v>1</v>
      </c>
      <c r="AD2" s="16" t="s">
        <v>82</v>
      </c>
      <c r="AE2" s="3">
        <f>(AB2-AB$70)/(AB$69-AB$70)*(AB$71-AB$72)+AB$72</f>
        <v>3.25</v>
      </c>
    </row>
    <row r="3" spans="1:32" x14ac:dyDescent="0.55000000000000004">
      <c r="A3" s="19" t="s">
        <v>147</v>
      </c>
      <c r="B3" s="20" t="s">
        <v>148</v>
      </c>
      <c r="C3" s="20" t="s">
        <v>149</v>
      </c>
      <c r="D3" s="21">
        <v>38</v>
      </c>
      <c r="E3" s="21">
        <v>41</v>
      </c>
      <c r="F3" s="21">
        <v>28</v>
      </c>
      <c r="G3" s="22">
        <v>94</v>
      </c>
      <c r="H3" s="22">
        <v>24</v>
      </c>
      <c r="I3" s="22">
        <v>85</v>
      </c>
      <c r="J3" s="22">
        <v>36</v>
      </c>
      <c r="K3" s="22">
        <v>82</v>
      </c>
      <c r="L3" s="22">
        <v>37</v>
      </c>
      <c r="M3" s="22">
        <v>91</v>
      </c>
      <c r="N3" s="22">
        <v>60</v>
      </c>
      <c r="O3" s="22">
        <v>100</v>
      </c>
      <c r="P3" s="39">
        <f>D3*0.26+E3*0.33+F3*0.41</f>
        <v>34.89</v>
      </c>
      <c r="Q3" s="40">
        <f>G3*0.26+H3*0.33+I3*0.41</f>
        <v>67.210000000000008</v>
      </c>
      <c r="R3" s="40">
        <f>J3*0.26+K3*0.33+L3*0.41</f>
        <v>51.59</v>
      </c>
      <c r="S3" s="40">
        <f>M3*0.26+N3*0.33+O3*0.41</f>
        <v>84.460000000000008</v>
      </c>
      <c r="T3" s="41">
        <v>59.400000000000006</v>
      </c>
      <c r="U3" s="42">
        <v>58.875</v>
      </c>
      <c r="W3">
        <f t="shared" si="0"/>
        <v>0</v>
      </c>
      <c r="X3">
        <f t="shared" si="1"/>
        <v>1</v>
      </c>
      <c r="Y3">
        <f t="shared" si="2"/>
        <v>0</v>
      </c>
      <c r="Z3">
        <f t="shared" si="3"/>
        <v>1</v>
      </c>
      <c r="AB3">
        <f t="shared" ref="AB3:AB65" si="4">+SUM(W3:Z3)</f>
        <v>2</v>
      </c>
      <c r="AD3" s="20" t="s">
        <v>148</v>
      </c>
      <c r="AE3" s="3">
        <f t="shared" ref="AE3:AE64" si="5">(AB3-AB$70)/(AB$69-AB$70)*(AB$71-AB$72)+AB$72</f>
        <v>5.5</v>
      </c>
    </row>
    <row r="4" spans="1:32" x14ac:dyDescent="0.55000000000000004">
      <c r="A4" s="15" t="s">
        <v>110</v>
      </c>
      <c r="B4" s="16" t="s">
        <v>111</v>
      </c>
      <c r="C4" s="16" t="s">
        <v>112</v>
      </c>
      <c r="D4" s="17">
        <v>51</v>
      </c>
      <c r="E4" s="17">
        <v>61</v>
      </c>
      <c r="F4" s="17">
        <v>49</v>
      </c>
      <c r="G4" s="18">
        <v>85</v>
      </c>
      <c r="H4" s="18">
        <v>25</v>
      </c>
      <c r="I4" s="18">
        <v>25</v>
      </c>
      <c r="J4" s="18">
        <v>34</v>
      </c>
      <c r="K4" s="18">
        <v>97</v>
      </c>
      <c r="L4" s="18">
        <v>51</v>
      </c>
      <c r="M4" s="18">
        <v>45</v>
      </c>
      <c r="N4" s="18">
        <v>24</v>
      </c>
      <c r="O4" s="18">
        <v>70</v>
      </c>
      <c r="P4" s="35">
        <f>D4*0.35+E4*0.31+F4*0.34</f>
        <v>53.42</v>
      </c>
      <c r="Q4" s="36">
        <f>G4*0.35+H4*0.31+I4*0.34</f>
        <v>46</v>
      </c>
      <c r="R4" s="36">
        <f>J4*0.35+K4*0.31+L4*0.34</f>
        <v>59.31</v>
      </c>
      <c r="S4" s="36">
        <f>M4*0.35+N4*0.31+O4*0.34</f>
        <v>46.989999999999995</v>
      </c>
      <c r="T4" s="37">
        <v>50.204999999999998</v>
      </c>
      <c r="U4" s="38">
        <v>50.204999999999998</v>
      </c>
      <c r="W4">
        <f t="shared" si="0"/>
        <v>1</v>
      </c>
      <c r="X4">
        <f t="shared" si="1"/>
        <v>0</v>
      </c>
      <c r="Y4">
        <f t="shared" si="2"/>
        <v>1</v>
      </c>
      <c r="Z4">
        <f t="shared" si="3"/>
        <v>0</v>
      </c>
      <c r="AB4">
        <f t="shared" si="4"/>
        <v>2</v>
      </c>
      <c r="AD4" s="16" t="s">
        <v>111</v>
      </c>
      <c r="AE4" s="3">
        <f t="shared" si="5"/>
        <v>5.5</v>
      </c>
    </row>
    <row r="5" spans="1:32" x14ac:dyDescent="0.55000000000000004">
      <c r="A5" s="19" t="s">
        <v>102</v>
      </c>
      <c r="B5" s="20" t="s">
        <v>103</v>
      </c>
      <c r="C5" s="20" t="s">
        <v>104</v>
      </c>
      <c r="D5" s="21">
        <v>70</v>
      </c>
      <c r="E5" s="21">
        <v>78</v>
      </c>
      <c r="F5" s="21">
        <v>32</v>
      </c>
      <c r="G5" s="22">
        <v>32</v>
      </c>
      <c r="H5" s="22">
        <v>37</v>
      </c>
      <c r="I5" s="22">
        <v>81</v>
      </c>
      <c r="J5" s="22">
        <v>63</v>
      </c>
      <c r="K5" s="22">
        <v>26</v>
      </c>
      <c r="L5" s="22">
        <v>98</v>
      </c>
      <c r="M5" s="22">
        <v>72</v>
      </c>
      <c r="N5" s="22">
        <v>88</v>
      </c>
      <c r="O5" s="22">
        <v>34</v>
      </c>
      <c r="P5" s="39">
        <f>D5*0.31+E5*0.34+F5*0.35</f>
        <v>59.42</v>
      </c>
      <c r="Q5" s="40">
        <f>G5*0.31+H5*0.34+I5*0.35</f>
        <v>50.849999999999994</v>
      </c>
      <c r="R5" s="40">
        <f>J5*0.31+K5*0.34+L5*0.35</f>
        <v>62.67</v>
      </c>
      <c r="S5" s="40">
        <f>M5*0.31+N5*0.34+O5*0.35</f>
        <v>64.14</v>
      </c>
      <c r="T5" s="41">
        <v>61.045000000000002</v>
      </c>
      <c r="U5" s="42">
        <v>62.734999999999999</v>
      </c>
      <c r="W5">
        <f t="shared" si="0"/>
        <v>0</v>
      </c>
      <c r="X5">
        <f t="shared" si="1"/>
        <v>0</v>
      </c>
      <c r="Y5">
        <f t="shared" si="2"/>
        <v>0</v>
      </c>
      <c r="Z5">
        <f t="shared" si="3"/>
        <v>1</v>
      </c>
      <c r="AB5">
        <f t="shared" si="4"/>
        <v>1</v>
      </c>
      <c r="AD5" s="20" t="s">
        <v>103</v>
      </c>
      <c r="AE5" s="3">
        <f t="shared" si="5"/>
        <v>3.25</v>
      </c>
    </row>
    <row r="6" spans="1:32" x14ac:dyDescent="0.55000000000000004">
      <c r="A6" s="15" t="s">
        <v>50</v>
      </c>
      <c r="B6" s="16" t="s">
        <v>51</v>
      </c>
      <c r="C6" s="16" t="s">
        <v>52</v>
      </c>
      <c r="D6" s="17">
        <v>22</v>
      </c>
      <c r="E6" s="17">
        <v>36</v>
      </c>
      <c r="F6" s="17">
        <v>31</v>
      </c>
      <c r="G6" s="18">
        <v>68</v>
      </c>
      <c r="H6" s="18">
        <v>40</v>
      </c>
      <c r="I6" s="18">
        <v>67</v>
      </c>
      <c r="J6" s="18">
        <v>85</v>
      </c>
      <c r="K6" s="18">
        <v>62</v>
      </c>
      <c r="L6" s="18">
        <v>25</v>
      </c>
      <c r="M6" s="18">
        <v>66</v>
      </c>
      <c r="N6" s="18">
        <v>43</v>
      </c>
      <c r="O6" s="18">
        <v>91</v>
      </c>
      <c r="P6" s="35">
        <f>D6*0.29+E6*0.28+F6*0.43</f>
        <v>29.79</v>
      </c>
      <c r="Q6" s="36">
        <f>G6*0.29+H6*0.28+I6*0.43</f>
        <v>59.730000000000004</v>
      </c>
      <c r="R6" s="36">
        <f>J6*0.29+K6*0.28+L6*0.43</f>
        <v>52.760000000000005</v>
      </c>
      <c r="S6" s="36">
        <f>M6*0.29+N6*0.28+O6*0.43</f>
        <v>70.31</v>
      </c>
      <c r="T6" s="37">
        <v>56.245000000000005</v>
      </c>
      <c r="U6" s="38">
        <v>56.432500000000005</v>
      </c>
      <c r="W6">
        <f t="shared" si="0"/>
        <v>0</v>
      </c>
      <c r="X6">
        <f t="shared" si="1"/>
        <v>1</v>
      </c>
      <c r="Y6">
        <f t="shared" si="2"/>
        <v>0</v>
      </c>
      <c r="Z6">
        <f t="shared" si="3"/>
        <v>1</v>
      </c>
      <c r="AB6">
        <f t="shared" si="4"/>
        <v>2</v>
      </c>
      <c r="AD6" s="16" t="s">
        <v>51</v>
      </c>
      <c r="AE6" s="3">
        <f t="shared" si="5"/>
        <v>5.5</v>
      </c>
    </row>
    <row r="7" spans="1:32" x14ac:dyDescent="0.55000000000000004">
      <c r="A7" s="19" t="s">
        <v>59</v>
      </c>
      <c r="B7" s="20" t="s">
        <v>60</v>
      </c>
      <c r="C7" s="20" t="s">
        <v>61</v>
      </c>
      <c r="D7" s="21">
        <v>30</v>
      </c>
      <c r="E7" s="21">
        <v>51</v>
      </c>
      <c r="F7" s="21">
        <v>60</v>
      </c>
      <c r="G7" s="22">
        <v>59</v>
      </c>
      <c r="H7" s="22">
        <v>52</v>
      </c>
      <c r="I7" s="22">
        <v>37</v>
      </c>
      <c r="J7" s="22">
        <v>90</v>
      </c>
      <c r="K7" s="22">
        <v>28</v>
      </c>
      <c r="L7" s="22">
        <v>47</v>
      </c>
      <c r="M7" s="22">
        <v>47</v>
      </c>
      <c r="N7" s="22">
        <v>59</v>
      </c>
      <c r="O7" s="22">
        <v>77</v>
      </c>
      <c r="P7" s="39">
        <f>D7*0.33+E7*0.32+F7*0.35</f>
        <v>47.22</v>
      </c>
      <c r="Q7" s="40">
        <f>G7*0.33+H7*0.32+I7*0.35</f>
        <v>49.06</v>
      </c>
      <c r="R7" s="40">
        <f>J7*0.33+K7*0.32+L7*0.35</f>
        <v>55.11</v>
      </c>
      <c r="S7" s="40">
        <f>M7*0.33+N7*0.32+O7*0.35</f>
        <v>61.34</v>
      </c>
      <c r="T7" s="41">
        <v>52.085000000000001</v>
      </c>
      <c r="U7" s="42">
        <v>59.665000000000006</v>
      </c>
      <c r="W7">
        <f t="shared" si="0"/>
        <v>0</v>
      </c>
      <c r="X7">
        <f t="shared" si="1"/>
        <v>0</v>
      </c>
      <c r="Y7">
        <f t="shared" si="2"/>
        <v>0</v>
      </c>
      <c r="Z7">
        <f t="shared" si="3"/>
        <v>1</v>
      </c>
      <c r="AB7">
        <f t="shared" si="4"/>
        <v>1</v>
      </c>
      <c r="AD7" s="20" t="s">
        <v>60</v>
      </c>
      <c r="AE7" s="3">
        <f t="shared" si="5"/>
        <v>3.25</v>
      </c>
    </row>
    <row r="8" spans="1:32" x14ac:dyDescent="0.55000000000000004">
      <c r="A8" s="15" t="s">
        <v>107</v>
      </c>
      <c r="B8" s="16" t="s">
        <v>108</v>
      </c>
      <c r="C8" s="16" t="s">
        <v>109</v>
      </c>
      <c r="D8" s="17">
        <v>76</v>
      </c>
      <c r="E8" s="17">
        <v>58</v>
      </c>
      <c r="F8" s="17">
        <v>62</v>
      </c>
      <c r="G8" s="18">
        <v>62</v>
      </c>
      <c r="H8" s="18">
        <v>60</v>
      </c>
      <c r="I8" s="18">
        <v>88</v>
      </c>
      <c r="J8" s="18">
        <v>92</v>
      </c>
      <c r="K8" s="18">
        <v>56</v>
      </c>
      <c r="L8" s="18">
        <v>86</v>
      </c>
      <c r="M8" s="18">
        <v>63</v>
      </c>
      <c r="N8" s="18">
        <v>88</v>
      </c>
      <c r="O8" s="18">
        <v>55</v>
      </c>
      <c r="P8" s="35">
        <f>D8*0.21+E8*0.37+F8*0.42</f>
        <v>63.46</v>
      </c>
      <c r="Q8" s="36">
        <f>G8*0.21+H8*0.37+I8*0.42</f>
        <v>72.180000000000007</v>
      </c>
      <c r="R8" s="36">
        <f>J8*0.21+K8*0.37+L8*0.42</f>
        <v>76.16</v>
      </c>
      <c r="S8" s="36">
        <f>M8*0.21+N8*0.37+O8*0.42</f>
        <v>68.89</v>
      </c>
      <c r="T8" s="37">
        <v>70.534999999999997</v>
      </c>
      <c r="U8" s="38">
        <v>70.534999999999997</v>
      </c>
      <c r="W8">
        <f t="shared" si="0"/>
        <v>0</v>
      </c>
      <c r="X8">
        <f t="shared" si="1"/>
        <v>1</v>
      </c>
      <c r="Y8">
        <f t="shared" si="2"/>
        <v>1</v>
      </c>
      <c r="Z8">
        <f t="shared" si="3"/>
        <v>0</v>
      </c>
      <c r="AB8">
        <f t="shared" si="4"/>
        <v>2</v>
      </c>
      <c r="AD8" s="16" t="s">
        <v>108</v>
      </c>
      <c r="AE8" s="3">
        <f t="shared" si="5"/>
        <v>5.5</v>
      </c>
    </row>
    <row r="9" spans="1:32" x14ac:dyDescent="0.55000000000000004">
      <c r="A9" s="19" t="s">
        <v>113</v>
      </c>
      <c r="B9" s="20" t="s">
        <v>114</v>
      </c>
      <c r="C9" s="20" t="s">
        <v>115</v>
      </c>
      <c r="D9" s="21">
        <v>46</v>
      </c>
      <c r="E9" s="21">
        <v>36</v>
      </c>
      <c r="F9" s="21">
        <v>69</v>
      </c>
      <c r="G9" s="22">
        <v>27</v>
      </c>
      <c r="H9" s="22">
        <v>75</v>
      </c>
      <c r="I9" s="22">
        <v>83</v>
      </c>
      <c r="J9" s="22">
        <v>28</v>
      </c>
      <c r="K9" s="22">
        <v>46</v>
      </c>
      <c r="L9" s="22">
        <v>61</v>
      </c>
      <c r="M9" s="22">
        <v>34</v>
      </c>
      <c r="N9" s="22">
        <v>29</v>
      </c>
      <c r="O9" s="22">
        <v>71</v>
      </c>
      <c r="P9" s="39">
        <f>+D9*0.2+E9*0.33+F9*0.47</f>
        <v>53.510000000000005</v>
      </c>
      <c r="Q9" s="40">
        <f>+G9*0.2+H9*0.33+I9*0.47</f>
        <v>69.16</v>
      </c>
      <c r="R9" s="40">
        <f>+J9*0.2+K9*0.33+L9*0.47</f>
        <v>49.45</v>
      </c>
      <c r="S9" s="40">
        <f>+M9*0.2+N9*0.33+O9*0.47</f>
        <v>49.739999999999995</v>
      </c>
      <c r="T9" s="41">
        <v>51.625</v>
      </c>
      <c r="U9" s="42">
        <v>56.923333333333339</v>
      </c>
      <c r="W9">
        <f t="shared" si="0"/>
        <v>0</v>
      </c>
      <c r="X9">
        <f t="shared" si="1"/>
        <v>1</v>
      </c>
      <c r="Y9">
        <f t="shared" si="2"/>
        <v>0</v>
      </c>
      <c r="Z9">
        <f t="shared" si="3"/>
        <v>0</v>
      </c>
      <c r="AB9">
        <f t="shared" si="4"/>
        <v>1</v>
      </c>
      <c r="AD9" s="20" t="s">
        <v>114</v>
      </c>
      <c r="AE9" s="3">
        <f t="shared" si="5"/>
        <v>3.25</v>
      </c>
    </row>
    <row r="10" spans="1:32" x14ac:dyDescent="0.55000000000000004">
      <c r="A10" s="15" t="s">
        <v>18</v>
      </c>
      <c r="B10" s="16" t="s">
        <v>19</v>
      </c>
      <c r="C10" s="16" t="s">
        <v>20</v>
      </c>
      <c r="D10" s="17">
        <v>44</v>
      </c>
      <c r="E10" s="17">
        <v>55</v>
      </c>
      <c r="F10" s="17">
        <v>53</v>
      </c>
      <c r="G10" s="18">
        <v>43</v>
      </c>
      <c r="H10" s="18">
        <v>28</v>
      </c>
      <c r="I10" s="18">
        <v>24</v>
      </c>
      <c r="J10" s="18">
        <v>20</v>
      </c>
      <c r="K10" s="18">
        <v>88</v>
      </c>
      <c r="L10" s="18">
        <v>31</v>
      </c>
      <c r="M10" s="18">
        <v>97</v>
      </c>
      <c r="N10" s="18">
        <v>60</v>
      </c>
      <c r="O10" s="18">
        <v>42</v>
      </c>
      <c r="P10" s="35">
        <f>D10*0.37+E10*0.34+F10*0.29</f>
        <v>50.35</v>
      </c>
      <c r="Q10" s="36">
        <f>G10*0.37+H10*0.34+I10*0.29</f>
        <v>32.39</v>
      </c>
      <c r="R10" s="36">
        <f>J10*0.37+K10*0.34+L10*0.29</f>
        <v>46.31</v>
      </c>
      <c r="S10" s="36">
        <f>M10*0.37+N10*0.34+O10*0.29</f>
        <v>68.47</v>
      </c>
      <c r="T10" s="37">
        <v>48.33</v>
      </c>
      <c r="U10" s="38">
        <v>59.947499999999991</v>
      </c>
      <c r="W10">
        <f t="shared" si="0"/>
        <v>0</v>
      </c>
      <c r="X10">
        <f t="shared" si="1"/>
        <v>0</v>
      </c>
      <c r="Y10">
        <f t="shared" si="2"/>
        <v>0</v>
      </c>
      <c r="Z10">
        <f t="shared" si="3"/>
        <v>1</v>
      </c>
      <c r="AB10">
        <f t="shared" si="4"/>
        <v>1</v>
      </c>
      <c r="AD10" s="16" t="s">
        <v>19</v>
      </c>
      <c r="AE10" s="3">
        <f t="shared" si="5"/>
        <v>3.25</v>
      </c>
    </row>
    <row r="11" spans="1:32" x14ac:dyDescent="0.55000000000000004">
      <c r="A11" s="19" t="s">
        <v>126</v>
      </c>
      <c r="B11" s="20" t="s">
        <v>127</v>
      </c>
      <c r="C11" s="20" t="s">
        <v>128</v>
      </c>
      <c r="D11" s="21">
        <v>76</v>
      </c>
      <c r="E11" s="21">
        <v>25</v>
      </c>
      <c r="F11" s="21">
        <v>41</v>
      </c>
      <c r="G11" s="22">
        <v>77</v>
      </c>
      <c r="H11" s="22">
        <v>96</v>
      </c>
      <c r="I11" s="22">
        <v>83</v>
      </c>
      <c r="J11" s="22">
        <v>87</v>
      </c>
      <c r="K11" s="22">
        <v>90</v>
      </c>
      <c r="L11" s="22">
        <v>97</v>
      </c>
      <c r="M11" s="22">
        <v>41</v>
      </c>
      <c r="N11" s="22">
        <v>83</v>
      </c>
      <c r="O11" s="22">
        <v>96</v>
      </c>
      <c r="P11" s="39">
        <f>D11*0.27+E11*0.39+F11*0.34</f>
        <v>44.210000000000008</v>
      </c>
      <c r="Q11" s="40">
        <f>G11*0.27+H11*0.39+I11*0.34</f>
        <v>86.45</v>
      </c>
      <c r="R11" s="40">
        <f>J11*0.27+K11*0.39+L11*0.34</f>
        <v>91.570000000000007</v>
      </c>
      <c r="S11" s="40">
        <f>M11*0.27+N11*0.39+O11*0.34</f>
        <v>76.080000000000013</v>
      </c>
      <c r="T11" s="41">
        <v>81.265000000000015</v>
      </c>
      <c r="U11" s="42">
        <v>62.053333333333342</v>
      </c>
      <c r="W11">
        <f t="shared" si="0"/>
        <v>0</v>
      </c>
      <c r="X11">
        <f t="shared" si="1"/>
        <v>1</v>
      </c>
      <c r="Y11">
        <f t="shared" si="2"/>
        <v>1</v>
      </c>
      <c r="Z11">
        <f t="shared" si="3"/>
        <v>1</v>
      </c>
      <c r="AB11">
        <f t="shared" si="4"/>
        <v>3</v>
      </c>
      <c r="AD11" s="20" t="s">
        <v>127</v>
      </c>
      <c r="AE11" s="3">
        <f t="shared" si="5"/>
        <v>7.75</v>
      </c>
    </row>
    <row r="12" spans="1:32" x14ac:dyDescent="0.55000000000000004">
      <c r="A12" s="15" t="s">
        <v>95</v>
      </c>
      <c r="B12" s="16" t="s">
        <v>96</v>
      </c>
      <c r="C12" s="16" t="s">
        <v>97</v>
      </c>
      <c r="D12" s="17">
        <v>89</v>
      </c>
      <c r="E12" s="17">
        <v>32</v>
      </c>
      <c r="F12" s="17">
        <v>49</v>
      </c>
      <c r="G12" s="18">
        <v>94</v>
      </c>
      <c r="H12" s="18">
        <v>60</v>
      </c>
      <c r="I12" s="18">
        <v>27</v>
      </c>
      <c r="J12" s="18">
        <v>72</v>
      </c>
      <c r="K12" s="18">
        <v>46</v>
      </c>
      <c r="L12" s="18">
        <v>77</v>
      </c>
      <c r="M12" s="18">
        <v>26</v>
      </c>
      <c r="N12" s="18">
        <v>41</v>
      </c>
      <c r="O12" s="18">
        <v>89</v>
      </c>
      <c r="P12" s="35">
        <f>D12*0.32+E12*0.35+F12*0.33</f>
        <v>55.85</v>
      </c>
      <c r="Q12" s="36">
        <f>G12*0.32+H12*0.35+I12*0.33</f>
        <v>59.989999999999995</v>
      </c>
      <c r="R12" s="36">
        <f>J12*0.32+K12*0.35+L12*0.33</f>
        <v>64.55</v>
      </c>
      <c r="S12" s="36">
        <f>M12*0.32+N12*0.35+O12*0.33</f>
        <v>52.040000000000006</v>
      </c>
      <c r="T12" s="37">
        <v>57.92</v>
      </c>
      <c r="U12" s="38">
        <v>58.906666666666666</v>
      </c>
      <c r="W12">
        <f t="shared" si="0"/>
        <v>0</v>
      </c>
      <c r="X12">
        <f t="shared" si="1"/>
        <v>1</v>
      </c>
      <c r="Y12">
        <f t="shared" si="2"/>
        <v>1</v>
      </c>
      <c r="Z12">
        <f t="shared" si="3"/>
        <v>0</v>
      </c>
      <c r="AB12">
        <f t="shared" si="4"/>
        <v>2</v>
      </c>
      <c r="AD12" s="16" t="s">
        <v>96</v>
      </c>
      <c r="AE12" s="3">
        <f t="shared" si="5"/>
        <v>5.5</v>
      </c>
    </row>
    <row r="13" spans="1:32" x14ac:dyDescent="0.55000000000000004">
      <c r="A13" s="19" t="s">
        <v>116</v>
      </c>
      <c r="B13" s="20" t="s">
        <v>117</v>
      </c>
      <c r="C13" s="20" t="s">
        <v>115</v>
      </c>
      <c r="D13" s="21">
        <v>32</v>
      </c>
      <c r="E13" s="21">
        <v>43</v>
      </c>
      <c r="F13" s="21">
        <v>29</v>
      </c>
      <c r="G13" s="22">
        <v>28</v>
      </c>
      <c r="H13" s="22">
        <v>20</v>
      </c>
      <c r="I13" s="22">
        <v>23</v>
      </c>
      <c r="J13" s="22">
        <v>74</v>
      </c>
      <c r="K13" s="22">
        <v>100</v>
      </c>
      <c r="L13" s="22">
        <v>100</v>
      </c>
      <c r="M13" s="22">
        <v>91</v>
      </c>
      <c r="N13" s="22">
        <v>98</v>
      </c>
      <c r="O13" s="22">
        <v>63</v>
      </c>
      <c r="P13" s="39">
        <f>+D13*0.2+E13*0.33+F13*0.47</f>
        <v>34.22</v>
      </c>
      <c r="Q13" s="40">
        <f>+G13*0.2+H13*0.33+I13*0.47</f>
        <v>23.009999999999998</v>
      </c>
      <c r="R13" s="40">
        <f>+J13*0.2+K13*0.33+L13*0.47</f>
        <v>94.8</v>
      </c>
      <c r="S13" s="40">
        <f>+M13*0.2+N13*0.33+O13*0.47</f>
        <v>80.150000000000006</v>
      </c>
      <c r="T13" s="41">
        <v>57.185000000000002</v>
      </c>
      <c r="U13" s="42">
        <v>56.923333333333339</v>
      </c>
      <c r="W13">
        <f t="shared" si="0"/>
        <v>0</v>
      </c>
      <c r="X13">
        <f t="shared" si="1"/>
        <v>0</v>
      </c>
      <c r="Y13">
        <f t="shared" si="2"/>
        <v>1</v>
      </c>
      <c r="Z13">
        <f t="shared" si="3"/>
        <v>1</v>
      </c>
      <c r="AB13">
        <f t="shared" si="4"/>
        <v>2</v>
      </c>
      <c r="AD13" s="20" t="s">
        <v>117</v>
      </c>
      <c r="AE13" s="3">
        <f t="shared" si="5"/>
        <v>5.5</v>
      </c>
    </row>
    <row r="14" spans="1:32" x14ac:dyDescent="0.55000000000000004">
      <c r="A14" s="15" t="s">
        <v>140</v>
      </c>
      <c r="B14" s="16" t="s">
        <v>141</v>
      </c>
      <c r="C14" s="16" t="s">
        <v>142</v>
      </c>
      <c r="D14" s="17">
        <v>46</v>
      </c>
      <c r="E14" s="17">
        <v>54</v>
      </c>
      <c r="F14" s="17">
        <v>85</v>
      </c>
      <c r="G14" s="18">
        <v>95</v>
      </c>
      <c r="H14" s="18">
        <v>95</v>
      </c>
      <c r="I14" s="18">
        <v>97</v>
      </c>
      <c r="J14" s="18">
        <v>67</v>
      </c>
      <c r="K14" s="18">
        <v>64</v>
      </c>
      <c r="L14" s="18">
        <v>73</v>
      </c>
      <c r="M14" s="18">
        <v>55</v>
      </c>
      <c r="N14" s="18">
        <v>58</v>
      </c>
      <c r="O14" s="18">
        <v>51</v>
      </c>
      <c r="P14" s="35">
        <f>D14*0.17+E14*0.39+F14*0.44</f>
        <v>66.28</v>
      </c>
      <c r="Q14" s="36">
        <f>G14*0.17+H14*0.39+I14*0.44</f>
        <v>95.88</v>
      </c>
      <c r="R14" s="36">
        <f>J14*0.17+K14*0.39+L14*0.44</f>
        <v>68.47</v>
      </c>
      <c r="S14" s="36">
        <f>M14*0.17+N14*0.39+O14*0.44</f>
        <v>54.410000000000004</v>
      </c>
      <c r="T14" s="37">
        <v>67.375</v>
      </c>
      <c r="U14" s="38">
        <v>62.331666666666671</v>
      </c>
      <c r="W14">
        <f t="shared" si="0"/>
        <v>1</v>
      </c>
      <c r="X14">
        <f t="shared" si="1"/>
        <v>1</v>
      </c>
      <c r="Y14">
        <f t="shared" si="2"/>
        <v>1</v>
      </c>
      <c r="Z14">
        <f t="shared" si="3"/>
        <v>0</v>
      </c>
      <c r="AB14">
        <f t="shared" si="4"/>
        <v>3</v>
      </c>
      <c r="AD14" s="16" t="s">
        <v>141</v>
      </c>
      <c r="AE14" s="3">
        <f t="shared" si="5"/>
        <v>7.75</v>
      </c>
    </row>
    <row r="15" spans="1:32" x14ac:dyDescent="0.55000000000000004">
      <c r="A15" s="19" t="s">
        <v>27</v>
      </c>
      <c r="B15" s="20" t="s">
        <v>28</v>
      </c>
      <c r="C15" s="20" t="s">
        <v>29</v>
      </c>
      <c r="D15" s="21">
        <v>67</v>
      </c>
      <c r="E15" s="21">
        <v>56</v>
      </c>
      <c r="F15" s="21">
        <v>82</v>
      </c>
      <c r="G15" s="22">
        <v>27</v>
      </c>
      <c r="H15" s="22">
        <v>58</v>
      </c>
      <c r="I15" s="22">
        <v>45</v>
      </c>
      <c r="J15" s="22">
        <v>92</v>
      </c>
      <c r="K15" s="22">
        <v>35</v>
      </c>
      <c r="L15" s="22">
        <v>80</v>
      </c>
      <c r="M15" s="22">
        <v>48</v>
      </c>
      <c r="N15" s="22">
        <v>84</v>
      </c>
      <c r="O15" s="22">
        <v>21</v>
      </c>
      <c r="P15" s="39">
        <f>D15*0.32+E15*0.3+F15*0.38</f>
        <v>69.400000000000006</v>
      </c>
      <c r="Q15" s="40">
        <f>G15*0.32+H15*0.3+I15*0.38</f>
        <v>43.14</v>
      </c>
      <c r="R15" s="40">
        <f>J15*0.32+K15*0.3+L15*0.38</f>
        <v>70.34</v>
      </c>
      <c r="S15" s="40">
        <f>M15*0.32+N15*0.3+O15*0.38</f>
        <v>48.540000000000006</v>
      </c>
      <c r="T15" s="41">
        <v>58.970000000000006</v>
      </c>
      <c r="U15" s="42">
        <v>66.209999999999994</v>
      </c>
      <c r="W15">
        <f t="shared" si="0"/>
        <v>1</v>
      </c>
      <c r="X15">
        <f t="shared" si="1"/>
        <v>0</v>
      </c>
      <c r="Y15">
        <f t="shared" si="2"/>
        <v>1</v>
      </c>
      <c r="Z15">
        <f t="shared" si="3"/>
        <v>0</v>
      </c>
      <c r="AB15">
        <f t="shared" si="4"/>
        <v>2</v>
      </c>
      <c r="AD15" s="20" t="s">
        <v>28</v>
      </c>
      <c r="AE15" s="3">
        <f t="shared" si="5"/>
        <v>5.5</v>
      </c>
    </row>
    <row r="16" spans="1:32" x14ac:dyDescent="0.55000000000000004">
      <c r="A16" s="15" t="s">
        <v>30</v>
      </c>
      <c r="B16" s="16" t="s">
        <v>31</v>
      </c>
      <c r="C16" s="16" t="s">
        <v>29</v>
      </c>
      <c r="D16" s="17">
        <v>98</v>
      </c>
      <c r="E16" s="17">
        <v>72</v>
      </c>
      <c r="F16" s="17">
        <v>51</v>
      </c>
      <c r="G16" s="18">
        <v>83</v>
      </c>
      <c r="H16" s="18">
        <v>48</v>
      </c>
      <c r="I16" s="18">
        <v>31</v>
      </c>
      <c r="J16" s="18">
        <v>28</v>
      </c>
      <c r="K16" s="18">
        <v>74</v>
      </c>
      <c r="L16" s="18">
        <v>37</v>
      </c>
      <c r="M16" s="18">
        <v>80</v>
      </c>
      <c r="N16" s="18">
        <v>20</v>
      </c>
      <c r="O16" s="18">
        <v>78</v>
      </c>
      <c r="P16" s="35">
        <f>D16*0.32+E16*0.3+F16*0.38</f>
        <v>72.339999999999989</v>
      </c>
      <c r="Q16" s="36">
        <f>G16*0.32+H16*0.3+I16*0.38</f>
        <v>52.74</v>
      </c>
      <c r="R16" s="36">
        <f>J16*0.32+K16*0.3+L16*0.38</f>
        <v>45.22</v>
      </c>
      <c r="S16" s="36">
        <f>M16*0.32+N16*0.3+O16*0.38</f>
        <v>61.24</v>
      </c>
      <c r="T16" s="37">
        <v>56.99</v>
      </c>
      <c r="U16" s="38">
        <v>66.209999999999994</v>
      </c>
      <c r="W16">
        <f t="shared" si="0"/>
        <v>1</v>
      </c>
      <c r="X16">
        <f t="shared" si="1"/>
        <v>0</v>
      </c>
      <c r="Y16">
        <f t="shared" si="2"/>
        <v>0</v>
      </c>
      <c r="Z16">
        <f t="shared" si="3"/>
        <v>0</v>
      </c>
      <c r="AB16">
        <f t="shared" si="4"/>
        <v>1</v>
      </c>
      <c r="AD16" s="16" t="s">
        <v>31</v>
      </c>
      <c r="AE16" s="3">
        <f t="shared" si="5"/>
        <v>3.25</v>
      </c>
    </row>
    <row r="17" spans="1:31" x14ac:dyDescent="0.55000000000000004">
      <c r="A17" s="19" t="s">
        <v>133</v>
      </c>
      <c r="B17" s="20" t="s">
        <v>134</v>
      </c>
      <c r="C17" s="20" t="s">
        <v>135</v>
      </c>
      <c r="D17" s="21">
        <v>46</v>
      </c>
      <c r="E17" s="21">
        <v>84</v>
      </c>
      <c r="F17" s="21">
        <v>91</v>
      </c>
      <c r="G17" s="22">
        <v>88</v>
      </c>
      <c r="H17" s="22">
        <v>51</v>
      </c>
      <c r="I17" s="22">
        <v>56</v>
      </c>
      <c r="J17" s="22">
        <v>84</v>
      </c>
      <c r="K17" s="22">
        <v>93</v>
      </c>
      <c r="L17" s="22">
        <v>32</v>
      </c>
      <c r="M17" s="22">
        <v>84</v>
      </c>
      <c r="N17" s="22">
        <v>76</v>
      </c>
      <c r="O17" s="22">
        <v>66</v>
      </c>
      <c r="P17" s="39">
        <f>D17*0.21+E17*0.26+F17*0.53</f>
        <v>79.73</v>
      </c>
      <c r="Q17" s="40">
        <f>G17*0.21+H17*0.26+I17*0.53</f>
        <v>61.42</v>
      </c>
      <c r="R17" s="40">
        <f>J17*0.21+K17*0.26+L17*0.53</f>
        <v>58.78</v>
      </c>
      <c r="S17" s="40">
        <f>M17*0.21+N17*0.26+O17*0.53</f>
        <v>72.38000000000001</v>
      </c>
      <c r="T17" s="41">
        <v>66.900000000000006</v>
      </c>
      <c r="U17" s="42">
        <v>60.370000000000005</v>
      </c>
      <c r="W17">
        <f t="shared" si="0"/>
        <v>1</v>
      </c>
      <c r="X17">
        <f t="shared" si="1"/>
        <v>1</v>
      </c>
      <c r="Y17">
        <f t="shared" si="2"/>
        <v>0</v>
      </c>
      <c r="Z17">
        <f t="shared" si="3"/>
        <v>1</v>
      </c>
      <c r="AB17">
        <f t="shared" si="4"/>
        <v>3</v>
      </c>
      <c r="AD17" s="20" t="s">
        <v>134</v>
      </c>
      <c r="AE17" s="3">
        <f t="shared" si="5"/>
        <v>7.75</v>
      </c>
    </row>
    <row r="18" spans="1:31" x14ac:dyDescent="0.55000000000000004">
      <c r="A18" s="15" t="s">
        <v>32</v>
      </c>
      <c r="B18" s="16" t="s">
        <v>33</v>
      </c>
      <c r="C18" s="16" t="s">
        <v>29</v>
      </c>
      <c r="D18" s="17">
        <v>95</v>
      </c>
      <c r="E18" s="17">
        <v>89</v>
      </c>
      <c r="F18" s="17">
        <v>23</v>
      </c>
      <c r="G18" s="18">
        <v>74</v>
      </c>
      <c r="H18" s="18">
        <v>81</v>
      </c>
      <c r="I18" s="18">
        <v>60</v>
      </c>
      <c r="J18" s="18">
        <v>71</v>
      </c>
      <c r="K18" s="18">
        <v>33</v>
      </c>
      <c r="L18" s="18">
        <v>90</v>
      </c>
      <c r="M18" s="18">
        <v>94</v>
      </c>
      <c r="N18" s="18">
        <v>78</v>
      </c>
      <c r="O18" s="18">
        <v>83</v>
      </c>
      <c r="P18" s="35">
        <f>D18*0.32+E18*0.3+F18*0.38</f>
        <v>65.84</v>
      </c>
      <c r="Q18" s="36">
        <f>G18*0.32+H18*0.3+I18*0.38</f>
        <v>70.78</v>
      </c>
      <c r="R18" s="36">
        <f>J18*0.32+K18*0.3+L18*0.38</f>
        <v>66.819999999999993</v>
      </c>
      <c r="S18" s="36">
        <f>M18*0.32+N18*0.3+O18*0.38</f>
        <v>85.02000000000001</v>
      </c>
      <c r="T18" s="37">
        <v>68.8</v>
      </c>
      <c r="U18" s="38">
        <v>66.209999999999994</v>
      </c>
      <c r="W18">
        <f t="shared" si="0"/>
        <v>0</v>
      </c>
      <c r="X18">
        <f t="shared" si="1"/>
        <v>1</v>
      </c>
      <c r="Y18">
        <f t="shared" si="2"/>
        <v>1</v>
      </c>
      <c r="Z18">
        <f t="shared" si="3"/>
        <v>1</v>
      </c>
      <c r="AB18">
        <f t="shared" si="4"/>
        <v>3</v>
      </c>
      <c r="AD18" s="16" t="s">
        <v>33</v>
      </c>
      <c r="AE18" s="3">
        <f t="shared" si="5"/>
        <v>7.75</v>
      </c>
    </row>
    <row r="19" spans="1:31" x14ac:dyDescent="0.55000000000000004">
      <c r="A19" s="19" t="s">
        <v>43</v>
      </c>
      <c r="B19" s="20" t="s">
        <v>44</v>
      </c>
      <c r="C19" s="20" t="s">
        <v>45</v>
      </c>
      <c r="D19" s="21">
        <v>28</v>
      </c>
      <c r="E19" s="21">
        <v>35</v>
      </c>
      <c r="F19" s="21">
        <v>44</v>
      </c>
      <c r="G19" s="22">
        <v>87</v>
      </c>
      <c r="H19" s="22">
        <v>29</v>
      </c>
      <c r="I19" s="22">
        <v>29</v>
      </c>
      <c r="J19" s="22">
        <v>25</v>
      </c>
      <c r="K19" s="22">
        <v>81</v>
      </c>
      <c r="L19" s="22">
        <v>64</v>
      </c>
      <c r="M19" s="22">
        <v>85</v>
      </c>
      <c r="N19" s="22">
        <v>87</v>
      </c>
      <c r="O19" s="22">
        <v>58</v>
      </c>
      <c r="P19" s="39">
        <f>D19*0.33+E19*0.34+F19*0.33</f>
        <v>35.660000000000004</v>
      </c>
      <c r="Q19" s="40">
        <f>G19*0.33+H19*0.34+I19*0.33</f>
        <v>48.14</v>
      </c>
      <c r="R19" s="40">
        <f>J19*0.33+K19*0.34+L19*0.33</f>
        <v>56.910000000000011</v>
      </c>
      <c r="S19" s="40">
        <f>M19*0.33+N19*0.34+O19*0.33</f>
        <v>76.77000000000001</v>
      </c>
      <c r="T19" s="41">
        <v>52.525000000000006</v>
      </c>
      <c r="U19" s="42">
        <v>60.598333333333336</v>
      </c>
      <c r="W19">
        <f t="shared" si="0"/>
        <v>0</v>
      </c>
      <c r="X19">
        <f t="shared" si="1"/>
        <v>0</v>
      </c>
      <c r="Y19">
        <f t="shared" si="2"/>
        <v>0</v>
      </c>
      <c r="Z19">
        <f t="shared" si="3"/>
        <v>1</v>
      </c>
      <c r="AB19">
        <f t="shared" si="4"/>
        <v>1</v>
      </c>
      <c r="AD19" s="20" t="s">
        <v>44</v>
      </c>
      <c r="AE19" s="3">
        <f t="shared" si="5"/>
        <v>3.25</v>
      </c>
    </row>
    <row r="20" spans="1:31" x14ac:dyDescent="0.55000000000000004">
      <c r="A20" s="15" t="s">
        <v>1</v>
      </c>
      <c r="B20" s="16" t="s">
        <v>2</v>
      </c>
      <c r="C20" s="16" t="s">
        <v>3</v>
      </c>
      <c r="D20" s="17">
        <v>32</v>
      </c>
      <c r="E20" s="17">
        <v>44</v>
      </c>
      <c r="F20" s="17">
        <v>96</v>
      </c>
      <c r="G20" s="18">
        <v>50</v>
      </c>
      <c r="H20" s="18">
        <v>35</v>
      </c>
      <c r="I20" s="18">
        <v>32</v>
      </c>
      <c r="J20" s="18">
        <v>59</v>
      </c>
      <c r="K20" s="18">
        <v>77</v>
      </c>
      <c r="L20" s="18">
        <v>90</v>
      </c>
      <c r="M20" s="18">
        <v>56</v>
      </c>
      <c r="N20" s="18">
        <v>52</v>
      </c>
      <c r="O20" s="18">
        <v>48</v>
      </c>
      <c r="P20" s="35">
        <f>D20*0.33+E20*0.3+F20*0.37</f>
        <v>59.279999999999994</v>
      </c>
      <c r="Q20" s="36">
        <f>G20*0.33+H20*0.3+I20*0.37</f>
        <v>38.840000000000003</v>
      </c>
      <c r="R20" s="36">
        <f>J20*0.33+K20*0.3+L20*0.37</f>
        <v>75.87</v>
      </c>
      <c r="S20" s="36">
        <f>M20*0.33+N20*0.3+O20*0.37</f>
        <v>51.839999999999996</v>
      </c>
      <c r="T20" s="37">
        <v>55.559999999999995</v>
      </c>
      <c r="U20" s="38">
        <v>55.963999999999999</v>
      </c>
      <c r="W20">
        <f t="shared" si="0"/>
        <v>1</v>
      </c>
      <c r="X20">
        <f t="shared" si="1"/>
        <v>0</v>
      </c>
      <c r="Y20">
        <f t="shared" si="2"/>
        <v>1</v>
      </c>
      <c r="Z20">
        <f t="shared" si="3"/>
        <v>0</v>
      </c>
      <c r="AB20">
        <f t="shared" si="4"/>
        <v>2</v>
      </c>
      <c r="AD20" s="16" t="s">
        <v>2</v>
      </c>
      <c r="AE20" s="3">
        <f t="shared" si="5"/>
        <v>5.5</v>
      </c>
    </row>
    <row r="21" spans="1:31" x14ac:dyDescent="0.55000000000000004">
      <c r="A21" s="19" t="s">
        <v>46</v>
      </c>
      <c r="B21" s="20" t="s">
        <v>47</v>
      </c>
      <c r="C21" s="20" t="s">
        <v>45</v>
      </c>
      <c r="D21" s="21">
        <v>95</v>
      </c>
      <c r="E21" s="21">
        <v>46</v>
      </c>
      <c r="F21" s="21">
        <v>23</v>
      </c>
      <c r="G21" s="22">
        <v>56</v>
      </c>
      <c r="H21" s="22">
        <v>79</v>
      </c>
      <c r="I21" s="22">
        <v>22</v>
      </c>
      <c r="J21" s="22">
        <v>43</v>
      </c>
      <c r="K21" s="22">
        <v>46</v>
      </c>
      <c r="L21" s="22">
        <v>27</v>
      </c>
      <c r="M21" s="22">
        <v>54</v>
      </c>
      <c r="N21" s="22">
        <v>79</v>
      </c>
      <c r="O21" s="22">
        <v>81</v>
      </c>
      <c r="P21" s="39">
        <f>D21*0.33+E21*0.34+F21*0.33</f>
        <v>54.580000000000005</v>
      </c>
      <c r="Q21" s="40">
        <f>G21*0.33+H21*0.34+I21*0.33</f>
        <v>52.6</v>
      </c>
      <c r="R21" s="40">
        <f>J21*0.33+K21*0.34+L21*0.33</f>
        <v>38.74</v>
      </c>
      <c r="S21" s="40">
        <f>M21*0.33+N21*0.34+O21*0.33</f>
        <v>71.410000000000011</v>
      </c>
      <c r="T21" s="41">
        <v>53.59</v>
      </c>
      <c r="U21" s="42">
        <v>60.598333333333336</v>
      </c>
      <c r="W21">
        <f t="shared" si="0"/>
        <v>0</v>
      </c>
      <c r="X21">
        <f t="shared" si="1"/>
        <v>0</v>
      </c>
      <c r="Y21">
        <f t="shared" si="2"/>
        <v>0</v>
      </c>
      <c r="Z21">
        <f t="shared" si="3"/>
        <v>1</v>
      </c>
      <c r="AB21">
        <f t="shared" si="4"/>
        <v>1</v>
      </c>
      <c r="AD21" s="20" t="s">
        <v>47</v>
      </c>
      <c r="AE21" s="3">
        <f t="shared" si="5"/>
        <v>3.25</v>
      </c>
    </row>
    <row r="22" spans="1:31" x14ac:dyDescent="0.55000000000000004">
      <c r="A22" s="15" t="s">
        <v>84</v>
      </c>
      <c r="B22" s="16" t="s">
        <v>85</v>
      </c>
      <c r="C22" s="16" t="s">
        <v>83</v>
      </c>
      <c r="D22" s="17">
        <v>97</v>
      </c>
      <c r="E22" s="17">
        <v>68</v>
      </c>
      <c r="F22" s="17">
        <v>78</v>
      </c>
      <c r="G22" s="18">
        <v>100</v>
      </c>
      <c r="H22" s="18">
        <v>97</v>
      </c>
      <c r="I22" s="18">
        <v>92</v>
      </c>
      <c r="J22" s="18">
        <v>53</v>
      </c>
      <c r="K22" s="18">
        <v>50</v>
      </c>
      <c r="L22" s="18">
        <v>66</v>
      </c>
      <c r="M22" s="18">
        <v>32</v>
      </c>
      <c r="N22" s="18">
        <v>69</v>
      </c>
      <c r="O22" s="18">
        <v>79</v>
      </c>
      <c r="P22" s="35">
        <f>+D22*0.3+E22*0.26+F22*0.44</f>
        <v>81.099999999999994</v>
      </c>
      <c r="Q22" s="36">
        <f>+G22*0.3+H22*0.26+I22*0.44</f>
        <v>95.699999999999989</v>
      </c>
      <c r="R22" s="36">
        <f>+J22*0.3+K22*0.26+L22*0.44</f>
        <v>57.94</v>
      </c>
      <c r="S22" s="36">
        <f>+M22*0.3+N22*0.26+O22*0.44</f>
        <v>62.3</v>
      </c>
      <c r="T22" s="37">
        <v>71.699999999999989</v>
      </c>
      <c r="U22" s="38">
        <v>58.767999999999994</v>
      </c>
      <c r="W22">
        <f t="shared" si="0"/>
        <v>1</v>
      </c>
      <c r="X22">
        <f t="shared" si="1"/>
        <v>1</v>
      </c>
      <c r="Y22">
        <f t="shared" si="2"/>
        <v>0</v>
      </c>
      <c r="Z22">
        <f t="shared" si="3"/>
        <v>1</v>
      </c>
      <c r="AB22">
        <f t="shared" si="4"/>
        <v>3</v>
      </c>
      <c r="AD22" s="16" t="s">
        <v>85</v>
      </c>
      <c r="AE22" s="3">
        <f t="shared" si="5"/>
        <v>7.75</v>
      </c>
    </row>
    <row r="23" spans="1:31" x14ac:dyDescent="0.55000000000000004">
      <c r="A23" s="19" t="s">
        <v>86</v>
      </c>
      <c r="B23" s="20" t="s">
        <v>87</v>
      </c>
      <c r="C23" s="20" t="s">
        <v>83</v>
      </c>
      <c r="D23" s="21">
        <v>25</v>
      </c>
      <c r="E23" s="21">
        <v>46</v>
      </c>
      <c r="F23" s="21">
        <v>64</v>
      </c>
      <c r="G23" s="22">
        <v>99</v>
      </c>
      <c r="H23" s="22">
        <v>40</v>
      </c>
      <c r="I23" s="22">
        <v>90</v>
      </c>
      <c r="J23" s="22">
        <v>64</v>
      </c>
      <c r="K23" s="22">
        <v>25</v>
      </c>
      <c r="L23" s="22">
        <v>46</v>
      </c>
      <c r="M23" s="22">
        <v>29</v>
      </c>
      <c r="N23" s="22">
        <v>26</v>
      </c>
      <c r="O23" s="22">
        <v>26</v>
      </c>
      <c r="P23" s="39">
        <f>+D23*0.3+E23*0.26+F23*0.44</f>
        <v>47.620000000000005</v>
      </c>
      <c r="Q23" s="40">
        <f>+G23*0.3+H23*0.26+I23*0.44</f>
        <v>79.7</v>
      </c>
      <c r="R23" s="40">
        <f>+J23*0.3+K23*0.26+L23*0.44</f>
        <v>45.94</v>
      </c>
      <c r="S23" s="40">
        <f>+M23*0.3+N23*0.26+O23*0.44</f>
        <v>26.9</v>
      </c>
      <c r="T23" s="41">
        <v>46.78</v>
      </c>
      <c r="U23" s="42">
        <v>58.767999999999994</v>
      </c>
      <c r="W23">
        <f t="shared" si="0"/>
        <v>0</v>
      </c>
      <c r="X23">
        <f t="shared" si="1"/>
        <v>1</v>
      </c>
      <c r="Y23">
        <f t="shared" si="2"/>
        <v>0</v>
      </c>
      <c r="Z23">
        <f t="shared" si="3"/>
        <v>0</v>
      </c>
      <c r="AB23">
        <f t="shared" si="4"/>
        <v>1</v>
      </c>
      <c r="AD23" s="20" t="s">
        <v>87</v>
      </c>
      <c r="AE23" s="3">
        <f t="shared" si="5"/>
        <v>3.25</v>
      </c>
    </row>
    <row r="24" spans="1:31" x14ac:dyDescent="0.55000000000000004">
      <c r="A24" s="15" t="s">
        <v>62</v>
      </c>
      <c r="B24" s="16" t="s">
        <v>63</v>
      </c>
      <c r="C24" s="16" t="s">
        <v>61</v>
      </c>
      <c r="D24" s="17">
        <v>24</v>
      </c>
      <c r="E24" s="17">
        <v>81</v>
      </c>
      <c r="F24" s="17">
        <v>88</v>
      </c>
      <c r="G24" s="18">
        <v>40</v>
      </c>
      <c r="H24" s="18">
        <v>77</v>
      </c>
      <c r="I24" s="18">
        <v>75</v>
      </c>
      <c r="J24" s="18">
        <v>34</v>
      </c>
      <c r="K24" s="18">
        <v>99</v>
      </c>
      <c r="L24" s="18">
        <v>77</v>
      </c>
      <c r="M24" s="18">
        <v>89</v>
      </c>
      <c r="N24" s="18">
        <v>84</v>
      </c>
      <c r="O24" s="18">
        <v>44</v>
      </c>
      <c r="P24" s="35">
        <f>D24*0.33+E24*0.32+F24*0.35</f>
        <v>64.64</v>
      </c>
      <c r="Q24" s="36">
        <f>G24*0.33+H24*0.32+I24*0.35</f>
        <v>64.09</v>
      </c>
      <c r="R24" s="36">
        <f>J24*0.33+K24*0.32+L24*0.35</f>
        <v>69.849999999999994</v>
      </c>
      <c r="S24" s="36">
        <f>M24*0.33+N24*0.32+O24*0.35</f>
        <v>71.650000000000006</v>
      </c>
      <c r="T24" s="37">
        <v>67.245000000000005</v>
      </c>
      <c r="U24" s="38">
        <v>59.665000000000006</v>
      </c>
      <c r="W24">
        <f t="shared" si="0"/>
        <v>1</v>
      </c>
      <c r="X24">
        <f t="shared" si="1"/>
        <v>1</v>
      </c>
      <c r="Y24">
        <f t="shared" si="2"/>
        <v>1</v>
      </c>
      <c r="Z24">
        <f t="shared" si="3"/>
        <v>1</v>
      </c>
      <c r="AB24">
        <f t="shared" si="4"/>
        <v>4</v>
      </c>
      <c r="AD24" s="16" t="s">
        <v>63</v>
      </c>
      <c r="AE24" s="3">
        <f t="shared" si="5"/>
        <v>10</v>
      </c>
    </row>
    <row r="25" spans="1:31" x14ac:dyDescent="0.55000000000000004">
      <c r="A25" s="19" t="s">
        <v>88</v>
      </c>
      <c r="B25" s="20" t="s">
        <v>89</v>
      </c>
      <c r="C25" s="20" t="s">
        <v>83</v>
      </c>
      <c r="D25" s="21">
        <v>45</v>
      </c>
      <c r="E25" s="21">
        <v>29</v>
      </c>
      <c r="F25" s="21">
        <v>72</v>
      </c>
      <c r="G25" s="22">
        <v>22</v>
      </c>
      <c r="H25" s="22">
        <v>20</v>
      </c>
      <c r="I25" s="22">
        <v>60</v>
      </c>
      <c r="J25" s="22">
        <v>65</v>
      </c>
      <c r="K25" s="22">
        <v>27</v>
      </c>
      <c r="L25" s="22">
        <v>91</v>
      </c>
      <c r="M25" s="22">
        <v>20</v>
      </c>
      <c r="N25" s="22">
        <v>66</v>
      </c>
      <c r="O25" s="22">
        <v>68</v>
      </c>
      <c r="P25" s="39">
        <f>+D25*0.3+E25*0.26+F25*0.44</f>
        <v>52.72</v>
      </c>
      <c r="Q25" s="40">
        <f>+G25*0.3+H25*0.26+I25*0.44</f>
        <v>38.200000000000003</v>
      </c>
      <c r="R25" s="40">
        <f>+J25*0.3+K25*0.26+L25*0.44</f>
        <v>66.56</v>
      </c>
      <c r="S25" s="40">
        <f>+M25*0.3+N25*0.26+O25*0.44</f>
        <v>53.08</v>
      </c>
      <c r="T25" s="41">
        <v>52.9</v>
      </c>
      <c r="U25" s="42">
        <v>58.767999999999994</v>
      </c>
      <c r="W25">
        <f t="shared" si="0"/>
        <v>0</v>
      </c>
      <c r="X25">
        <f t="shared" si="1"/>
        <v>0</v>
      </c>
      <c r="Y25">
        <f t="shared" si="2"/>
        <v>1</v>
      </c>
      <c r="Z25">
        <f t="shared" si="3"/>
        <v>0</v>
      </c>
      <c r="AB25">
        <f t="shared" si="4"/>
        <v>1</v>
      </c>
      <c r="AD25" s="20" t="s">
        <v>89</v>
      </c>
      <c r="AE25" s="3">
        <f t="shared" si="5"/>
        <v>3.25</v>
      </c>
    </row>
    <row r="26" spans="1:31" x14ac:dyDescent="0.55000000000000004">
      <c r="A26" s="15" t="s">
        <v>136</v>
      </c>
      <c r="B26" s="16" t="s">
        <v>137</v>
      </c>
      <c r="C26" s="16" t="s">
        <v>135</v>
      </c>
      <c r="D26" s="17">
        <v>44</v>
      </c>
      <c r="E26" s="17">
        <v>55</v>
      </c>
      <c r="F26" s="17">
        <v>38</v>
      </c>
      <c r="G26" s="18">
        <v>100</v>
      </c>
      <c r="H26" s="18">
        <v>53</v>
      </c>
      <c r="I26" s="18">
        <v>32</v>
      </c>
      <c r="J26" s="18">
        <v>97</v>
      </c>
      <c r="K26" s="18">
        <v>91</v>
      </c>
      <c r="L26" s="18">
        <v>26</v>
      </c>
      <c r="M26" s="18">
        <v>81</v>
      </c>
      <c r="N26" s="18">
        <v>68</v>
      </c>
      <c r="O26" s="18">
        <v>22</v>
      </c>
      <c r="P26" s="35">
        <f>D26*0.21+E26*0.26+F26*0.53</f>
        <v>43.68</v>
      </c>
      <c r="Q26" s="36">
        <f>G26*0.21+H26*0.26+I26*0.53</f>
        <v>51.74</v>
      </c>
      <c r="R26" s="36">
        <f>J26*0.21+K26*0.26+L26*0.53</f>
        <v>57.81</v>
      </c>
      <c r="S26" s="36">
        <f>M26*0.21+N26*0.26+O26*0.53</f>
        <v>46.349999999999994</v>
      </c>
      <c r="T26" s="37">
        <v>49.045000000000002</v>
      </c>
      <c r="U26" s="38">
        <v>60.370000000000005</v>
      </c>
      <c r="W26">
        <f t="shared" si="0"/>
        <v>0</v>
      </c>
      <c r="X26">
        <f t="shared" si="1"/>
        <v>0</v>
      </c>
      <c r="Y26">
        <f t="shared" si="2"/>
        <v>0</v>
      </c>
      <c r="Z26">
        <f t="shared" si="3"/>
        <v>0</v>
      </c>
      <c r="AB26">
        <f t="shared" si="4"/>
        <v>0</v>
      </c>
      <c r="AD26" s="16" t="s">
        <v>137</v>
      </c>
      <c r="AE26" s="3">
        <f t="shared" si="5"/>
        <v>1</v>
      </c>
    </row>
    <row r="27" spans="1:31" x14ac:dyDescent="0.55000000000000004">
      <c r="A27" s="19" t="s">
        <v>129</v>
      </c>
      <c r="B27" s="20" t="s">
        <v>130</v>
      </c>
      <c r="C27" s="20" t="s">
        <v>128</v>
      </c>
      <c r="D27" s="21">
        <v>31</v>
      </c>
      <c r="E27" s="21">
        <v>79</v>
      </c>
      <c r="F27" s="21">
        <v>70</v>
      </c>
      <c r="G27" s="22">
        <v>28</v>
      </c>
      <c r="H27" s="22">
        <v>85</v>
      </c>
      <c r="I27" s="22">
        <v>24</v>
      </c>
      <c r="J27" s="22">
        <v>52</v>
      </c>
      <c r="K27" s="22">
        <v>47</v>
      </c>
      <c r="L27" s="22">
        <v>96</v>
      </c>
      <c r="M27" s="22">
        <v>68</v>
      </c>
      <c r="N27" s="22">
        <v>39</v>
      </c>
      <c r="O27" s="22">
        <v>62</v>
      </c>
      <c r="P27" s="39">
        <f>D27*0.27+E27*0.39+F27*0.34</f>
        <v>62.980000000000004</v>
      </c>
      <c r="Q27" s="40">
        <f>G27*0.27+H27*0.39+I27*0.34</f>
        <v>48.870000000000005</v>
      </c>
      <c r="R27" s="40">
        <f>J27*0.27+K27*0.39+L27*0.34</f>
        <v>65.010000000000005</v>
      </c>
      <c r="S27" s="40">
        <f>M27*0.27+N27*0.39+O27*0.34</f>
        <v>54.650000000000006</v>
      </c>
      <c r="T27" s="41">
        <v>58.815000000000005</v>
      </c>
      <c r="U27" s="42">
        <v>62.053333333333342</v>
      </c>
      <c r="W27">
        <f t="shared" si="0"/>
        <v>1</v>
      </c>
      <c r="X27">
        <f t="shared" si="1"/>
        <v>0</v>
      </c>
      <c r="Y27">
        <f t="shared" si="2"/>
        <v>1</v>
      </c>
      <c r="Z27">
        <f t="shared" si="3"/>
        <v>0</v>
      </c>
      <c r="AB27">
        <f t="shared" si="4"/>
        <v>2</v>
      </c>
      <c r="AD27" s="20" t="s">
        <v>130</v>
      </c>
      <c r="AE27" s="3">
        <f t="shared" si="5"/>
        <v>5.5</v>
      </c>
    </row>
    <row r="28" spans="1:31" x14ac:dyDescent="0.55000000000000004">
      <c r="A28" s="15" t="s">
        <v>53</v>
      </c>
      <c r="B28" s="16" t="s">
        <v>54</v>
      </c>
      <c r="C28" s="16" t="s">
        <v>52</v>
      </c>
      <c r="D28" s="17">
        <v>24</v>
      </c>
      <c r="E28" s="17">
        <v>62</v>
      </c>
      <c r="F28" s="17">
        <v>25</v>
      </c>
      <c r="G28" s="18">
        <v>90</v>
      </c>
      <c r="H28" s="18">
        <v>73</v>
      </c>
      <c r="I28" s="18">
        <v>29</v>
      </c>
      <c r="J28" s="18">
        <v>95</v>
      </c>
      <c r="K28" s="18">
        <v>32</v>
      </c>
      <c r="L28" s="18">
        <v>26</v>
      </c>
      <c r="M28" s="18">
        <v>90</v>
      </c>
      <c r="N28" s="18">
        <v>31</v>
      </c>
      <c r="O28" s="18">
        <v>95</v>
      </c>
      <c r="P28" s="35">
        <f>D28*0.29+E28*0.28+F28*0.43</f>
        <v>35.07</v>
      </c>
      <c r="Q28" s="36">
        <f>G28*0.29+H28*0.28+I28*0.43</f>
        <v>59.01</v>
      </c>
      <c r="R28" s="36">
        <f>J28*0.29+K28*0.28+L28*0.43</f>
        <v>47.69</v>
      </c>
      <c r="S28" s="36">
        <f>M28*0.29+N28*0.28+O28*0.43</f>
        <v>75.63</v>
      </c>
      <c r="T28" s="37">
        <v>53.349999999999994</v>
      </c>
      <c r="U28" s="38">
        <v>56.432500000000005</v>
      </c>
      <c r="W28">
        <f t="shared" si="0"/>
        <v>0</v>
      </c>
      <c r="X28">
        <f t="shared" si="1"/>
        <v>1</v>
      </c>
      <c r="Y28">
        <f t="shared" si="2"/>
        <v>0</v>
      </c>
      <c r="Z28">
        <f t="shared" si="3"/>
        <v>1</v>
      </c>
      <c r="AB28">
        <f t="shared" si="4"/>
        <v>2</v>
      </c>
      <c r="AD28" s="16" t="s">
        <v>54</v>
      </c>
      <c r="AE28" s="3">
        <f t="shared" si="5"/>
        <v>5.5</v>
      </c>
    </row>
    <row r="29" spans="1:31" x14ac:dyDescent="0.55000000000000004">
      <c r="A29" s="19" t="s">
        <v>48</v>
      </c>
      <c r="B29" s="20" t="s">
        <v>49</v>
      </c>
      <c r="C29" s="20" t="s">
        <v>45</v>
      </c>
      <c r="D29" s="21">
        <v>57</v>
      </c>
      <c r="E29" s="21">
        <v>26</v>
      </c>
      <c r="F29" s="21">
        <v>51</v>
      </c>
      <c r="G29" s="22">
        <v>42</v>
      </c>
      <c r="H29" s="22">
        <v>99</v>
      </c>
      <c r="I29" s="22">
        <v>97</v>
      </c>
      <c r="J29" s="22">
        <v>45</v>
      </c>
      <c r="K29" s="22">
        <v>88</v>
      </c>
      <c r="L29" s="22">
        <v>87</v>
      </c>
      <c r="M29" s="22">
        <v>95</v>
      </c>
      <c r="N29" s="22">
        <v>99</v>
      </c>
      <c r="O29" s="22">
        <v>39</v>
      </c>
      <c r="P29" s="39">
        <f>D29*0.33+E29*0.34+F29*0.33</f>
        <v>44.480000000000004</v>
      </c>
      <c r="Q29" s="40">
        <f>G29*0.33+H29*0.34+I29*0.33</f>
        <v>79.53</v>
      </c>
      <c r="R29" s="40">
        <f>J29*0.33+K29*0.34+L29*0.33</f>
        <v>73.48</v>
      </c>
      <c r="S29" s="40">
        <f>M29*0.33+N29*0.34+O29*0.33</f>
        <v>77.88000000000001</v>
      </c>
      <c r="T29" s="41">
        <v>75.680000000000007</v>
      </c>
      <c r="U29" s="42">
        <v>60.598333333333336</v>
      </c>
      <c r="W29">
        <f t="shared" si="0"/>
        <v>0</v>
      </c>
      <c r="X29">
        <f t="shared" si="1"/>
        <v>1</v>
      </c>
      <c r="Y29">
        <f t="shared" si="2"/>
        <v>1</v>
      </c>
      <c r="Z29">
        <f t="shared" si="3"/>
        <v>1</v>
      </c>
      <c r="AB29">
        <f t="shared" si="4"/>
        <v>3</v>
      </c>
      <c r="AD29" s="20" t="s">
        <v>49</v>
      </c>
      <c r="AE29" s="3">
        <f t="shared" si="5"/>
        <v>7.75</v>
      </c>
    </row>
    <row r="30" spans="1:31" x14ac:dyDescent="0.55000000000000004">
      <c r="A30" s="15" t="s">
        <v>21</v>
      </c>
      <c r="B30" s="16" t="s">
        <v>22</v>
      </c>
      <c r="C30" s="16" t="s">
        <v>20</v>
      </c>
      <c r="D30" s="17">
        <v>24</v>
      </c>
      <c r="E30" s="17">
        <v>87</v>
      </c>
      <c r="F30" s="17">
        <v>56</v>
      </c>
      <c r="G30" s="18">
        <v>99</v>
      </c>
      <c r="H30" s="18">
        <v>54</v>
      </c>
      <c r="I30" s="18">
        <v>82</v>
      </c>
      <c r="J30" s="18">
        <v>23</v>
      </c>
      <c r="K30" s="18">
        <v>47</v>
      </c>
      <c r="L30" s="18">
        <v>99</v>
      </c>
      <c r="M30" s="18">
        <v>66</v>
      </c>
      <c r="N30" s="18">
        <v>48</v>
      </c>
      <c r="O30" s="18">
        <v>44</v>
      </c>
      <c r="P30" s="35">
        <f>D30*0.37+E30*0.34+F30*0.29</f>
        <v>54.7</v>
      </c>
      <c r="Q30" s="36">
        <f>G30*0.37+H30*0.34+I30*0.29</f>
        <v>78.77000000000001</v>
      </c>
      <c r="R30" s="36">
        <f>J30*0.37+K30*0.34+L30*0.29</f>
        <v>53.2</v>
      </c>
      <c r="S30" s="36">
        <f>M30*0.37+N30*0.34+O30*0.29</f>
        <v>53.499999999999993</v>
      </c>
      <c r="T30" s="37">
        <v>54.099999999999994</v>
      </c>
      <c r="U30" s="38">
        <v>59.947499999999991</v>
      </c>
      <c r="W30">
        <f t="shared" si="0"/>
        <v>0</v>
      </c>
      <c r="X30">
        <f t="shared" si="1"/>
        <v>1</v>
      </c>
      <c r="Y30">
        <f t="shared" si="2"/>
        <v>0</v>
      </c>
      <c r="Z30">
        <f t="shared" si="3"/>
        <v>0</v>
      </c>
      <c r="AB30">
        <f t="shared" si="4"/>
        <v>1</v>
      </c>
      <c r="AD30" s="16" t="s">
        <v>22</v>
      </c>
      <c r="AE30" s="3">
        <f t="shared" si="5"/>
        <v>3.25</v>
      </c>
    </row>
    <row r="31" spans="1:31" x14ac:dyDescent="0.55000000000000004">
      <c r="A31" s="19" t="s">
        <v>67</v>
      </c>
      <c r="B31" s="20" t="s">
        <v>68</v>
      </c>
      <c r="C31" s="20" t="s">
        <v>69</v>
      </c>
      <c r="D31" s="21">
        <v>21</v>
      </c>
      <c r="E31" s="21">
        <v>69</v>
      </c>
      <c r="F31" s="21">
        <v>94</v>
      </c>
      <c r="G31" s="22">
        <v>25</v>
      </c>
      <c r="H31" s="22">
        <v>62</v>
      </c>
      <c r="I31" s="22">
        <v>99</v>
      </c>
      <c r="J31" s="22">
        <v>60</v>
      </c>
      <c r="K31" s="22">
        <v>45</v>
      </c>
      <c r="L31" s="22">
        <v>32</v>
      </c>
      <c r="M31" s="22">
        <v>41</v>
      </c>
      <c r="N31" s="22">
        <v>41</v>
      </c>
      <c r="O31" s="22">
        <v>66</v>
      </c>
      <c r="P31" s="39">
        <f>D31*0.35+E31*0.31+F31*0.34</f>
        <v>60.7</v>
      </c>
      <c r="Q31" s="40">
        <f>G31*0.35+H31*0.31+I31*0.34</f>
        <v>61.63</v>
      </c>
      <c r="R31" s="40">
        <f>J31*0.35+K31*0.31+L31*0.34</f>
        <v>45.830000000000005</v>
      </c>
      <c r="S31" s="40">
        <f>M31*0.35+N31*0.31+O31*0.34</f>
        <v>49.5</v>
      </c>
      <c r="T31" s="41">
        <v>55.1</v>
      </c>
      <c r="U31" s="42">
        <v>55.1</v>
      </c>
      <c r="W31">
        <f t="shared" si="0"/>
        <v>1</v>
      </c>
      <c r="X31">
        <f t="shared" si="1"/>
        <v>1</v>
      </c>
      <c r="Y31">
        <f t="shared" si="2"/>
        <v>0</v>
      </c>
      <c r="Z31">
        <f t="shared" si="3"/>
        <v>0</v>
      </c>
      <c r="AB31">
        <f t="shared" si="4"/>
        <v>2</v>
      </c>
      <c r="AD31" s="20" t="s">
        <v>68</v>
      </c>
      <c r="AE31" s="3">
        <f t="shared" si="5"/>
        <v>5.5</v>
      </c>
    </row>
    <row r="32" spans="1:31" x14ac:dyDescent="0.55000000000000004">
      <c r="A32" s="15" t="s">
        <v>98</v>
      </c>
      <c r="B32" s="16" t="s">
        <v>99</v>
      </c>
      <c r="C32" s="16" t="s">
        <v>97</v>
      </c>
      <c r="D32" s="17">
        <v>80</v>
      </c>
      <c r="E32" s="17">
        <v>59</v>
      </c>
      <c r="F32" s="17">
        <v>64</v>
      </c>
      <c r="G32" s="18">
        <v>22</v>
      </c>
      <c r="H32" s="18">
        <v>39</v>
      </c>
      <c r="I32" s="18">
        <v>53</v>
      </c>
      <c r="J32" s="18">
        <v>97</v>
      </c>
      <c r="K32" s="18">
        <v>39</v>
      </c>
      <c r="L32" s="18">
        <v>58</v>
      </c>
      <c r="M32" s="18">
        <v>25</v>
      </c>
      <c r="N32" s="18">
        <v>32</v>
      </c>
      <c r="O32" s="18">
        <v>94</v>
      </c>
      <c r="P32" s="35">
        <f>D32*0.32+E32*0.35+F32*0.33</f>
        <v>67.37</v>
      </c>
      <c r="Q32" s="36">
        <f>G32*0.32+H32*0.35+I32*0.33</f>
        <v>38.18</v>
      </c>
      <c r="R32" s="36">
        <f>J32*0.32+K32*0.35+L32*0.33</f>
        <v>63.83</v>
      </c>
      <c r="S32" s="36">
        <f>M32*0.32+N32*0.35+O32*0.33</f>
        <v>50.22</v>
      </c>
      <c r="T32" s="37">
        <v>57.024999999999999</v>
      </c>
      <c r="U32" s="38">
        <v>58.906666666666666</v>
      </c>
      <c r="W32">
        <f t="shared" si="0"/>
        <v>1</v>
      </c>
      <c r="X32">
        <f t="shared" si="1"/>
        <v>0</v>
      </c>
      <c r="Y32">
        <f t="shared" si="2"/>
        <v>1</v>
      </c>
      <c r="Z32">
        <f t="shared" si="3"/>
        <v>0</v>
      </c>
      <c r="AB32">
        <f t="shared" si="4"/>
        <v>2</v>
      </c>
      <c r="AD32" s="16" t="s">
        <v>99</v>
      </c>
      <c r="AE32" s="3">
        <f t="shared" si="5"/>
        <v>5.5</v>
      </c>
    </row>
    <row r="33" spans="1:31" x14ac:dyDescent="0.55000000000000004">
      <c r="A33" s="19" t="s">
        <v>152</v>
      </c>
      <c r="B33" s="20" t="s">
        <v>153</v>
      </c>
      <c r="C33" s="20" t="s">
        <v>154</v>
      </c>
      <c r="D33" s="21">
        <v>25</v>
      </c>
      <c r="E33" s="21">
        <v>71</v>
      </c>
      <c r="F33" s="21">
        <v>58</v>
      </c>
      <c r="G33" s="22">
        <v>54</v>
      </c>
      <c r="H33" s="22">
        <v>72</v>
      </c>
      <c r="I33" s="22">
        <v>30</v>
      </c>
      <c r="J33" s="22">
        <v>89</v>
      </c>
      <c r="K33" s="22">
        <v>73</v>
      </c>
      <c r="L33" s="22">
        <v>35</v>
      </c>
      <c r="M33" s="22">
        <v>80</v>
      </c>
      <c r="N33" s="22">
        <v>91</v>
      </c>
      <c r="O33" s="22">
        <v>61</v>
      </c>
      <c r="P33" s="39">
        <f>D33*0.27+E33*0.39+F33*0.34</f>
        <v>54.16</v>
      </c>
      <c r="Q33" s="40">
        <f>G33*0.27+H33*0.39+I33*0.34</f>
        <v>52.860000000000007</v>
      </c>
      <c r="R33" s="40">
        <f>J33*0.27+K33*0.39+L33*0.34</f>
        <v>64.400000000000006</v>
      </c>
      <c r="S33" s="40">
        <f>M33*0.27+N33*0.39+O33*0.34</f>
        <v>77.830000000000013</v>
      </c>
      <c r="T33" s="41">
        <v>59.28</v>
      </c>
      <c r="U33" s="42">
        <v>56.21</v>
      </c>
      <c r="W33">
        <f t="shared" si="0"/>
        <v>0</v>
      </c>
      <c r="X33">
        <f t="shared" si="1"/>
        <v>0</v>
      </c>
      <c r="Y33">
        <f t="shared" si="2"/>
        <v>1</v>
      </c>
      <c r="Z33">
        <f t="shared" si="3"/>
        <v>1</v>
      </c>
      <c r="AB33">
        <f t="shared" si="4"/>
        <v>2</v>
      </c>
      <c r="AD33" s="20" t="s">
        <v>153</v>
      </c>
      <c r="AE33" s="3">
        <f t="shared" si="5"/>
        <v>5.5</v>
      </c>
    </row>
    <row r="34" spans="1:31" x14ac:dyDescent="0.55000000000000004">
      <c r="A34" s="15" t="s">
        <v>34</v>
      </c>
      <c r="B34" s="16" t="s">
        <v>35</v>
      </c>
      <c r="C34" s="16" t="s">
        <v>29</v>
      </c>
      <c r="D34" s="17">
        <v>92</v>
      </c>
      <c r="E34" s="17">
        <v>63</v>
      </c>
      <c r="F34" s="17">
        <v>50</v>
      </c>
      <c r="G34" s="18">
        <v>56</v>
      </c>
      <c r="H34" s="18">
        <v>100</v>
      </c>
      <c r="I34" s="18">
        <v>26</v>
      </c>
      <c r="J34" s="18">
        <v>94</v>
      </c>
      <c r="K34" s="18">
        <v>50</v>
      </c>
      <c r="L34" s="18">
        <v>99</v>
      </c>
      <c r="M34" s="18">
        <v>100</v>
      </c>
      <c r="N34" s="18">
        <v>90</v>
      </c>
      <c r="O34" s="18">
        <v>94</v>
      </c>
      <c r="P34" s="35">
        <f>D34*0.32+E34*0.3+F34*0.38</f>
        <v>67.34</v>
      </c>
      <c r="Q34" s="36">
        <f>G34*0.32+H34*0.3+I34*0.38</f>
        <v>57.800000000000004</v>
      </c>
      <c r="R34" s="36">
        <f>J34*0.32+K34*0.3+L34*0.38</f>
        <v>82.699999999999989</v>
      </c>
      <c r="S34" s="36">
        <f>M34*0.32+N34*0.3+O34*0.38</f>
        <v>94.72</v>
      </c>
      <c r="T34" s="37">
        <v>75.02</v>
      </c>
      <c r="U34" s="38">
        <v>66.209999999999994</v>
      </c>
      <c r="W34">
        <f t="shared" ref="W34:W65" si="6">IF(P34&gt;$U34,1,0)</f>
        <v>1</v>
      </c>
      <c r="X34">
        <f t="shared" ref="X34:X65" si="7">IF(Q34&gt;$U34,1,0)</f>
        <v>0</v>
      </c>
      <c r="Y34">
        <f t="shared" ref="Y34:Y65" si="8">IF(R34&gt;$U34,1,0)</f>
        <v>1</v>
      </c>
      <c r="Z34">
        <f t="shared" ref="Z34:Z65" si="9">IF(S34&gt;$U34,1,0)</f>
        <v>1</v>
      </c>
      <c r="AB34">
        <f t="shared" si="4"/>
        <v>3</v>
      </c>
      <c r="AD34" s="16" t="s">
        <v>35</v>
      </c>
      <c r="AE34" s="3">
        <f t="shared" si="5"/>
        <v>7.75</v>
      </c>
    </row>
    <row r="35" spans="1:31" x14ac:dyDescent="0.55000000000000004">
      <c r="A35" s="19" t="s">
        <v>120</v>
      </c>
      <c r="B35" s="20" t="s">
        <v>121</v>
      </c>
      <c r="C35" s="20" t="s">
        <v>122</v>
      </c>
      <c r="D35" s="21">
        <v>38</v>
      </c>
      <c r="E35" s="21">
        <v>55</v>
      </c>
      <c r="F35" s="21">
        <v>31</v>
      </c>
      <c r="G35" s="22">
        <v>81</v>
      </c>
      <c r="H35" s="22">
        <v>92</v>
      </c>
      <c r="I35" s="22">
        <v>79</v>
      </c>
      <c r="J35" s="22">
        <v>86</v>
      </c>
      <c r="K35" s="22">
        <v>56</v>
      </c>
      <c r="L35" s="22">
        <v>38</v>
      </c>
      <c r="M35" s="22">
        <v>90</v>
      </c>
      <c r="N35" s="22">
        <v>40</v>
      </c>
      <c r="O35" s="22">
        <v>41</v>
      </c>
      <c r="P35" s="39">
        <f>D35*0.24+E35*0.28+F35*0.48</f>
        <v>39.400000000000006</v>
      </c>
      <c r="Q35" s="40">
        <f>G35*0.24+H35*0.28+I35*0.48</f>
        <v>83.12</v>
      </c>
      <c r="R35" s="40">
        <f>J35*0.24+K35*0.28+L35*0.48</f>
        <v>54.56</v>
      </c>
      <c r="S35" s="40">
        <f>M35*0.24+N35*0.28+O35*0.48</f>
        <v>52.48</v>
      </c>
      <c r="T35" s="41">
        <v>53.519999999999996</v>
      </c>
      <c r="U35" s="42">
        <v>53.519999999999996</v>
      </c>
      <c r="W35">
        <f t="shared" si="6"/>
        <v>0</v>
      </c>
      <c r="X35">
        <f t="shared" si="7"/>
        <v>1</v>
      </c>
      <c r="Y35">
        <f t="shared" si="8"/>
        <v>1</v>
      </c>
      <c r="Z35">
        <f t="shared" si="9"/>
        <v>0</v>
      </c>
      <c r="AB35">
        <f t="shared" si="4"/>
        <v>2</v>
      </c>
      <c r="AD35" s="20" t="s">
        <v>121</v>
      </c>
      <c r="AE35" s="3">
        <f t="shared" si="5"/>
        <v>5.5</v>
      </c>
    </row>
    <row r="36" spans="1:31" x14ac:dyDescent="0.55000000000000004">
      <c r="A36" s="15" t="s">
        <v>36</v>
      </c>
      <c r="B36" s="16" t="s">
        <v>37</v>
      </c>
      <c r="C36" s="16" t="s">
        <v>29</v>
      </c>
      <c r="D36" s="17">
        <v>33</v>
      </c>
      <c r="E36" s="17">
        <v>85</v>
      </c>
      <c r="F36" s="17">
        <v>90</v>
      </c>
      <c r="G36" s="18">
        <v>40</v>
      </c>
      <c r="H36" s="18">
        <v>41</v>
      </c>
      <c r="I36" s="18">
        <v>39</v>
      </c>
      <c r="J36" s="18">
        <v>88</v>
      </c>
      <c r="K36" s="18">
        <v>58</v>
      </c>
      <c r="L36" s="18">
        <v>52</v>
      </c>
      <c r="M36" s="18">
        <v>82</v>
      </c>
      <c r="N36" s="18">
        <v>32</v>
      </c>
      <c r="O36" s="18">
        <v>63</v>
      </c>
      <c r="P36" s="35">
        <f>D36*0.32+E36*0.3+F36*0.38</f>
        <v>70.260000000000005</v>
      </c>
      <c r="Q36" s="36">
        <f>G36*0.32+H36*0.3+I36*0.38</f>
        <v>39.92</v>
      </c>
      <c r="R36" s="36">
        <f>J36*0.32+K36*0.3+L36*0.38</f>
        <v>65.320000000000007</v>
      </c>
      <c r="S36" s="36">
        <f>M36*0.32+N36*0.3+O36*0.38</f>
        <v>59.78</v>
      </c>
      <c r="T36" s="37">
        <v>62.550000000000004</v>
      </c>
      <c r="U36" s="38">
        <v>66.209999999999994</v>
      </c>
      <c r="W36">
        <f t="shared" si="6"/>
        <v>1</v>
      </c>
      <c r="X36">
        <f t="shared" si="7"/>
        <v>0</v>
      </c>
      <c r="Y36">
        <f t="shared" si="8"/>
        <v>0</v>
      </c>
      <c r="Z36">
        <f t="shared" si="9"/>
        <v>0</v>
      </c>
      <c r="AB36">
        <f t="shared" si="4"/>
        <v>1</v>
      </c>
      <c r="AD36" s="16" t="s">
        <v>37</v>
      </c>
      <c r="AE36" s="3">
        <f t="shared" si="5"/>
        <v>3.25</v>
      </c>
    </row>
    <row r="37" spans="1:31" x14ac:dyDescent="0.55000000000000004">
      <c r="A37" s="19" t="s">
        <v>76</v>
      </c>
      <c r="B37" s="20" t="s">
        <v>77</v>
      </c>
      <c r="C37" s="20" t="s">
        <v>78</v>
      </c>
      <c r="D37" s="21">
        <v>38</v>
      </c>
      <c r="E37" s="21">
        <v>50</v>
      </c>
      <c r="F37" s="21">
        <v>48</v>
      </c>
      <c r="G37" s="22">
        <v>100</v>
      </c>
      <c r="H37" s="22">
        <v>72</v>
      </c>
      <c r="I37" s="22">
        <v>40</v>
      </c>
      <c r="J37" s="22">
        <v>86</v>
      </c>
      <c r="K37" s="22">
        <v>68</v>
      </c>
      <c r="L37" s="22">
        <v>29</v>
      </c>
      <c r="M37" s="22">
        <v>88</v>
      </c>
      <c r="N37" s="22">
        <v>73</v>
      </c>
      <c r="O37" s="22">
        <v>55</v>
      </c>
      <c r="P37" s="39">
        <f>+D37*0.33+E37*0.33+F37*0.34</f>
        <v>45.36</v>
      </c>
      <c r="Q37" s="40">
        <f>+G37*0.33+H37*0.33+I37*0.34</f>
        <v>70.360000000000014</v>
      </c>
      <c r="R37" s="40">
        <f>+J37*0.33+K37*0.33+L37*0.34</f>
        <v>60.680000000000007</v>
      </c>
      <c r="S37" s="40">
        <f>+M37*0.33+N37*0.33+O37*0.34</f>
        <v>71.830000000000013</v>
      </c>
      <c r="T37" s="41">
        <v>65.52000000000001</v>
      </c>
      <c r="U37" s="42">
        <v>64.945000000000007</v>
      </c>
      <c r="W37">
        <f t="shared" si="6"/>
        <v>0</v>
      </c>
      <c r="X37">
        <f t="shared" si="7"/>
        <v>1</v>
      </c>
      <c r="Y37">
        <f t="shared" si="8"/>
        <v>0</v>
      </c>
      <c r="Z37">
        <f t="shared" si="9"/>
        <v>1</v>
      </c>
      <c r="AB37">
        <f t="shared" si="4"/>
        <v>2</v>
      </c>
      <c r="AD37" s="20" t="s">
        <v>77</v>
      </c>
      <c r="AE37" s="3">
        <f t="shared" si="5"/>
        <v>5.5</v>
      </c>
    </row>
    <row r="38" spans="1:31" x14ac:dyDescent="0.55000000000000004">
      <c r="A38" s="15" t="s">
        <v>23</v>
      </c>
      <c r="B38" s="16" t="s">
        <v>24</v>
      </c>
      <c r="C38" s="16" t="s">
        <v>20</v>
      </c>
      <c r="D38" s="17">
        <v>60</v>
      </c>
      <c r="E38" s="17">
        <v>26</v>
      </c>
      <c r="F38" s="17">
        <v>99</v>
      </c>
      <c r="G38" s="18">
        <v>57</v>
      </c>
      <c r="H38" s="18">
        <v>44</v>
      </c>
      <c r="I38" s="18">
        <v>79</v>
      </c>
      <c r="J38" s="18">
        <v>95</v>
      </c>
      <c r="K38" s="18">
        <v>79</v>
      </c>
      <c r="L38" s="18">
        <v>81</v>
      </c>
      <c r="M38" s="18">
        <v>74</v>
      </c>
      <c r="N38" s="18">
        <v>20</v>
      </c>
      <c r="O38" s="18">
        <v>91</v>
      </c>
      <c r="P38" s="35">
        <f>D38*0.37+E38*0.34+F38*0.29</f>
        <v>59.75</v>
      </c>
      <c r="Q38" s="36">
        <f>G38*0.37+H38*0.34+I38*0.29</f>
        <v>58.959999999999994</v>
      </c>
      <c r="R38" s="36">
        <f>J38*0.37+K38*0.34+L38*0.29</f>
        <v>85.5</v>
      </c>
      <c r="S38" s="36">
        <f>M38*0.37+N38*0.34+O38*0.29</f>
        <v>60.569999999999993</v>
      </c>
      <c r="T38" s="37">
        <v>60.16</v>
      </c>
      <c r="U38" s="38">
        <v>59.947499999999991</v>
      </c>
      <c r="W38">
        <f t="shared" si="6"/>
        <v>0</v>
      </c>
      <c r="X38">
        <f t="shared" si="7"/>
        <v>0</v>
      </c>
      <c r="Y38">
        <f t="shared" si="8"/>
        <v>1</v>
      </c>
      <c r="Z38">
        <f t="shared" si="9"/>
        <v>1</v>
      </c>
      <c r="AB38">
        <f t="shared" si="4"/>
        <v>2</v>
      </c>
      <c r="AD38" s="16" t="s">
        <v>24</v>
      </c>
      <c r="AE38" s="3">
        <f t="shared" si="5"/>
        <v>5.5</v>
      </c>
    </row>
    <row r="39" spans="1:31" x14ac:dyDescent="0.55000000000000004">
      <c r="A39" s="19" t="s">
        <v>138</v>
      </c>
      <c r="B39" s="20" t="s">
        <v>139</v>
      </c>
      <c r="C39" s="20" t="s">
        <v>135</v>
      </c>
      <c r="D39" s="21">
        <v>55</v>
      </c>
      <c r="E39" s="21">
        <v>81</v>
      </c>
      <c r="F39" s="21">
        <v>53</v>
      </c>
      <c r="G39" s="22">
        <v>25</v>
      </c>
      <c r="H39" s="22">
        <v>56</v>
      </c>
      <c r="I39" s="22">
        <v>94</v>
      </c>
      <c r="J39" s="22">
        <v>85</v>
      </c>
      <c r="K39" s="22">
        <v>24</v>
      </c>
      <c r="L39" s="22">
        <v>69</v>
      </c>
      <c r="M39" s="22">
        <v>26</v>
      </c>
      <c r="N39" s="22">
        <v>100</v>
      </c>
      <c r="O39" s="22">
        <v>73</v>
      </c>
      <c r="P39" s="39">
        <f>D39*0.21+E39*0.26+F39*0.53</f>
        <v>60.7</v>
      </c>
      <c r="Q39" s="40">
        <f>G39*0.21+H39*0.26+I39*0.53</f>
        <v>69.63</v>
      </c>
      <c r="R39" s="40">
        <f>J39*0.21+K39*0.26+L39*0.53</f>
        <v>60.66</v>
      </c>
      <c r="S39" s="40">
        <f>M39*0.21+N39*0.26+O39*0.53</f>
        <v>70.150000000000006</v>
      </c>
      <c r="T39" s="41">
        <v>65.164999999999992</v>
      </c>
      <c r="U39" s="42">
        <v>60.370000000000005</v>
      </c>
      <c r="W39">
        <f t="shared" si="6"/>
        <v>1</v>
      </c>
      <c r="X39">
        <f t="shared" si="7"/>
        <v>1</v>
      </c>
      <c r="Y39">
        <f t="shared" si="8"/>
        <v>1</v>
      </c>
      <c r="Z39">
        <f t="shared" si="9"/>
        <v>1</v>
      </c>
      <c r="AB39">
        <f t="shared" si="4"/>
        <v>4</v>
      </c>
      <c r="AD39" s="20" t="s">
        <v>139</v>
      </c>
      <c r="AE39" s="3">
        <f t="shared" si="5"/>
        <v>10</v>
      </c>
    </row>
    <row r="40" spans="1:31" x14ac:dyDescent="0.55000000000000004">
      <c r="A40" s="15" t="s">
        <v>90</v>
      </c>
      <c r="B40" s="16" t="s">
        <v>91</v>
      </c>
      <c r="C40" s="16" t="s">
        <v>83</v>
      </c>
      <c r="D40" s="17">
        <v>32</v>
      </c>
      <c r="E40" s="17">
        <v>94</v>
      </c>
      <c r="F40" s="17">
        <v>61</v>
      </c>
      <c r="G40" s="18">
        <v>79</v>
      </c>
      <c r="H40" s="18">
        <v>33</v>
      </c>
      <c r="I40" s="18">
        <v>95</v>
      </c>
      <c r="J40" s="18">
        <v>44</v>
      </c>
      <c r="K40" s="18">
        <v>58</v>
      </c>
      <c r="L40" s="18">
        <v>57</v>
      </c>
      <c r="M40" s="18">
        <v>86</v>
      </c>
      <c r="N40" s="18">
        <v>79</v>
      </c>
      <c r="O40" s="18">
        <v>98</v>
      </c>
      <c r="P40" s="35">
        <f>+D40*0.3+E40*0.26+F40*0.44</f>
        <v>60.879999999999995</v>
      </c>
      <c r="Q40" s="36">
        <f>+G40*0.3+H40*0.26+I40*0.44</f>
        <v>74.08</v>
      </c>
      <c r="R40" s="36">
        <f>+J40*0.3+K40*0.26+L40*0.44</f>
        <v>53.36</v>
      </c>
      <c r="S40" s="36">
        <f>+M40*0.3+N40*0.26+O40*0.44</f>
        <v>89.460000000000008</v>
      </c>
      <c r="T40" s="37">
        <v>67.47999999999999</v>
      </c>
      <c r="U40" s="38">
        <v>58.767999999999994</v>
      </c>
      <c r="W40">
        <f t="shared" si="6"/>
        <v>1</v>
      </c>
      <c r="X40">
        <f t="shared" si="7"/>
        <v>1</v>
      </c>
      <c r="Y40">
        <f t="shared" si="8"/>
        <v>0</v>
      </c>
      <c r="Z40">
        <f t="shared" si="9"/>
        <v>1</v>
      </c>
      <c r="AB40">
        <f t="shared" si="4"/>
        <v>3</v>
      </c>
      <c r="AD40" s="16" t="s">
        <v>91</v>
      </c>
      <c r="AE40" s="3">
        <f t="shared" si="5"/>
        <v>7.75</v>
      </c>
    </row>
    <row r="41" spans="1:31" x14ac:dyDescent="0.55000000000000004">
      <c r="A41" s="19" t="s">
        <v>55</v>
      </c>
      <c r="B41" s="20" t="s">
        <v>56</v>
      </c>
      <c r="C41" s="20" t="s">
        <v>52</v>
      </c>
      <c r="D41" s="21">
        <v>91</v>
      </c>
      <c r="E41" s="21">
        <v>49</v>
      </c>
      <c r="F41" s="21">
        <v>45</v>
      </c>
      <c r="G41" s="22">
        <v>38</v>
      </c>
      <c r="H41" s="22">
        <v>63</v>
      </c>
      <c r="I41" s="22">
        <v>71</v>
      </c>
      <c r="J41" s="22">
        <v>99</v>
      </c>
      <c r="K41" s="22">
        <v>74</v>
      </c>
      <c r="L41" s="22">
        <v>94</v>
      </c>
      <c r="M41" s="22">
        <v>39</v>
      </c>
      <c r="N41" s="22">
        <v>49</v>
      </c>
      <c r="O41" s="22">
        <v>76</v>
      </c>
      <c r="P41" s="39">
        <f>D41*0.29+E41*0.28+F41*0.43</f>
        <v>59.46</v>
      </c>
      <c r="Q41" s="40">
        <f>G41*0.29+H41*0.28+I41*0.43</f>
        <v>59.19</v>
      </c>
      <c r="R41" s="40">
        <f>J41*0.29+K41*0.28+L41*0.43</f>
        <v>89.85</v>
      </c>
      <c r="S41" s="40">
        <f>M41*0.29+N41*0.28+O41*0.43</f>
        <v>57.71</v>
      </c>
      <c r="T41" s="41">
        <v>59.325000000000003</v>
      </c>
      <c r="U41" s="42">
        <v>56.432500000000005</v>
      </c>
      <c r="W41">
        <f t="shared" si="6"/>
        <v>1</v>
      </c>
      <c r="X41">
        <f t="shared" si="7"/>
        <v>1</v>
      </c>
      <c r="Y41">
        <f t="shared" si="8"/>
        <v>1</v>
      </c>
      <c r="Z41">
        <f t="shared" si="9"/>
        <v>1</v>
      </c>
      <c r="AB41">
        <f t="shared" si="4"/>
        <v>4</v>
      </c>
      <c r="AD41" s="20" t="s">
        <v>56</v>
      </c>
      <c r="AE41" s="3">
        <f t="shared" si="5"/>
        <v>10</v>
      </c>
    </row>
    <row r="42" spans="1:31" x14ac:dyDescent="0.55000000000000004">
      <c r="A42" s="15" t="s">
        <v>123</v>
      </c>
      <c r="B42" s="16" t="s">
        <v>124</v>
      </c>
      <c r="C42" s="16" t="s">
        <v>125</v>
      </c>
      <c r="D42" s="17">
        <v>34</v>
      </c>
      <c r="E42" s="17">
        <v>63</v>
      </c>
      <c r="F42" s="17">
        <v>94</v>
      </c>
      <c r="G42" s="18">
        <v>23</v>
      </c>
      <c r="H42" s="18">
        <v>60</v>
      </c>
      <c r="I42" s="18">
        <v>49</v>
      </c>
      <c r="J42" s="18">
        <v>38</v>
      </c>
      <c r="K42" s="18">
        <v>66</v>
      </c>
      <c r="L42" s="18">
        <v>100</v>
      </c>
      <c r="M42" s="18">
        <v>53</v>
      </c>
      <c r="N42" s="18">
        <v>26</v>
      </c>
      <c r="O42" s="18">
        <v>36</v>
      </c>
      <c r="P42" s="35">
        <f>D42*0.09+E42*0.41+F42*0.5</f>
        <v>75.89</v>
      </c>
      <c r="Q42" s="36">
        <f>G42*0.09+H42*0.41+I42*0.5</f>
        <v>51.17</v>
      </c>
      <c r="R42" s="36">
        <f>J42*0.09+K42*0.41+L42*0.5</f>
        <v>80.47999999999999</v>
      </c>
      <c r="S42" s="36">
        <f>M42*0.09+N42*0.41+O42*0.5</f>
        <v>33.43</v>
      </c>
      <c r="T42" s="37">
        <v>63.53</v>
      </c>
      <c r="U42" s="38">
        <v>63.53</v>
      </c>
      <c r="W42">
        <f t="shared" si="6"/>
        <v>1</v>
      </c>
      <c r="X42">
        <f t="shared" si="7"/>
        <v>0</v>
      </c>
      <c r="Y42">
        <f t="shared" si="8"/>
        <v>1</v>
      </c>
      <c r="Z42">
        <f t="shared" si="9"/>
        <v>0</v>
      </c>
      <c r="AB42">
        <f t="shared" si="4"/>
        <v>2</v>
      </c>
      <c r="AD42" s="16" t="s">
        <v>124</v>
      </c>
      <c r="AE42" s="3">
        <f t="shared" si="5"/>
        <v>5.5</v>
      </c>
    </row>
    <row r="43" spans="1:31" x14ac:dyDescent="0.55000000000000004">
      <c r="A43" s="19" t="s">
        <v>4</v>
      </c>
      <c r="B43" s="20" t="s">
        <v>5</v>
      </c>
      <c r="C43" s="20" t="s">
        <v>3</v>
      </c>
      <c r="D43" s="21">
        <v>60</v>
      </c>
      <c r="E43" s="21">
        <v>52</v>
      </c>
      <c r="F43" s="21">
        <v>76</v>
      </c>
      <c r="G43" s="22">
        <v>71</v>
      </c>
      <c r="H43" s="22">
        <v>63</v>
      </c>
      <c r="I43" s="22">
        <v>86</v>
      </c>
      <c r="J43" s="22">
        <v>56</v>
      </c>
      <c r="K43" s="22">
        <v>64</v>
      </c>
      <c r="L43" s="22">
        <v>62</v>
      </c>
      <c r="M43" s="22">
        <v>79</v>
      </c>
      <c r="N43" s="22">
        <v>74</v>
      </c>
      <c r="O43" s="22">
        <v>41</v>
      </c>
      <c r="P43" s="39">
        <f>D43*0.33+E43*0.3+F43*0.37</f>
        <v>63.519999999999996</v>
      </c>
      <c r="Q43" s="40">
        <f>G43*0.33+H43*0.3+I43*0.37</f>
        <v>74.150000000000006</v>
      </c>
      <c r="R43" s="40">
        <f>J43*0.33+K43*0.3+L43*0.37</f>
        <v>60.620000000000005</v>
      </c>
      <c r="S43" s="40">
        <f>M43*0.33+N43*0.3+O43*0.37</f>
        <v>63.44</v>
      </c>
      <c r="T43" s="41">
        <v>63.48</v>
      </c>
      <c r="U43" s="42">
        <v>55.963999999999999</v>
      </c>
      <c r="W43">
        <f t="shared" si="6"/>
        <v>1</v>
      </c>
      <c r="X43">
        <f t="shared" si="7"/>
        <v>1</v>
      </c>
      <c r="Y43">
        <f t="shared" si="8"/>
        <v>1</v>
      </c>
      <c r="Z43">
        <f t="shared" si="9"/>
        <v>1</v>
      </c>
      <c r="AB43">
        <f t="shared" si="4"/>
        <v>4</v>
      </c>
      <c r="AD43" s="20" t="s">
        <v>5</v>
      </c>
      <c r="AE43" s="3">
        <f t="shared" si="5"/>
        <v>10</v>
      </c>
    </row>
    <row r="44" spans="1:31" x14ac:dyDescent="0.55000000000000004">
      <c r="A44" s="15" t="s">
        <v>38</v>
      </c>
      <c r="B44" s="16" t="s">
        <v>39</v>
      </c>
      <c r="C44" s="16" t="s">
        <v>29</v>
      </c>
      <c r="D44" s="17">
        <v>81</v>
      </c>
      <c r="E44" s="17">
        <v>55</v>
      </c>
      <c r="F44" s="17">
        <v>70</v>
      </c>
      <c r="G44" s="18">
        <v>70</v>
      </c>
      <c r="H44" s="18">
        <v>77</v>
      </c>
      <c r="I44" s="18">
        <v>88</v>
      </c>
      <c r="J44" s="18">
        <v>52</v>
      </c>
      <c r="K44" s="18">
        <v>76</v>
      </c>
      <c r="L44" s="18">
        <v>92</v>
      </c>
      <c r="M44" s="18">
        <v>50</v>
      </c>
      <c r="N44" s="18">
        <v>88</v>
      </c>
      <c r="O44" s="18">
        <v>87</v>
      </c>
      <c r="P44" s="35">
        <f>D44*0.32+E44*0.3+F44*0.38</f>
        <v>69.02000000000001</v>
      </c>
      <c r="Q44" s="36">
        <f>G44*0.32+H44*0.3+I44*0.38</f>
        <v>78.94</v>
      </c>
      <c r="R44" s="36">
        <f>J44*0.32+K44*0.3+L44*0.38</f>
        <v>74.400000000000006</v>
      </c>
      <c r="S44" s="36">
        <f>M44*0.32+N44*0.3+O44*0.38</f>
        <v>75.460000000000008</v>
      </c>
      <c r="T44" s="37">
        <v>74.930000000000007</v>
      </c>
      <c r="U44" s="38">
        <v>66.209999999999994</v>
      </c>
      <c r="W44">
        <f t="shared" si="6"/>
        <v>1</v>
      </c>
      <c r="X44">
        <f t="shared" si="7"/>
        <v>1</v>
      </c>
      <c r="Y44">
        <f t="shared" si="8"/>
        <v>1</v>
      </c>
      <c r="Z44">
        <f t="shared" si="9"/>
        <v>1</v>
      </c>
      <c r="AB44">
        <f t="shared" si="4"/>
        <v>4</v>
      </c>
      <c r="AD44" s="16" t="s">
        <v>39</v>
      </c>
      <c r="AE44" s="3">
        <f t="shared" si="5"/>
        <v>10</v>
      </c>
    </row>
    <row r="45" spans="1:31" x14ac:dyDescent="0.55000000000000004">
      <c r="A45" s="19" t="s">
        <v>6</v>
      </c>
      <c r="B45" s="20" t="s">
        <v>7</v>
      </c>
      <c r="C45" s="20" t="s">
        <v>3</v>
      </c>
      <c r="D45" s="21">
        <v>46</v>
      </c>
      <c r="E45" s="21">
        <v>58</v>
      </c>
      <c r="F45" s="21">
        <v>38</v>
      </c>
      <c r="G45" s="22">
        <v>55</v>
      </c>
      <c r="H45" s="22">
        <v>22</v>
      </c>
      <c r="I45" s="22">
        <v>74</v>
      </c>
      <c r="J45" s="22">
        <v>86</v>
      </c>
      <c r="K45" s="22">
        <v>56</v>
      </c>
      <c r="L45" s="22">
        <v>80</v>
      </c>
      <c r="M45" s="22">
        <v>63</v>
      </c>
      <c r="N45" s="22">
        <v>65</v>
      </c>
      <c r="O45" s="22">
        <v>30</v>
      </c>
      <c r="P45" s="39">
        <f>D45*0.33+E45*0.3+F45*0.37</f>
        <v>46.64</v>
      </c>
      <c r="Q45" s="40">
        <f>G45*0.33+H45*0.3+I45*0.37</f>
        <v>52.129999999999995</v>
      </c>
      <c r="R45" s="40">
        <f>J45*0.33+K45*0.3+L45*0.37</f>
        <v>74.78</v>
      </c>
      <c r="S45" s="40">
        <f>M45*0.33+N45*0.3+O45*0.37</f>
        <v>51.390000000000008</v>
      </c>
      <c r="T45" s="41">
        <v>51.76</v>
      </c>
      <c r="U45" s="42">
        <v>55.963999999999999</v>
      </c>
      <c r="W45">
        <f t="shared" si="6"/>
        <v>0</v>
      </c>
      <c r="X45">
        <f t="shared" si="7"/>
        <v>0</v>
      </c>
      <c r="Y45">
        <f t="shared" si="8"/>
        <v>1</v>
      </c>
      <c r="Z45">
        <f t="shared" si="9"/>
        <v>0</v>
      </c>
      <c r="AB45">
        <f t="shared" si="4"/>
        <v>1</v>
      </c>
      <c r="AD45" s="20" t="s">
        <v>7</v>
      </c>
      <c r="AE45" s="3">
        <f t="shared" si="5"/>
        <v>3.25</v>
      </c>
    </row>
    <row r="46" spans="1:31" x14ac:dyDescent="0.55000000000000004">
      <c r="A46" s="15" t="s">
        <v>143</v>
      </c>
      <c r="B46" s="16" t="s">
        <v>144</v>
      </c>
      <c r="C46" s="16" t="s">
        <v>142</v>
      </c>
      <c r="D46" s="17">
        <v>32</v>
      </c>
      <c r="E46" s="17">
        <v>33</v>
      </c>
      <c r="F46" s="17">
        <v>29</v>
      </c>
      <c r="G46" s="18">
        <v>77</v>
      </c>
      <c r="H46" s="18">
        <v>99</v>
      </c>
      <c r="I46" s="18">
        <v>59</v>
      </c>
      <c r="J46" s="18">
        <v>30</v>
      </c>
      <c r="K46" s="18">
        <v>75</v>
      </c>
      <c r="L46" s="18">
        <v>60</v>
      </c>
      <c r="M46" s="18">
        <v>51</v>
      </c>
      <c r="N46" s="18">
        <v>37</v>
      </c>
      <c r="O46" s="18">
        <v>97</v>
      </c>
      <c r="P46" s="35">
        <f>D46*0.17+E46*0.39+F46*0.44</f>
        <v>31.07</v>
      </c>
      <c r="Q46" s="36">
        <f>G46*0.17+H46*0.39+I46*0.44</f>
        <v>77.66</v>
      </c>
      <c r="R46" s="36">
        <f>J46*0.17+K46*0.39+L46*0.44</f>
        <v>60.75</v>
      </c>
      <c r="S46" s="36">
        <f>M46*0.17+N46*0.39+O46*0.44</f>
        <v>65.78</v>
      </c>
      <c r="T46" s="37">
        <v>63.265000000000001</v>
      </c>
      <c r="U46" s="38">
        <v>62.331666666666671</v>
      </c>
      <c r="W46">
        <f t="shared" si="6"/>
        <v>0</v>
      </c>
      <c r="X46">
        <f t="shared" si="7"/>
        <v>1</v>
      </c>
      <c r="Y46">
        <f t="shared" si="8"/>
        <v>0</v>
      </c>
      <c r="Z46">
        <f t="shared" si="9"/>
        <v>1</v>
      </c>
      <c r="AB46">
        <f t="shared" si="4"/>
        <v>2</v>
      </c>
      <c r="AD46" s="16" t="s">
        <v>144</v>
      </c>
      <c r="AE46" s="3">
        <f t="shared" si="5"/>
        <v>5.5</v>
      </c>
    </row>
    <row r="47" spans="1:31" x14ac:dyDescent="0.55000000000000004">
      <c r="A47" s="19" t="s">
        <v>64</v>
      </c>
      <c r="B47" s="20" t="s">
        <v>65</v>
      </c>
      <c r="C47" s="20" t="s">
        <v>66</v>
      </c>
      <c r="D47" s="21">
        <v>32</v>
      </c>
      <c r="E47" s="21">
        <v>33</v>
      </c>
      <c r="F47" s="21">
        <v>38</v>
      </c>
      <c r="G47" s="22">
        <v>88</v>
      </c>
      <c r="H47" s="22">
        <v>79</v>
      </c>
      <c r="I47" s="22">
        <v>28</v>
      </c>
      <c r="J47" s="22">
        <v>75</v>
      </c>
      <c r="K47" s="22">
        <v>92</v>
      </c>
      <c r="L47" s="22">
        <v>71</v>
      </c>
      <c r="M47" s="22">
        <v>85</v>
      </c>
      <c r="N47" s="22">
        <v>86</v>
      </c>
      <c r="O47" s="22">
        <v>66</v>
      </c>
      <c r="P47" s="39">
        <f>D47*0.35+E47*0.33+F47*0.32</f>
        <v>34.25</v>
      </c>
      <c r="Q47" s="40">
        <f>G47*0.35+H47*0.33+I47*0.32</f>
        <v>65.83</v>
      </c>
      <c r="R47" s="40">
        <f>J47*0.35+K47*0.33+L47*0.32</f>
        <v>79.33</v>
      </c>
      <c r="S47" s="40">
        <f>M47*0.35+N47*0.33+O47*0.32</f>
        <v>79.25</v>
      </c>
      <c r="T47" s="41">
        <v>72.539999999999992</v>
      </c>
      <c r="U47" s="42">
        <v>72.539999999999992</v>
      </c>
      <c r="W47">
        <f t="shared" si="6"/>
        <v>0</v>
      </c>
      <c r="X47">
        <f t="shared" si="7"/>
        <v>0</v>
      </c>
      <c r="Y47">
        <f t="shared" si="8"/>
        <v>1</v>
      </c>
      <c r="Z47">
        <f t="shared" si="9"/>
        <v>1</v>
      </c>
      <c r="AB47">
        <f t="shared" si="4"/>
        <v>2</v>
      </c>
      <c r="AD47" s="20" t="s">
        <v>65</v>
      </c>
      <c r="AE47" s="3">
        <f t="shared" si="5"/>
        <v>5.5</v>
      </c>
    </row>
    <row r="48" spans="1:31" x14ac:dyDescent="0.55000000000000004">
      <c r="A48" s="15" t="s">
        <v>131</v>
      </c>
      <c r="B48" s="16" t="s">
        <v>132</v>
      </c>
      <c r="C48" s="16" t="s">
        <v>128</v>
      </c>
      <c r="D48" s="17">
        <v>90</v>
      </c>
      <c r="E48" s="17">
        <v>31</v>
      </c>
      <c r="F48" s="17">
        <v>88</v>
      </c>
      <c r="G48" s="18">
        <v>22</v>
      </c>
      <c r="H48" s="18">
        <v>100</v>
      </c>
      <c r="I48" s="18">
        <v>23</v>
      </c>
      <c r="J48" s="18">
        <v>33</v>
      </c>
      <c r="K48" s="18">
        <v>22</v>
      </c>
      <c r="L48" s="18">
        <v>47</v>
      </c>
      <c r="M48" s="18">
        <v>63</v>
      </c>
      <c r="N48" s="18">
        <v>33</v>
      </c>
      <c r="O48" s="18">
        <v>28</v>
      </c>
      <c r="P48" s="35">
        <f>D48*0.27+E48*0.39+F48*0.34</f>
        <v>66.31</v>
      </c>
      <c r="Q48" s="36">
        <f>G48*0.27+H48*0.39+I48*0.34</f>
        <v>52.76</v>
      </c>
      <c r="R48" s="36">
        <f>J48*0.27+K48*0.39+L48*0.34</f>
        <v>33.47</v>
      </c>
      <c r="S48" s="36">
        <f>M48*0.27+N48*0.39+O48*0.34</f>
        <v>39.400000000000006</v>
      </c>
      <c r="T48" s="37">
        <v>46.08</v>
      </c>
      <c r="U48" s="38">
        <v>62.053333333333342</v>
      </c>
      <c r="W48">
        <f t="shared" si="6"/>
        <v>1</v>
      </c>
      <c r="X48">
        <f t="shared" si="7"/>
        <v>0</v>
      </c>
      <c r="Y48">
        <f t="shared" si="8"/>
        <v>0</v>
      </c>
      <c r="Z48">
        <f t="shared" si="9"/>
        <v>0</v>
      </c>
      <c r="AB48">
        <f t="shared" si="4"/>
        <v>1</v>
      </c>
      <c r="AD48" s="16" t="s">
        <v>132</v>
      </c>
      <c r="AE48" s="3">
        <f t="shared" si="5"/>
        <v>3.25</v>
      </c>
    </row>
    <row r="49" spans="1:31" x14ac:dyDescent="0.55000000000000004">
      <c r="A49" s="19" t="s">
        <v>57</v>
      </c>
      <c r="B49" s="20" t="s">
        <v>58</v>
      </c>
      <c r="C49" s="20" t="s">
        <v>52</v>
      </c>
      <c r="D49" s="21">
        <v>50</v>
      </c>
      <c r="E49" s="21">
        <v>37</v>
      </c>
      <c r="F49" s="21">
        <v>68</v>
      </c>
      <c r="G49" s="22">
        <v>32</v>
      </c>
      <c r="H49" s="22">
        <v>83</v>
      </c>
      <c r="I49" s="22">
        <v>86</v>
      </c>
      <c r="J49" s="22">
        <v>22</v>
      </c>
      <c r="K49" s="22">
        <v>60</v>
      </c>
      <c r="L49" s="22">
        <v>31</v>
      </c>
      <c r="M49" s="22">
        <v>43</v>
      </c>
      <c r="N49" s="22">
        <v>59</v>
      </c>
      <c r="O49" s="22">
        <v>71</v>
      </c>
      <c r="P49" s="39">
        <f>D49*0.29+E49*0.28+F49*0.43</f>
        <v>54.099999999999994</v>
      </c>
      <c r="Q49" s="40">
        <f>G49*0.29+H49*0.28+I49*0.43</f>
        <v>69.5</v>
      </c>
      <c r="R49" s="40">
        <f>J49*0.29+K49*0.28+L49*0.43</f>
        <v>36.51</v>
      </c>
      <c r="S49" s="40">
        <f>M49*0.29+N49*0.28+O49*0.43</f>
        <v>59.52</v>
      </c>
      <c r="T49" s="41">
        <v>56.81</v>
      </c>
      <c r="U49" s="42">
        <v>56.432500000000005</v>
      </c>
      <c r="W49">
        <f t="shared" si="6"/>
        <v>0</v>
      </c>
      <c r="X49">
        <f t="shared" si="7"/>
        <v>1</v>
      </c>
      <c r="Y49">
        <f t="shared" si="8"/>
        <v>0</v>
      </c>
      <c r="Z49">
        <f t="shared" si="9"/>
        <v>1</v>
      </c>
      <c r="AB49">
        <f t="shared" si="4"/>
        <v>2</v>
      </c>
      <c r="AD49" s="20" t="s">
        <v>58</v>
      </c>
      <c r="AE49" s="3">
        <f t="shared" si="5"/>
        <v>5.5</v>
      </c>
    </row>
    <row r="50" spans="1:31" x14ac:dyDescent="0.55000000000000004">
      <c r="A50" s="15" t="s">
        <v>92</v>
      </c>
      <c r="B50" s="16" t="s">
        <v>93</v>
      </c>
      <c r="C50" s="16" t="s">
        <v>94</v>
      </c>
      <c r="D50" s="17">
        <v>76</v>
      </c>
      <c r="E50" s="17">
        <v>37</v>
      </c>
      <c r="F50" s="17">
        <v>76</v>
      </c>
      <c r="G50" s="18">
        <v>20</v>
      </c>
      <c r="H50" s="18">
        <v>77</v>
      </c>
      <c r="I50" s="18">
        <v>98</v>
      </c>
      <c r="J50" s="18">
        <v>63</v>
      </c>
      <c r="K50" s="18">
        <v>59</v>
      </c>
      <c r="L50" s="18">
        <v>92</v>
      </c>
      <c r="M50" s="18">
        <v>93</v>
      </c>
      <c r="N50" s="18">
        <v>99</v>
      </c>
      <c r="O50" s="18">
        <v>90</v>
      </c>
      <c r="P50" s="35">
        <f>D50*0.25+E50*0.36+F50*0.39</f>
        <v>61.96</v>
      </c>
      <c r="Q50" s="36">
        <f>G50*0.25+H50*0.36+I50*0.39</f>
        <v>70.94</v>
      </c>
      <c r="R50" s="36">
        <f>J50*0.25+K50*0.36+L50*0.39</f>
        <v>72.87</v>
      </c>
      <c r="S50" s="36">
        <f>M50*0.25+N50*0.36+O50*0.39</f>
        <v>93.990000000000009</v>
      </c>
      <c r="T50" s="37">
        <v>71.905000000000001</v>
      </c>
      <c r="U50" s="38">
        <v>71.905000000000001</v>
      </c>
      <c r="W50">
        <f t="shared" si="6"/>
        <v>0</v>
      </c>
      <c r="X50">
        <f t="shared" si="7"/>
        <v>0</v>
      </c>
      <c r="Y50">
        <f t="shared" si="8"/>
        <v>1</v>
      </c>
      <c r="Z50">
        <f t="shared" si="9"/>
        <v>1</v>
      </c>
      <c r="AB50">
        <f t="shared" si="4"/>
        <v>2</v>
      </c>
      <c r="AD50" s="16" t="s">
        <v>93</v>
      </c>
      <c r="AE50" s="3">
        <f t="shared" si="5"/>
        <v>5.5</v>
      </c>
    </row>
    <row r="51" spans="1:31" x14ac:dyDescent="0.55000000000000004">
      <c r="A51" s="19" t="s">
        <v>100</v>
      </c>
      <c r="B51" s="20" t="s">
        <v>101</v>
      </c>
      <c r="C51" s="20" t="s">
        <v>97</v>
      </c>
      <c r="D51" s="21">
        <v>79</v>
      </c>
      <c r="E51" s="21">
        <v>29</v>
      </c>
      <c r="F51" s="21">
        <v>96</v>
      </c>
      <c r="G51" s="22">
        <v>48</v>
      </c>
      <c r="H51" s="22">
        <v>22</v>
      </c>
      <c r="I51" s="22">
        <v>83</v>
      </c>
      <c r="J51" s="22">
        <v>61</v>
      </c>
      <c r="K51" s="22">
        <v>64</v>
      </c>
      <c r="L51" s="22">
        <v>44</v>
      </c>
      <c r="M51" s="22">
        <v>82</v>
      </c>
      <c r="N51" s="22">
        <v>39</v>
      </c>
      <c r="O51" s="22">
        <v>87</v>
      </c>
      <c r="P51" s="39">
        <f>D51*0.32+E51*0.35+F51*0.33</f>
        <v>67.11</v>
      </c>
      <c r="Q51" s="40">
        <f>G51*0.32+H51*0.35+I51*0.33</f>
        <v>50.45</v>
      </c>
      <c r="R51" s="40">
        <f>J51*0.32+K51*0.35+L51*0.33</f>
        <v>56.440000000000005</v>
      </c>
      <c r="S51" s="40">
        <f>M51*0.32+N51*0.35+O51*0.33</f>
        <v>68.599999999999994</v>
      </c>
      <c r="T51" s="41">
        <v>61.775000000000006</v>
      </c>
      <c r="U51" s="42">
        <v>58.906666666666666</v>
      </c>
      <c r="W51">
        <f t="shared" si="6"/>
        <v>1</v>
      </c>
      <c r="X51">
        <f t="shared" si="7"/>
        <v>0</v>
      </c>
      <c r="Y51">
        <f t="shared" si="8"/>
        <v>0</v>
      </c>
      <c r="Z51">
        <f t="shared" si="9"/>
        <v>1</v>
      </c>
      <c r="AB51">
        <f t="shared" si="4"/>
        <v>2</v>
      </c>
      <c r="AD51" s="20" t="s">
        <v>101</v>
      </c>
      <c r="AE51" s="3">
        <f t="shared" si="5"/>
        <v>5.5</v>
      </c>
    </row>
    <row r="52" spans="1:31" x14ac:dyDescent="0.55000000000000004">
      <c r="A52" s="15" t="s">
        <v>105</v>
      </c>
      <c r="B52" s="16" t="s">
        <v>106</v>
      </c>
      <c r="C52" s="16" t="s">
        <v>104</v>
      </c>
      <c r="D52" s="17">
        <v>59</v>
      </c>
      <c r="E52" s="17">
        <v>65</v>
      </c>
      <c r="F52" s="17">
        <v>41</v>
      </c>
      <c r="G52" s="18">
        <v>72</v>
      </c>
      <c r="H52" s="18">
        <v>65</v>
      </c>
      <c r="I52" s="18">
        <v>85</v>
      </c>
      <c r="J52" s="18">
        <v>89</v>
      </c>
      <c r="K52" s="18">
        <v>36</v>
      </c>
      <c r="L52" s="18">
        <v>83</v>
      </c>
      <c r="M52" s="18">
        <v>60</v>
      </c>
      <c r="N52" s="18">
        <v>63</v>
      </c>
      <c r="O52" s="18">
        <v>57</v>
      </c>
      <c r="P52" s="35">
        <f>D52*0.31+E52*0.34+F52*0.35</f>
        <v>54.74</v>
      </c>
      <c r="Q52" s="36">
        <f>G52*0.31+H52*0.34+I52*0.35</f>
        <v>74.17</v>
      </c>
      <c r="R52" s="36">
        <f>J52*0.31+K52*0.34+L52*0.35</f>
        <v>68.88</v>
      </c>
      <c r="S52" s="36">
        <f>M52*0.31+N52*0.34+O52*0.35</f>
        <v>59.97</v>
      </c>
      <c r="T52" s="37">
        <v>64.424999999999997</v>
      </c>
      <c r="U52" s="38">
        <v>62.734999999999999</v>
      </c>
      <c r="W52">
        <f t="shared" si="6"/>
        <v>0</v>
      </c>
      <c r="X52">
        <f t="shared" si="7"/>
        <v>1</v>
      </c>
      <c r="Y52">
        <f t="shared" si="8"/>
        <v>1</v>
      </c>
      <c r="Z52">
        <f t="shared" si="9"/>
        <v>0</v>
      </c>
      <c r="AB52">
        <f t="shared" si="4"/>
        <v>2</v>
      </c>
      <c r="AD52" s="16" t="s">
        <v>106</v>
      </c>
      <c r="AE52" s="3">
        <f t="shared" si="5"/>
        <v>5.5</v>
      </c>
    </row>
    <row r="53" spans="1:31" x14ac:dyDescent="0.55000000000000004">
      <c r="A53" s="19" t="s">
        <v>79</v>
      </c>
      <c r="B53" s="20" t="s">
        <v>80</v>
      </c>
      <c r="C53" s="20" t="s">
        <v>78</v>
      </c>
      <c r="D53" s="21">
        <v>69</v>
      </c>
      <c r="E53" s="21">
        <v>80</v>
      </c>
      <c r="F53" s="21">
        <v>99</v>
      </c>
      <c r="G53" s="22">
        <v>94</v>
      </c>
      <c r="H53" s="22">
        <v>100</v>
      </c>
      <c r="I53" s="22">
        <v>30</v>
      </c>
      <c r="J53" s="22">
        <v>28</v>
      </c>
      <c r="K53" s="22">
        <v>58</v>
      </c>
      <c r="L53" s="22">
        <v>60</v>
      </c>
      <c r="M53" s="22">
        <v>62</v>
      </c>
      <c r="N53" s="22">
        <v>62</v>
      </c>
      <c r="O53" s="22">
        <v>40</v>
      </c>
      <c r="P53" s="39">
        <f>+D53*0.33+E53*0.33+F53*0.34</f>
        <v>82.830000000000013</v>
      </c>
      <c r="Q53" s="40">
        <f>+G53*0.33+H53*0.33+I53*0.34</f>
        <v>74.220000000000013</v>
      </c>
      <c r="R53" s="40">
        <f>+J53*0.33+K53*0.33+L53*0.34</f>
        <v>48.78</v>
      </c>
      <c r="S53" s="40">
        <f>+M53*0.33+N53*0.33+O53*0.34</f>
        <v>54.52</v>
      </c>
      <c r="T53" s="41">
        <v>64.37</v>
      </c>
      <c r="U53" s="42">
        <v>64.945000000000007</v>
      </c>
      <c r="W53">
        <f t="shared" si="6"/>
        <v>1</v>
      </c>
      <c r="X53">
        <f t="shared" si="7"/>
        <v>1</v>
      </c>
      <c r="Y53">
        <f t="shared" si="8"/>
        <v>0</v>
      </c>
      <c r="Z53">
        <f t="shared" si="9"/>
        <v>0</v>
      </c>
      <c r="AB53">
        <f t="shared" si="4"/>
        <v>2</v>
      </c>
      <c r="AD53" s="20" t="s">
        <v>80</v>
      </c>
      <c r="AE53" s="3">
        <f t="shared" si="5"/>
        <v>5.5</v>
      </c>
    </row>
    <row r="54" spans="1:31" x14ac:dyDescent="0.55000000000000004">
      <c r="A54" s="15" t="s">
        <v>118</v>
      </c>
      <c r="B54" s="16" t="s">
        <v>119</v>
      </c>
      <c r="C54" s="16" t="s">
        <v>115</v>
      </c>
      <c r="D54" s="17">
        <v>79</v>
      </c>
      <c r="E54" s="17">
        <v>76</v>
      </c>
      <c r="F54" s="17">
        <v>74</v>
      </c>
      <c r="G54" s="18">
        <v>21</v>
      </c>
      <c r="H54" s="18">
        <v>51</v>
      </c>
      <c r="I54" s="18">
        <v>95</v>
      </c>
      <c r="J54" s="18">
        <v>90</v>
      </c>
      <c r="K54" s="18">
        <v>92</v>
      </c>
      <c r="L54" s="18">
        <v>21</v>
      </c>
      <c r="M54" s="18">
        <v>98</v>
      </c>
      <c r="N54" s="18">
        <v>53</v>
      </c>
      <c r="O54" s="18">
        <v>45</v>
      </c>
      <c r="P54" s="35">
        <f>+D54*0.2+E54*0.33+F54*0.47</f>
        <v>75.66</v>
      </c>
      <c r="Q54" s="36">
        <f>+G54*0.2+H54*0.33+I54*0.47</f>
        <v>65.680000000000007</v>
      </c>
      <c r="R54" s="36">
        <f>+J54*0.2+K54*0.33+L54*0.47</f>
        <v>58.23</v>
      </c>
      <c r="S54" s="36">
        <f>+M54*0.2+N54*0.33+O54*0.47</f>
        <v>58.24</v>
      </c>
      <c r="T54" s="37">
        <v>61.960000000000008</v>
      </c>
      <c r="U54" s="38">
        <v>56.923333333333339</v>
      </c>
      <c r="W54">
        <f t="shared" si="6"/>
        <v>1</v>
      </c>
      <c r="X54">
        <f t="shared" si="7"/>
        <v>1</v>
      </c>
      <c r="Y54">
        <f t="shared" si="8"/>
        <v>1</v>
      </c>
      <c r="Z54">
        <f t="shared" si="9"/>
        <v>1</v>
      </c>
      <c r="AB54">
        <f t="shared" si="4"/>
        <v>4</v>
      </c>
      <c r="AD54" s="16" t="s">
        <v>119</v>
      </c>
      <c r="AE54" s="3">
        <f t="shared" si="5"/>
        <v>10</v>
      </c>
    </row>
    <row r="55" spans="1:31" x14ac:dyDescent="0.55000000000000004">
      <c r="A55" s="19" t="s">
        <v>8</v>
      </c>
      <c r="B55" s="20" t="s">
        <v>9</v>
      </c>
      <c r="C55" s="20" t="s">
        <v>3</v>
      </c>
      <c r="D55" s="21">
        <v>89</v>
      </c>
      <c r="E55" s="21">
        <v>48</v>
      </c>
      <c r="F55" s="21">
        <v>56</v>
      </c>
      <c r="G55" s="22">
        <v>47</v>
      </c>
      <c r="H55" s="22">
        <v>67</v>
      </c>
      <c r="I55" s="22">
        <v>91</v>
      </c>
      <c r="J55" s="22">
        <v>66</v>
      </c>
      <c r="K55" s="22">
        <v>40</v>
      </c>
      <c r="L55" s="22">
        <v>44</v>
      </c>
      <c r="M55" s="22">
        <v>92</v>
      </c>
      <c r="N55" s="22">
        <v>25</v>
      </c>
      <c r="O55" s="22">
        <v>78</v>
      </c>
      <c r="P55" s="39">
        <f>D55*0.33+E55*0.3+F55*0.37</f>
        <v>64.489999999999995</v>
      </c>
      <c r="Q55" s="40">
        <f>G55*0.33+H55*0.3+I55*0.37</f>
        <v>69.28</v>
      </c>
      <c r="R55" s="40">
        <f>J55*0.33+K55*0.3+L55*0.37</f>
        <v>50.06</v>
      </c>
      <c r="S55" s="40">
        <f>M55*0.33+N55*0.3+O55*0.37</f>
        <v>66.72</v>
      </c>
      <c r="T55" s="41">
        <v>65.60499999999999</v>
      </c>
      <c r="U55" s="42">
        <v>55.963999999999999</v>
      </c>
      <c r="W55">
        <f t="shared" si="6"/>
        <v>1</v>
      </c>
      <c r="X55">
        <f t="shared" si="7"/>
        <v>1</v>
      </c>
      <c r="Y55">
        <f t="shared" si="8"/>
        <v>0</v>
      </c>
      <c r="Z55">
        <f t="shared" si="9"/>
        <v>1</v>
      </c>
      <c r="AB55">
        <f t="shared" si="4"/>
        <v>3</v>
      </c>
      <c r="AD55" s="20" t="s">
        <v>9</v>
      </c>
      <c r="AE55" s="3">
        <f t="shared" si="5"/>
        <v>7.75</v>
      </c>
    </row>
    <row r="56" spans="1:31" x14ac:dyDescent="0.55000000000000004">
      <c r="A56" s="15" t="s">
        <v>15</v>
      </c>
      <c r="B56" s="16" t="s">
        <v>16</v>
      </c>
      <c r="C56" s="16" t="s">
        <v>17</v>
      </c>
      <c r="D56" s="17">
        <v>31</v>
      </c>
      <c r="E56" s="17">
        <v>37</v>
      </c>
      <c r="F56" s="17">
        <v>47</v>
      </c>
      <c r="G56" s="18">
        <v>73</v>
      </c>
      <c r="H56" s="18">
        <v>36</v>
      </c>
      <c r="I56" s="18">
        <v>26</v>
      </c>
      <c r="J56" s="18">
        <v>29</v>
      </c>
      <c r="K56" s="18">
        <v>54</v>
      </c>
      <c r="L56" s="18">
        <v>25</v>
      </c>
      <c r="M56" s="18">
        <v>42</v>
      </c>
      <c r="N56" s="18">
        <v>94</v>
      </c>
      <c r="O56" s="18">
        <v>91</v>
      </c>
      <c r="P56" s="35">
        <f>D56*0.28+E56*0.29+F56*0.43</f>
        <v>39.620000000000005</v>
      </c>
      <c r="Q56" s="36">
        <f>G56*0.28+H56*0.29+I56*0.43</f>
        <v>42.06</v>
      </c>
      <c r="R56" s="36">
        <f>J56*0.28+K56*0.29+L56*0.43</f>
        <v>34.53</v>
      </c>
      <c r="S56" s="36">
        <f>M56*0.28+N56*0.29+O56*0.43</f>
        <v>78.150000000000006</v>
      </c>
      <c r="T56" s="37">
        <v>40.840000000000003</v>
      </c>
      <c r="U56" s="38">
        <v>40.840000000000003</v>
      </c>
      <c r="W56">
        <f t="shared" si="6"/>
        <v>0</v>
      </c>
      <c r="X56">
        <f t="shared" si="7"/>
        <v>1</v>
      </c>
      <c r="Y56">
        <f t="shared" si="8"/>
        <v>0</v>
      </c>
      <c r="Z56">
        <f t="shared" si="9"/>
        <v>1</v>
      </c>
      <c r="AB56">
        <f t="shared" si="4"/>
        <v>2</v>
      </c>
      <c r="AD56" s="16" t="s">
        <v>16</v>
      </c>
      <c r="AE56" s="3">
        <f t="shared" si="5"/>
        <v>5.5</v>
      </c>
    </row>
    <row r="57" spans="1:31" x14ac:dyDescent="0.55000000000000004">
      <c r="A57" s="19" t="s">
        <v>145</v>
      </c>
      <c r="B57" s="20" t="s">
        <v>146</v>
      </c>
      <c r="C57" s="20" t="s">
        <v>142</v>
      </c>
      <c r="D57" s="21">
        <v>49</v>
      </c>
      <c r="E57" s="21">
        <v>23</v>
      </c>
      <c r="F57" s="21">
        <v>91</v>
      </c>
      <c r="G57" s="22">
        <v>64</v>
      </c>
      <c r="H57" s="22">
        <v>20</v>
      </c>
      <c r="I57" s="22">
        <v>26</v>
      </c>
      <c r="J57" s="22">
        <v>29</v>
      </c>
      <c r="K57" s="22">
        <v>100</v>
      </c>
      <c r="L57" s="22">
        <v>26</v>
      </c>
      <c r="M57" s="22">
        <v>37</v>
      </c>
      <c r="N57" s="22">
        <v>60</v>
      </c>
      <c r="O57" s="22">
        <v>64</v>
      </c>
      <c r="P57" s="39">
        <f>D57*0.17+E57*0.39+F57*0.44</f>
        <v>57.34</v>
      </c>
      <c r="Q57" s="40">
        <f>G57*0.17+H57*0.39+I57*0.44</f>
        <v>30.119999999999997</v>
      </c>
      <c r="R57" s="40">
        <f>J57*0.17+K57*0.39+L57*0.44</f>
        <v>55.37</v>
      </c>
      <c r="S57" s="40">
        <f>M57*0.17+N57*0.39+O57*0.44</f>
        <v>57.85</v>
      </c>
      <c r="T57" s="41">
        <v>56.355000000000004</v>
      </c>
      <c r="U57" s="42">
        <v>62.331666666666671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  <c r="AB57">
        <f t="shared" si="4"/>
        <v>0</v>
      </c>
      <c r="AD57" s="20" t="s">
        <v>146</v>
      </c>
      <c r="AE57" s="3">
        <f t="shared" si="5"/>
        <v>1</v>
      </c>
    </row>
    <row r="58" spans="1:31" x14ac:dyDescent="0.55000000000000004">
      <c r="A58" s="15" t="s">
        <v>155</v>
      </c>
      <c r="B58" s="16" t="s">
        <v>156</v>
      </c>
      <c r="C58" s="16" t="s">
        <v>154</v>
      </c>
      <c r="D58" s="17">
        <v>74</v>
      </c>
      <c r="E58" s="17">
        <v>24</v>
      </c>
      <c r="F58" s="17">
        <v>38</v>
      </c>
      <c r="G58" s="18">
        <v>53</v>
      </c>
      <c r="H58" s="18">
        <v>89</v>
      </c>
      <c r="I58" s="18">
        <v>62</v>
      </c>
      <c r="J58" s="18">
        <v>36</v>
      </c>
      <c r="K58" s="18">
        <v>100</v>
      </c>
      <c r="L58" s="18">
        <v>45</v>
      </c>
      <c r="M58" s="18">
        <v>49</v>
      </c>
      <c r="N58" s="18">
        <v>42</v>
      </c>
      <c r="O58" s="18">
        <v>31</v>
      </c>
      <c r="P58" s="35">
        <f>D58*0.27+E58*0.39+F58*0.34</f>
        <v>42.260000000000005</v>
      </c>
      <c r="Q58" s="36">
        <f>G58*0.27+H58*0.39+I58*0.34</f>
        <v>70.100000000000009</v>
      </c>
      <c r="R58" s="36">
        <f>J58*0.27+K58*0.39+L58*0.34</f>
        <v>64.02</v>
      </c>
      <c r="S58" s="36">
        <f>M58*0.27+N58*0.39+O58*0.34</f>
        <v>40.15</v>
      </c>
      <c r="T58" s="37">
        <v>53.14</v>
      </c>
      <c r="U58" s="38">
        <v>56.21</v>
      </c>
      <c r="W58">
        <f t="shared" si="6"/>
        <v>0</v>
      </c>
      <c r="X58">
        <f t="shared" si="7"/>
        <v>1</v>
      </c>
      <c r="Y58">
        <f t="shared" si="8"/>
        <v>1</v>
      </c>
      <c r="Z58">
        <f t="shared" si="9"/>
        <v>0</v>
      </c>
      <c r="AB58">
        <f t="shared" si="4"/>
        <v>2</v>
      </c>
      <c r="AD58" s="16" t="s">
        <v>156</v>
      </c>
      <c r="AE58" s="3">
        <f t="shared" si="5"/>
        <v>5.5</v>
      </c>
    </row>
    <row r="59" spans="1:31" x14ac:dyDescent="0.55000000000000004">
      <c r="A59" s="19" t="s">
        <v>25</v>
      </c>
      <c r="B59" s="20" t="s">
        <v>26</v>
      </c>
      <c r="C59" s="20" t="s">
        <v>20</v>
      </c>
      <c r="D59" s="21">
        <v>80</v>
      </c>
      <c r="E59" s="21">
        <v>99</v>
      </c>
      <c r="F59" s="21">
        <v>44</v>
      </c>
      <c r="G59" s="22">
        <v>33</v>
      </c>
      <c r="H59" s="22">
        <v>73</v>
      </c>
      <c r="I59" s="22">
        <v>85</v>
      </c>
      <c r="J59" s="22">
        <v>98</v>
      </c>
      <c r="K59" s="22">
        <v>95</v>
      </c>
      <c r="L59" s="22">
        <v>87</v>
      </c>
      <c r="M59" s="22">
        <v>64</v>
      </c>
      <c r="N59" s="22">
        <v>79</v>
      </c>
      <c r="O59" s="22">
        <v>96</v>
      </c>
      <c r="P59" s="39">
        <f>D59*0.37+E59*0.34+F59*0.29</f>
        <v>76.02000000000001</v>
      </c>
      <c r="Q59" s="40">
        <f>G59*0.37+H59*0.34+I59*0.29</f>
        <v>61.68</v>
      </c>
      <c r="R59" s="40">
        <f>J59*0.37+K59*0.34+L59*0.29</f>
        <v>93.789999999999992</v>
      </c>
      <c r="S59" s="40">
        <f>M59*0.37+N59*0.34+O59*0.29</f>
        <v>78.38</v>
      </c>
      <c r="T59" s="41">
        <v>77.2</v>
      </c>
      <c r="U59" s="42">
        <v>59.947499999999991</v>
      </c>
      <c r="W59">
        <f t="shared" si="6"/>
        <v>1</v>
      </c>
      <c r="X59">
        <f t="shared" si="7"/>
        <v>1</v>
      </c>
      <c r="Y59">
        <f t="shared" si="8"/>
        <v>1</v>
      </c>
      <c r="Z59">
        <f t="shared" si="9"/>
        <v>1</v>
      </c>
      <c r="AB59">
        <f t="shared" si="4"/>
        <v>4</v>
      </c>
      <c r="AD59" s="20" t="s">
        <v>26</v>
      </c>
      <c r="AE59" s="3">
        <f t="shared" si="5"/>
        <v>10</v>
      </c>
    </row>
    <row r="60" spans="1:31" x14ac:dyDescent="0.55000000000000004">
      <c r="A60" s="15" t="s">
        <v>70</v>
      </c>
      <c r="B60" s="16" t="s">
        <v>71</v>
      </c>
      <c r="C60" s="16" t="s">
        <v>72</v>
      </c>
      <c r="D60" s="17">
        <v>20</v>
      </c>
      <c r="E60" s="17">
        <v>65</v>
      </c>
      <c r="F60" s="17">
        <v>33</v>
      </c>
      <c r="G60" s="18">
        <v>45</v>
      </c>
      <c r="H60" s="18">
        <v>26</v>
      </c>
      <c r="I60" s="18">
        <v>64</v>
      </c>
      <c r="J60" s="18">
        <v>55</v>
      </c>
      <c r="K60" s="18">
        <v>58</v>
      </c>
      <c r="L60" s="18">
        <v>81</v>
      </c>
      <c r="M60" s="18">
        <v>87</v>
      </c>
      <c r="N60" s="18">
        <v>83</v>
      </c>
      <c r="O60" s="18">
        <v>29</v>
      </c>
      <c r="P60" s="35">
        <f>D60*0.22+E60*0.28+F60*0.5</f>
        <v>39.1</v>
      </c>
      <c r="Q60" s="36">
        <f>G60*0.22+H60*0.28+I60*0.5</f>
        <v>49.18</v>
      </c>
      <c r="R60" s="36">
        <f>J60*0.22+K60*0.28+L60*0.5</f>
        <v>68.84</v>
      </c>
      <c r="S60" s="36">
        <f>M60*0.22+N60*0.28+O60*0.5</f>
        <v>56.88</v>
      </c>
      <c r="T60" s="37">
        <v>53.03</v>
      </c>
      <c r="U60" s="38">
        <v>53.03</v>
      </c>
      <c r="W60">
        <f t="shared" si="6"/>
        <v>0</v>
      </c>
      <c r="X60">
        <f t="shared" si="7"/>
        <v>0</v>
      </c>
      <c r="Y60">
        <f t="shared" si="8"/>
        <v>1</v>
      </c>
      <c r="Z60">
        <f t="shared" si="9"/>
        <v>1</v>
      </c>
      <c r="AB60">
        <f t="shared" si="4"/>
        <v>2</v>
      </c>
      <c r="AD60" s="16" t="s">
        <v>71</v>
      </c>
      <c r="AE60" s="3">
        <f t="shared" si="5"/>
        <v>5.5</v>
      </c>
    </row>
    <row r="61" spans="1:31" x14ac:dyDescent="0.55000000000000004">
      <c r="A61" s="19" t="s">
        <v>12</v>
      </c>
      <c r="B61" s="20" t="s">
        <v>13</v>
      </c>
      <c r="C61" s="20" t="s">
        <v>14</v>
      </c>
      <c r="D61" s="21">
        <v>80</v>
      </c>
      <c r="E61" s="21">
        <v>38</v>
      </c>
      <c r="F61" s="21">
        <v>34</v>
      </c>
      <c r="G61" s="22">
        <v>46</v>
      </c>
      <c r="H61" s="22">
        <v>26</v>
      </c>
      <c r="I61" s="22">
        <v>43</v>
      </c>
      <c r="J61" s="22">
        <v>26</v>
      </c>
      <c r="K61" s="22">
        <v>95</v>
      </c>
      <c r="L61" s="22">
        <v>79</v>
      </c>
      <c r="M61" s="22">
        <v>34</v>
      </c>
      <c r="N61" s="22">
        <v>28</v>
      </c>
      <c r="O61" s="22">
        <v>82</v>
      </c>
      <c r="P61" s="39">
        <f>D61*0.38+E61*0.34+F61*0.28</f>
        <v>52.84</v>
      </c>
      <c r="Q61" s="40">
        <f>G61*0.38+H61*0.34+I61*0.28</f>
        <v>38.36</v>
      </c>
      <c r="R61" s="40">
        <f>J61*0.38+K61*0.34+L61*0.28</f>
        <v>64.300000000000011</v>
      </c>
      <c r="S61" s="40">
        <f>M61*0.38+N61*0.34+O61*0.28</f>
        <v>45.400000000000006</v>
      </c>
      <c r="T61" s="41">
        <v>49.120000000000005</v>
      </c>
      <c r="U61" s="42">
        <v>49.120000000000005</v>
      </c>
      <c r="W61">
        <f t="shared" si="6"/>
        <v>1</v>
      </c>
      <c r="X61">
        <f t="shared" si="7"/>
        <v>0</v>
      </c>
      <c r="Y61">
        <f t="shared" si="8"/>
        <v>1</v>
      </c>
      <c r="Z61">
        <f t="shared" si="9"/>
        <v>0</v>
      </c>
      <c r="AB61">
        <f t="shared" si="4"/>
        <v>2</v>
      </c>
      <c r="AD61" s="20" t="s">
        <v>13</v>
      </c>
      <c r="AE61" s="3">
        <f t="shared" si="5"/>
        <v>5.5</v>
      </c>
    </row>
    <row r="62" spans="1:31" x14ac:dyDescent="0.55000000000000004">
      <c r="A62" s="15" t="s">
        <v>40</v>
      </c>
      <c r="B62" s="16" t="s">
        <v>41</v>
      </c>
      <c r="C62" s="16" t="s">
        <v>42</v>
      </c>
      <c r="D62" s="17">
        <v>95</v>
      </c>
      <c r="E62" s="17">
        <v>41</v>
      </c>
      <c r="F62" s="17">
        <v>46</v>
      </c>
      <c r="G62" s="18">
        <v>74</v>
      </c>
      <c r="H62" s="18">
        <v>56</v>
      </c>
      <c r="I62" s="18">
        <v>64</v>
      </c>
      <c r="J62" s="18">
        <v>85</v>
      </c>
      <c r="K62" s="18">
        <v>30</v>
      </c>
      <c r="L62" s="18">
        <v>62</v>
      </c>
      <c r="M62" s="18">
        <v>41</v>
      </c>
      <c r="N62" s="18">
        <v>99</v>
      </c>
      <c r="O62" s="18">
        <v>88</v>
      </c>
      <c r="P62" s="35">
        <f>D62*0.31+E62*0.35+F62*0.34</f>
        <v>59.44</v>
      </c>
      <c r="Q62" s="36">
        <f>G62*0.31+H62*0.35+I62*0.34</f>
        <v>64.3</v>
      </c>
      <c r="R62" s="36">
        <f>J62*0.31+K62*0.35+L62*0.34</f>
        <v>57.930000000000007</v>
      </c>
      <c r="S62" s="36">
        <f>M62*0.31+N62*0.35+O62*0.34</f>
        <v>77.28</v>
      </c>
      <c r="T62" s="37">
        <v>61.87</v>
      </c>
      <c r="U62" s="38">
        <v>61.87</v>
      </c>
      <c r="W62">
        <f t="shared" si="6"/>
        <v>0</v>
      </c>
      <c r="X62">
        <f t="shared" si="7"/>
        <v>1</v>
      </c>
      <c r="Y62">
        <f t="shared" si="8"/>
        <v>0</v>
      </c>
      <c r="Z62">
        <f t="shared" si="9"/>
        <v>1</v>
      </c>
      <c r="AB62">
        <f t="shared" si="4"/>
        <v>2</v>
      </c>
      <c r="AD62" s="16" t="s">
        <v>41</v>
      </c>
      <c r="AE62" s="3">
        <f t="shared" si="5"/>
        <v>5.5</v>
      </c>
    </row>
    <row r="63" spans="1:31" x14ac:dyDescent="0.55000000000000004">
      <c r="A63" s="19" t="s">
        <v>73</v>
      </c>
      <c r="B63" s="20" t="s">
        <v>74</v>
      </c>
      <c r="C63" s="20" t="s">
        <v>75</v>
      </c>
      <c r="D63" s="21">
        <v>23</v>
      </c>
      <c r="E63" s="21">
        <v>49</v>
      </c>
      <c r="F63" s="21">
        <v>38</v>
      </c>
      <c r="G63" s="22">
        <v>22</v>
      </c>
      <c r="H63" s="22">
        <v>75</v>
      </c>
      <c r="I63" s="22">
        <v>40</v>
      </c>
      <c r="J63" s="22">
        <v>45</v>
      </c>
      <c r="K63" s="22">
        <v>54</v>
      </c>
      <c r="L63" s="22">
        <v>41</v>
      </c>
      <c r="M63" s="22">
        <v>87</v>
      </c>
      <c r="N63" s="22">
        <v>54</v>
      </c>
      <c r="O63" s="22">
        <v>27</v>
      </c>
      <c r="P63" s="39">
        <f>+D63*0.35+E63*0.33+F63*0.32</f>
        <v>36.379999999999995</v>
      </c>
      <c r="Q63" s="40">
        <f>+G63*0.35+H63*0.33+I63*0.32</f>
        <v>45.25</v>
      </c>
      <c r="R63" s="40">
        <f>+J63*0.35+K63*0.33+L63*0.32</f>
        <v>46.69</v>
      </c>
      <c r="S63" s="40">
        <f>+M63*0.35+N63*0.33+O63*0.32</f>
        <v>56.91</v>
      </c>
      <c r="T63" s="41">
        <v>45.97</v>
      </c>
      <c r="U63" s="42">
        <v>45.97</v>
      </c>
      <c r="W63">
        <f t="shared" si="6"/>
        <v>0</v>
      </c>
      <c r="X63">
        <f t="shared" si="7"/>
        <v>0</v>
      </c>
      <c r="Y63">
        <f t="shared" si="8"/>
        <v>1</v>
      </c>
      <c r="Z63">
        <f t="shared" si="9"/>
        <v>1</v>
      </c>
      <c r="AB63">
        <f t="shared" si="4"/>
        <v>2</v>
      </c>
      <c r="AD63" s="20" t="s">
        <v>74</v>
      </c>
      <c r="AE63" s="3">
        <f t="shared" si="5"/>
        <v>5.5</v>
      </c>
    </row>
    <row r="64" spans="1:31" x14ac:dyDescent="0.55000000000000004">
      <c r="A64" s="15" t="s">
        <v>150</v>
      </c>
      <c r="B64" s="16" t="s">
        <v>151</v>
      </c>
      <c r="C64" s="16" t="s">
        <v>149</v>
      </c>
      <c r="D64" s="17">
        <v>76</v>
      </c>
      <c r="E64" s="17">
        <v>27</v>
      </c>
      <c r="F64" s="17">
        <v>94</v>
      </c>
      <c r="G64" s="18">
        <v>86</v>
      </c>
      <c r="H64" s="18">
        <v>66</v>
      </c>
      <c r="I64" s="18">
        <v>94</v>
      </c>
      <c r="J64" s="18">
        <v>34</v>
      </c>
      <c r="K64" s="18">
        <v>45</v>
      </c>
      <c r="L64" s="18">
        <v>36</v>
      </c>
      <c r="M64" s="18">
        <v>56</v>
      </c>
      <c r="N64" s="18">
        <v>81</v>
      </c>
      <c r="O64" s="18">
        <v>20</v>
      </c>
      <c r="P64" s="35">
        <f>D64*0.26+E64*0.33+F64*0.41</f>
        <v>67.210000000000008</v>
      </c>
      <c r="Q64" s="36">
        <f>G64*0.26+H64*0.33+I64*0.41</f>
        <v>82.68</v>
      </c>
      <c r="R64" s="36">
        <f>J64*0.26+K64*0.33+L64*0.41</f>
        <v>38.450000000000003</v>
      </c>
      <c r="S64" s="36">
        <f>M64*0.26+N64*0.33+O64*0.41</f>
        <v>49.489999999999995</v>
      </c>
      <c r="T64" s="37">
        <v>58.35</v>
      </c>
      <c r="U64" s="38">
        <v>58.875</v>
      </c>
      <c r="W64">
        <f t="shared" si="6"/>
        <v>1</v>
      </c>
      <c r="X64">
        <f t="shared" si="7"/>
        <v>1</v>
      </c>
      <c r="Y64">
        <f t="shared" si="8"/>
        <v>0</v>
      </c>
      <c r="Z64">
        <f t="shared" si="9"/>
        <v>0</v>
      </c>
      <c r="AB64">
        <f t="shared" si="4"/>
        <v>2</v>
      </c>
      <c r="AD64" s="16" t="s">
        <v>151</v>
      </c>
      <c r="AE64" s="3">
        <f t="shared" si="5"/>
        <v>5.5</v>
      </c>
    </row>
    <row r="65" spans="1:32" x14ac:dyDescent="0.55000000000000004">
      <c r="A65" s="23" t="s">
        <v>10</v>
      </c>
      <c r="B65" s="24" t="s">
        <v>11</v>
      </c>
      <c r="C65" s="24" t="s">
        <v>3</v>
      </c>
      <c r="D65" s="25">
        <v>30</v>
      </c>
      <c r="E65" s="25">
        <v>40</v>
      </c>
      <c r="F65" s="25">
        <v>24</v>
      </c>
      <c r="G65" s="26">
        <v>65</v>
      </c>
      <c r="H65" s="26">
        <v>60</v>
      </c>
      <c r="I65" s="26">
        <v>27</v>
      </c>
      <c r="J65" s="26">
        <v>33</v>
      </c>
      <c r="K65" s="26">
        <v>98</v>
      </c>
      <c r="L65" s="26">
        <v>54</v>
      </c>
      <c r="M65" s="26">
        <v>25</v>
      </c>
      <c r="N65" s="26">
        <v>70</v>
      </c>
      <c r="O65" s="26">
        <v>22</v>
      </c>
      <c r="P65" s="43">
        <f>D65*0.33+E65*0.3+F65*0.37</f>
        <v>30.779999999999998</v>
      </c>
      <c r="Q65" s="44">
        <f>G65*0.33+H65*0.3+I65*0.37</f>
        <v>49.440000000000005</v>
      </c>
      <c r="R65" s="44">
        <f>J65*0.33+K65*0.3+L65*0.37</f>
        <v>60.269999999999996</v>
      </c>
      <c r="S65" s="44">
        <f>M65*0.33+N65*0.3+O65*0.37</f>
        <v>37.39</v>
      </c>
      <c r="T65" s="27">
        <v>43.415000000000006</v>
      </c>
      <c r="U65" s="28">
        <v>55.963999999999999</v>
      </c>
      <c r="W65">
        <f t="shared" si="6"/>
        <v>0</v>
      </c>
      <c r="X65">
        <f t="shared" si="7"/>
        <v>0</v>
      </c>
      <c r="Y65">
        <f t="shared" si="8"/>
        <v>1</v>
      </c>
      <c r="Z65">
        <f t="shared" si="9"/>
        <v>0</v>
      </c>
      <c r="AB65">
        <f t="shared" si="4"/>
        <v>1</v>
      </c>
      <c r="AD65" s="24" t="s">
        <v>11</v>
      </c>
      <c r="AE65" s="3">
        <f>(AB65-AB$70)/(AB$69-AB$70)*(AB$71-AB$72)+AB$72</f>
        <v>3.25</v>
      </c>
    </row>
    <row r="67" spans="1:32" ht="14.7" thickBot="1" x14ac:dyDescent="0.6"/>
    <row r="68" spans="1:32" ht="15" thickTop="1" thickBot="1" x14ac:dyDescent="0.6">
      <c r="AA68" s="5" t="s">
        <v>175</v>
      </c>
      <c r="AB68" s="6">
        <f>AVERAGE(AB2:AB65)</f>
        <v>2.0625</v>
      </c>
      <c r="AD68" s="8" t="s">
        <v>175</v>
      </c>
      <c r="AE68" s="3">
        <f>AVERAGE(AE2:AE65)</f>
        <v>5.640625</v>
      </c>
      <c r="AF68" s="5" t="s">
        <v>175</v>
      </c>
    </row>
    <row r="69" spans="1:32" ht="15" thickTop="1" thickBot="1" x14ac:dyDescent="0.6">
      <c r="AA69" s="5" t="s">
        <v>176</v>
      </c>
      <c r="AB69" s="6">
        <f>+MAX(AB2:AB65)</f>
        <v>4</v>
      </c>
      <c r="AD69" s="8" t="s">
        <v>176</v>
      </c>
      <c r="AE69" s="3">
        <f>+MAX(AE2:AE65)</f>
        <v>10</v>
      </c>
      <c r="AF69" s="5" t="s">
        <v>176</v>
      </c>
    </row>
    <row r="70" spans="1:32" ht="15" thickTop="1" thickBot="1" x14ac:dyDescent="0.6">
      <c r="AA70" s="5" t="s">
        <v>177</v>
      </c>
      <c r="AB70" s="6">
        <f>+MIN(AB2:AB65)</f>
        <v>0</v>
      </c>
      <c r="AD70" s="8" t="s">
        <v>177</v>
      </c>
      <c r="AE70" s="3">
        <f>+MIN(AE2:AE65)</f>
        <v>1</v>
      </c>
      <c r="AF70" s="5" t="s">
        <v>177</v>
      </c>
    </row>
    <row r="71" spans="1:32" ht="15" thickTop="1" thickBot="1" x14ac:dyDescent="0.6">
      <c r="AA71" s="5" t="s">
        <v>178</v>
      </c>
      <c r="AB71" s="6">
        <v>10</v>
      </c>
      <c r="AD71" s="8" t="s">
        <v>180</v>
      </c>
      <c r="AE71" s="3">
        <f>+COUNTIF(AE2:AE65,10)</f>
        <v>7</v>
      </c>
      <c r="AF71" s="5" t="s">
        <v>178</v>
      </c>
    </row>
    <row r="72" spans="1:32" ht="15" thickTop="1" thickBot="1" x14ac:dyDescent="0.6">
      <c r="AA72" s="5" t="s">
        <v>179</v>
      </c>
      <c r="AB72" s="6">
        <v>1</v>
      </c>
      <c r="AD72" s="8" t="s">
        <v>181</v>
      </c>
      <c r="AE72" s="3">
        <f>COUNT(AE2:AE65)</f>
        <v>64</v>
      </c>
      <c r="AF72" s="5" t="s">
        <v>179</v>
      </c>
    </row>
    <row r="73" spans="1:32" ht="15" thickTop="1" thickBot="1" x14ac:dyDescent="0.6">
      <c r="AA73" s="5"/>
      <c r="AB73" s="6"/>
    </row>
    <row r="74" spans="1:32" ht="15" thickTop="1" thickBot="1" x14ac:dyDescent="0.6">
      <c r="AA74" s="5"/>
      <c r="AB74" s="6"/>
    </row>
    <row r="75" spans="1:32" ht="14.7" thickTop="1" x14ac:dyDescent="0.55000000000000004"/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EF29-BA41-42BD-B4B4-CAC6697CF887}">
  <dimension ref="A1:E29"/>
  <sheetViews>
    <sheetView topLeftCell="A12" workbookViewId="0">
      <selection activeCell="E1" sqref="E1:E29"/>
    </sheetView>
  </sheetViews>
  <sheetFormatPr baseColWidth="10" defaultRowHeight="14.4" x14ac:dyDescent="0.55000000000000004"/>
  <cols>
    <col min="1" max="1" width="57" bestFit="1" customWidth="1"/>
  </cols>
  <sheetData>
    <row r="1" spans="1:5" x14ac:dyDescent="0.55000000000000004">
      <c r="A1" s="3" t="s">
        <v>158</v>
      </c>
      <c r="B1" s="45" t="s">
        <v>186</v>
      </c>
      <c r="C1" s="45" t="s">
        <v>187</v>
      </c>
      <c r="D1" s="45" t="s">
        <v>188</v>
      </c>
      <c r="E1" s="45" t="s">
        <v>189</v>
      </c>
    </row>
    <row r="2" spans="1:5" x14ac:dyDescent="0.55000000000000004">
      <c r="A2" s="45" t="s">
        <v>3</v>
      </c>
      <c r="B2" s="46">
        <v>0.33</v>
      </c>
      <c r="C2" s="46">
        <v>0.3</v>
      </c>
      <c r="D2" s="46">
        <v>0.37</v>
      </c>
      <c r="E2" s="46">
        <v>1</v>
      </c>
    </row>
    <row r="3" spans="1:5" x14ac:dyDescent="0.55000000000000004">
      <c r="A3" s="45" t="s">
        <v>14</v>
      </c>
      <c r="B3" s="46">
        <v>0.38</v>
      </c>
      <c r="C3" s="46">
        <v>0.34</v>
      </c>
      <c r="D3" s="46">
        <v>0.28000000000000003</v>
      </c>
      <c r="E3" s="46">
        <v>1</v>
      </c>
    </row>
    <row r="4" spans="1:5" x14ac:dyDescent="0.55000000000000004">
      <c r="A4" s="45" t="s">
        <v>17</v>
      </c>
      <c r="B4" s="46">
        <v>0.28000000000000003</v>
      </c>
      <c r="C4" s="46">
        <v>0.28999999999999998</v>
      </c>
      <c r="D4" s="46">
        <v>0.43</v>
      </c>
      <c r="E4" s="46">
        <v>1</v>
      </c>
    </row>
    <row r="5" spans="1:5" x14ac:dyDescent="0.55000000000000004">
      <c r="A5" s="45" t="s">
        <v>20</v>
      </c>
      <c r="B5" s="46">
        <v>0.37</v>
      </c>
      <c r="C5" s="46">
        <v>0.34</v>
      </c>
      <c r="D5" s="46">
        <v>0.28999999999999998</v>
      </c>
      <c r="E5" s="46">
        <v>1</v>
      </c>
    </row>
    <row r="6" spans="1:5" x14ac:dyDescent="0.55000000000000004">
      <c r="A6" s="45" t="s">
        <v>29</v>
      </c>
      <c r="B6" s="46">
        <v>0.32</v>
      </c>
      <c r="C6" s="46">
        <v>0.3</v>
      </c>
      <c r="D6" s="46">
        <v>0.38</v>
      </c>
      <c r="E6" s="46">
        <v>1</v>
      </c>
    </row>
    <row r="7" spans="1:5" x14ac:dyDescent="0.55000000000000004">
      <c r="A7" s="45" t="s">
        <v>42</v>
      </c>
      <c r="B7" s="46">
        <v>0.31</v>
      </c>
      <c r="C7" s="46">
        <v>0.35</v>
      </c>
      <c r="D7" s="46">
        <v>0.34</v>
      </c>
      <c r="E7" s="46">
        <v>1</v>
      </c>
    </row>
    <row r="8" spans="1:5" x14ac:dyDescent="0.55000000000000004">
      <c r="A8" s="45" t="s">
        <v>45</v>
      </c>
      <c r="B8" s="46">
        <v>0.33</v>
      </c>
      <c r="C8" s="46">
        <v>0.34</v>
      </c>
      <c r="D8" s="46">
        <v>0.33</v>
      </c>
      <c r="E8" s="46">
        <v>1</v>
      </c>
    </row>
    <row r="9" spans="1:5" x14ac:dyDescent="0.55000000000000004">
      <c r="A9" s="45" t="s">
        <v>52</v>
      </c>
      <c r="B9" s="46">
        <v>0.28999999999999998</v>
      </c>
      <c r="C9" s="46">
        <v>0.28000000000000003</v>
      </c>
      <c r="D9" s="46">
        <v>0.43</v>
      </c>
      <c r="E9" s="46">
        <v>1</v>
      </c>
    </row>
    <row r="10" spans="1:5" x14ac:dyDescent="0.55000000000000004">
      <c r="A10" s="45" t="s">
        <v>61</v>
      </c>
      <c r="B10" s="46">
        <v>0.33</v>
      </c>
      <c r="C10" s="46">
        <v>0.32</v>
      </c>
      <c r="D10" s="46">
        <v>0.35</v>
      </c>
      <c r="E10" s="46">
        <v>1</v>
      </c>
    </row>
    <row r="11" spans="1:5" x14ac:dyDescent="0.55000000000000004">
      <c r="A11" s="45" t="s">
        <v>66</v>
      </c>
      <c r="B11" s="46">
        <v>0.35</v>
      </c>
      <c r="C11" s="46">
        <v>0.33</v>
      </c>
      <c r="D11" s="46">
        <v>0.32</v>
      </c>
      <c r="E11" s="46">
        <v>1</v>
      </c>
    </row>
    <row r="12" spans="1:5" x14ac:dyDescent="0.55000000000000004">
      <c r="A12" s="45" t="s">
        <v>69</v>
      </c>
      <c r="B12" s="46">
        <v>0.35</v>
      </c>
      <c r="C12" s="46">
        <v>0.31</v>
      </c>
      <c r="D12" s="46">
        <v>0.34</v>
      </c>
      <c r="E12" s="46">
        <v>1</v>
      </c>
    </row>
    <row r="13" spans="1:5" x14ac:dyDescent="0.55000000000000004">
      <c r="A13" s="45" t="s">
        <v>72</v>
      </c>
      <c r="B13" s="46">
        <v>0.22</v>
      </c>
      <c r="C13" s="46">
        <v>0.28000000000000003</v>
      </c>
      <c r="D13" s="46">
        <v>0.5</v>
      </c>
      <c r="E13" s="46">
        <v>1</v>
      </c>
    </row>
    <row r="14" spans="1:5" x14ac:dyDescent="0.55000000000000004">
      <c r="A14" s="45" t="s">
        <v>75</v>
      </c>
      <c r="B14" s="46">
        <v>0.35</v>
      </c>
      <c r="C14" s="46">
        <v>0.33</v>
      </c>
      <c r="D14" s="46">
        <v>0.32</v>
      </c>
      <c r="E14" s="46">
        <v>1</v>
      </c>
    </row>
    <row r="15" spans="1:5" x14ac:dyDescent="0.55000000000000004">
      <c r="A15" s="45" t="s">
        <v>78</v>
      </c>
      <c r="B15" s="46">
        <v>0.33</v>
      </c>
      <c r="C15" s="46">
        <v>0.33</v>
      </c>
      <c r="D15" s="46">
        <v>0.34</v>
      </c>
      <c r="E15" s="46">
        <v>1</v>
      </c>
    </row>
    <row r="16" spans="1:5" x14ac:dyDescent="0.55000000000000004">
      <c r="A16" s="45" t="s">
        <v>83</v>
      </c>
      <c r="B16" s="46">
        <v>0.3</v>
      </c>
      <c r="C16" s="46">
        <v>0.26</v>
      </c>
      <c r="D16" s="46">
        <v>0.44</v>
      </c>
      <c r="E16" s="46">
        <v>1</v>
      </c>
    </row>
    <row r="17" spans="1:5" x14ac:dyDescent="0.55000000000000004">
      <c r="A17" s="45" t="s">
        <v>94</v>
      </c>
      <c r="B17" s="46">
        <v>0.25</v>
      </c>
      <c r="C17" s="46">
        <v>0.36</v>
      </c>
      <c r="D17" s="46">
        <v>0.39</v>
      </c>
      <c r="E17" s="46">
        <v>1</v>
      </c>
    </row>
    <row r="18" spans="1:5" x14ac:dyDescent="0.55000000000000004">
      <c r="A18" s="45" t="s">
        <v>97</v>
      </c>
      <c r="B18" s="46">
        <v>0.32</v>
      </c>
      <c r="C18" s="46">
        <v>0.35</v>
      </c>
      <c r="D18" s="46">
        <v>0.33</v>
      </c>
      <c r="E18" s="46">
        <v>1</v>
      </c>
    </row>
    <row r="19" spans="1:5" x14ac:dyDescent="0.55000000000000004">
      <c r="A19" s="45" t="s">
        <v>104</v>
      </c>
      <c r="B19" s="46">
        <v>0.31</v>
      </c>
      <c r="C19" s="46">
        <v>0.34</v>
      </c>
      <c r="D19" s="46">
        <v>0.35</v>
      </c>
      <c r="E19" s="46">
        <v>1</v>
      </c>
    </row>
    <row r="20" spans="1:5" x14ac:dyDescent="0.55000000000000004">
      <c r="A20" s="45" t="s">
        <v>109</v>
      </c>
      <c r="B20" s="46">
        <v>0.21</v>
      </c>
      <c r="C20" s="46">
        <v>0.37</v>
      </c>
      <c r="D20" s="46">
        <v>0.42</v>
      </c>
      <c r="E20" s="46">
        <v>1</v>
      </c>
    </row>
    <row r="21" spans="1:5" x14ac:dyDescent="0.55000000000000004">
      <c r="A21" s="45" t="s">
        <v>112</v>
      </c>
      <c r="B21" s="46">
        <v>0.35</v>
      </c>
      <c r="C21" s="46">
        <v>0.31</v>
      </c>
      <c r="D21" s="46">
        <v>0.34</v>
      </c>
      <c r="E21" s="46">
        <v>1</v>
      </c>
    </row>
    <row r="22" spans="1:5" x14ac:dyDescent="0.55000000000000004">
      <c r="A22" s="45" t="s">
        <v>115</v>
      </c>
      <c r="B22" s="46">
        <v>0.2</v>
      </c>
      <c r="C22" s="46">
        <v>0.33</v>
      </c>
      <c r="D22" s="46">
        <v>0.47</v>
      </c>
      <c r="E22" s="46">
        <v>1</v>
      </c>
    </row>
    <row r="23" spans="1:5" x14ac:dyDescent="0.55000000000000004">
      <c r="A23" s="45" t="s">
        <v>122</v>
      </c>
      <c r="B23" s="46">
        <v>0.24</v>
      </c>
      <c r="C23" s="46">
        <v>0.28000000000000003</v>
      </c>
      <c r="D23" s="46">
        <v>0.48</v>
      </c>
      <c r="E23" s="46">
        <v>1</v>
      </c>
    </row>
    <row r="24" spans="1:5" x14ac:dyDescent="0.55000000000000004">
      <c r="A24" s="45" t="s">
        <v>125</v>
      </c>
      <c r="B24" s="46">
        <v>0.09</v>
      </c>
      <c r="C24" s="46">
        <v>0.41</v>
      </c>
      <c r="D24" s="46">
        <v>0.5</v>
      </c>
      <c r="E24" s="46">
        <v>1</v>
      </c>
    </row>
    <row r="25" spans="1:5" x14ac:dyDescent="0.55000000000000004">
      <c r="A25" s="45" t="s">
        <v>128</v>
      </c>
      <c r="B25" s="46">
        <v>0.27</v>
      </c>
      <c r="C25" s="46">
        <v>0.39</v>
      </c>
      <c r="D25" s="46">
        <v>0.34</v>
      </c>
      <c r="E25" s="46">
        <v>1</v>
      </c>
    </row>
    <row r="26" spans="1:5" x14ac:dyDescent="0.55000000000000004">
      <c r="A26" s="45" t="s">
        <v>135</v>
      </c>
      <c r="B26" s="46">
        <v>0.21</v>
      </c>
      <c r="C26" s="46">
        <v>0.26</v>
      </c>
      <c r="D26" s="46">
        <v>0.53</v>
      </c>
      <c r="E26" s="46">
        <v>1</v>
      </c>
    </row>
    <row r="27" spans="1:5" x14ac:dyDescent="0.55000000000000004">
      <c r="A27" s="45" t="s">
        <v>142</v>
      </c>
      <c r="B27" s="46">
        <v>0.17</v>
      </c>
      <c r="C27" s="46">
        <v>0.39</v>
      </c>
      <c r="D27" s="46">
        <v>0.44</v>
      </c>
      <c r="E27" s="46">
        <v>1</v>
      </c>
    </row>
    <row r="28" spans="1:5" x14ac:dyDescent="0.55000000000000004">
      <c r="A28" s="45" t="s">
        <v>149</v>
      </c>
      <c r="B28" s="46">
        <v>0.26</v>
      </c>
      <c r="C28" s="46">
        <v>0.33</v>
      </c>
      <c r="D28" s="46">
        <v>0.41</v>
      </c>
      <c r="E28" s="46">
        <v>1</v>
      </c>
    </row>
    <row r="29" spans="1:5" x14ac:dyDescent="0.55000000000000004">
      <c r="A29" s="45" t="s">
        <v>154</v>
      </c>
      <c r="B29" s="46">
        <v>0.27</v>
      </c>
      <c r="C29" s="46">
        <v>0.39</v>
      </c>
      <c r="D29" s="46">
        <v>0.34</v>
      </c>
      <c r="E29" s="4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Ponderaciones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DLSR_33</dc:creator>
  <cp:lastModifiedBy>DLSR_33</cp:lastModifiedBy>
  <dcterms:created xsi:type="dcterms:W3CDTF">2021-11-30T15:02:10Z</dcterms:created>
  <dcterms:modified xsi:type="dcterms:W3CDTF">2021-11-30T17:56:57Z</dcterms:modified>
</cp:coreProperties>
</file>