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rules\data\magic\"/>
    </mc:Choice>
  </mc:AlternateContent>
  <xr:revisionPtr revIDLastSave="0" documentId="13_ncr:1_{8428F33C-1610-4BF0-A1A1-DB5F7B2EEFFC}" xr6:coauthVersionLast="47" xr6:coauthVersionMax="47" xr10:uidLastSave="{00000000-0000-0000-0000-000000000000}"/>
  <bookViews>
    <workbookView xWindow="-108" yWindow="-108" windowWidth="23256" windowHeight="12456" tabRatio="826" xr2:uid="{00000000-000D-0000-FFFF-FFFF00000000}"/>
  </bookViews>
  <sheets>
    <sheet name="召唤法术" sheetId="24" r:id="rId1"/>
  </sheets>
  <calcPr calcId="181029"/>
</workbook>
</file>

<file path=xl/calcChain.xml><?xml version="1.0" encoding="utf-8"?>
<calcChain xmlns="http://schemas.openxmlformats.org/spreadsheetml/2006/main">
  <c r="X5" i="24" l="1"/>
  <c r="P6" i="24"/>
  <c r="O6" i="24"/>
  <c r="M5" i="24"/>
  <c r="J5" i="24"/>
  <c r="N42" i="24"/>
  <c r="X46" i="24"/>
  <c r="R47" i="24"/>
  <c r="Q47" i="24"/>
  <c r="P47" i="24"/>
  <c r="O47" i="24"/>
  <c r="N46" i="24"/>
  <c r="M46" i="24"/>
  <c r="K46" i="24"/>
  <c r="J46" i="24"/>
  <c r="X42" i="24"/>
  <c r="M42" i="24"/>
  <c r="K42" i="24"/>
  <c r="J42" i="24"/>
  <c r="Q43" i="24"/>
  <c r="P43" i="24"/>
  <c r="O43" i="24"/>
  <c r="X38" i="24"/>
  <c r="M38" i="24"/>
  <c r="K38" i="24"/>
  <c r="J38" i="24"/>
  <c r="Q39" i="24"/>
  <c r="P39" i="24"/>
  <c r="O39" i="24"/>
  <c r="N38" i="24"/>
  <c r="X34" i="24"/>
  <c r="M34" i="24"/>
  <c r="P35" i="24"/>
  <c r="O35" i="24"/>
  <c r="K34" i="24"/>
  <c r="J34" i="24"/>
  <c r="N34" i="24"/>
  <c r="X30" i="24"/>
  <c r="P31" i="24"/>
  <c r="Q31" i="24"/>
  <c r="J30" i="24"/>
  <c r="O31" i="24"/>
  <c r="N30" i="24"/>
  <c r="K30" i="24"/>
  <c r="X25" i="24"/>
  <c r="M25" i="24"/>
  <c r="L25" i="24"/>
  <c r="K25" i="24"/>
  <c r="J25" i="24"/>
  <c r="P26" i="24"/>
  <c r="O26" i="24"/>
  <c r="X17" i="24"/>
  <c r="X21" i="24"/>
  <c r="N21" i="24"/>
  <c r="L21" i="24"/>
  <c r="L13" i="24"/>
  <c r="K21" i="24"/>
  <c r="J21" i="24"/>
  <c r="J17" i="24"/>
  <c r="X13" i="24"/>
  <c r="N17" i="24"/>
  <c r="J13" i="24"/>
  <c r="P14" i="24"/>
  <c r="O14" i="24"/>
  <c r="X9" i="24"/>
  <c r="N9" i="24"/>
  <c r="L9" i="24"/>
  <c r="K9" i="24"/>
  <c r="J9" i="24"/>
  <c r="P10" i="24"/>
  <c r="O10" i="24"/>
  <c r="C9" i="24"/>
  <c r="C7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MECHREVO</author>
  </authors>
  <commentList>
    <comment ref="T7" authorId="0" shapeId="0" xr:uid="{989B8298-92F7-45B5-8056-F1CE0DC8565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投入50g，获得威压效果
威压：敌人通过周围一圈的格子的时候，每通过1个格子都要消耗6点行动点
框框中的数值表示是否有这个效果，0表示没有，1表示有</t>
        </r>
      </text>
    </comment>
    <comment ref="U7" authorId="0" shapeId="0" xr:uid="{118D93CF-79FB-4027-9B80-83446BFA8F4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投入80g，获得抗性皮肤效果
抗性皮肤：受到魔法伤害-20％
框框中的数值表示是否有这个效果，0表示没有，1表示有</t>
        </r>
      </text>
    </comment>
    <comment ref="V7" authorId="0" shapeId="0" xr:uid="{469959C3-3D39-4FC5-8725-4BC27B1D68B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投入100g，获得极巨化效果
极巨化：占地2*2
框框中的数值表示是否有这个效果，0表示没有，1表示有</t>
        </r>
      </text>
    </comment>
    <comment ref="W7" authorId="0" shapeId="0" xr:uid="{02DB37BA-B18C-45AD-B379-EEE82BE491F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投入100g，获得巍然不动效果
巍然不动：免疫带有“外生型”词条的异常状态
框框中的数值表示是否有这个效果，0表示没有，1表示有</t>
        </r>
      </text>
    </comment>
    <comment ref="T11" authorId="0" shapeId="0" xr:uid="{EE9580B9-45FD-4DB8-9360-5F20EA8067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投入50g，获得虎之利爪效果
虎之利爪：攻击范围+1
框框中的数值表示是否有这个效果，0表示没有，1表示有</t>
        </r>
      </text>
    </comment>
    <comment ref="U11" authorId="0" shapeId="0" xr:uid="{6FBDF111-562E-4FD2-B936-1D54F2A0AF3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投入80g，获得狮之架势效果
狮之架势：强袭姿态下，每回合的第一次进攻成功会造成对方的一次破绽
框框中的数值表示是否有这个效果，0表示没有，1表示有</t>
        </r>
      </text>
    </comment>
    <comment ref="V11" authorId="0" shapeId="0" xr:uid="{BDCE87D3-D884-4F6F-9C33-D1D85A65CAD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投入100g，获得熊之拍击效果
熊之拍击：攻击时消耗8点SP触发，进攻成功则敌方抵抗判“晕眩”
框框中的数值表示是否有这个效果，0表示没有，1表示有</t>
        </r>
      </text>
    </comment>
    <comment ref="T15" authorId="0" shapeId="0" xr:uid="{9BB9B298-4581-48E3-8713-6A2FBAD8C1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投入50g，获得载人效果
载人：允许迷你战车承载1人，上下车都需要消耗2行动点，上车后角色会失去敏捷提供的行动点，下车后恢复
框框中的数值表示是否有这个效果，0表示没有，1表示有</t>
        </r>
      </text>
    </comment>
    <comment ref="U15" authorId="0" shapeId="0" xr:uid="{0C1DF29D-47D2-485E-8D9C-C8971CBD730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投入80g，获得动力增强效果
动力增强：进攻差值因子倍率+0.5倍，冲锋检定值-5
框框中的数值表示是否有这个效果，0表示没有，1表示有</t>
        </r>
      </text>
    </comment>
    <comment ref="V15" authorId="0" shapeId="0" xr:uid="{13787AFD-B4E6-4453-9BD6-766B9076AC4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投入100g，获得交通事故效果
交通事故：冲锋成功后可以推着目标继续前进，或直接穿过目标，或截停并撞飞目标（差值因子）格
框框中的数值表示是否有这个效果，0表示没有，1表示有</t>
        </r>
      </text>
    </comment>
    <comment ref="T17" authorId="0" shapeId="0" xr:uid="{84BCEBA9-759E-4048-A966-5ED5FDE812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高温  4格范围内的角色每消耗1行动点，受到1点伤害  4格范围内的角色每消耗1行动点，受到2点伤害
寒冷  4格范围内的角色基础行动点最大值-2  4格范围内的角色基础行动点最大值-4
恢复  4格范围内的角色每回合回复15％HP  4格范围内的角色每回合回复30％HP
回神  4格范围内的角色每回合回复10％SP  4格范围内的角色每回合回复20％SP
泥泞  4格范围内的角色移动消耗行动点+1  4格范围内的角色移动消耗行动点+1，且无法使用战术能力
光照  提供4格范围的光照，这种光照不会被其他效果覆盖  提供4格范围的光照与自动识破隐形，这种光照不会被其他效果覆盖</t>
        </r>
      </text>
    </comment>
    <comment ref="T19" authorId="0" shapeId="0" xr:uid="{E6C43BF9-50A6-42A2-B56E-8FE2FAAA2A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投入50g，神龛效果现在可以分清敌我
框框中的数值表示是否有这个效果，0表示没有，1表示有</t>
        </r>
      </text>
    </comment>
    <comment ref="U19" authorId="0" shapeId="0" xr:uid="{11EF5E94-9DE5-4D8F-809F-928E45B8936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投入80g，神龛效果获得加强（见神龛效果）
框框中的数值表示是否有这个效果，0表示没有，1表示有</t>
        </r>
      </text>
    </comment>
    <comment ref="V19" authorId="0" shapeId="0" xr:uid="{2EF0BFBB-0789-4F89-AB85-FAA870C7CEF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投入100g，神龛自带隐形效果
框框中的数值表示是否有这个效果，0表示没有，1表示有</t>
        </r>
      </text>
    </comment>
    <comment ref="T23" authorId="0" shapeId="0" xr:uid="{296E6FB6-E2EB-48AA-8F0A-293757A516C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投入50g，获得射速优化效果
射速优化：每回合多2点行动点
框框中的数值表示是否有这个效果，0表示没有，1表示有</t>
        </r>
      </text>
    </comment>
    <comment ref="U23" authorId="0" shapeId="0" xr:uid="{2633AD6C-0728-4CCF-986E-FE60D848D8D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投入80g，获得多重瞄准效果
多重瞄准：攻击时消耗10点SP触发，同时攻击范围内的所有目标
框框中的数值表示是否有这个效果，0表示没有，1表示有</t>
        </r>
      </text>
    </comment>
    <comment ref="V23" authorId="0" shapeId="0" xr:uid="{7B9C248E-4E54-49E0-96DA-2C69DC112C0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投入100g，获得锁定目标效果
锁定目标：攻击获得连射效果，每回合多2点行动点
框框中的数值表示是否有这个效果，0表示没有，1表示有</t>
        </r>
      </text>
    </comment>
    <comment ref="T27" authorId="0" shapeId="0" xr:uid="{C4A7895E-03E8-47ED-B79C-C3A327FCB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投入100g，获得坚固皮肤效果
坚固皮肤：全身获得20％物理与魔法减伤
框框中的数值表示是否有这个效果，0表示没有，1表示有</t>
        </r>
      </text>
    </comment>
    <comment ref="U27" authorId="0" shapeId="0" xr:uid="{96E30264-D65C-4F07-B151-6C2EAD7826B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投入150g，获得踢腿攻击效果
踢腿攻击：攻击时消耗10点SP触发，进攻成功则可选择将目标踢飞差值因子格
框框中的数值表示是否有这个效果，0表示没有，1表示有</t>
        </r>
      </text>
    </comment>
    <comment ref="V27" authorId="0" shapeId="0" xr:uid="{501A75A6-B0C5-4F13-BE63-F1EAA66744A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投入200g，获得超极巨化效果
超极巨化：获得威压效果，可以选择占地3*3
框框中的数值表示是否有这个效果，0表示没有，1表示有</t>
        </r>
      </text>
    </comment>
    <comment ref="T32" authorId="0" shapeId="0" xr:uid="{3E973EF1-FB2D-4089-9200-5E39BE59584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投入50g，获得隐形效果
隐形：花费5点SP，直接进入隐身状态
框框中的数值表示是否有这个效果，0表示没有，1表示有</t>
        </r>
      </text>
    </comment>
    <comment ref="U32" authorId="0" shapeId="0" xr:uid="{6EAAF5E1-1310-4B86-A1E1-A30FE9B97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投入80g，获得影狼爪击效果
影狼爪击：攻击时消耗5点SP触发，造成1.5倍伤害，对方抵抗判“流血”
框框中的数值表示是否有这个效果，0表示没有，1表示有</t>
        </r>
      </text>
    </comment>
    <comment ref="V32" authorId="0" shapeId="0" xr:uid="{416692AD-F127-4959-B3AB-EE223A41F4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投入100g，获得影步效果
影步：移动无视威压
框框中的数值表示是否有这个效果，0表示没有，1表示有</t>
        </r>
      </text>
    </comment>
    <comment ref="T36" authorId="0" shapeId="0" xr:uid="{932F9DE7-01E0-409F-91AA-4221A178DA6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投入50g，获得甩尾效果
甩尾：攻击时消耗5点SP触发，对范围2以内的所有敌人造成伤害
框框中的数值表示是否有这个效果，0表示没有，1表示有</t>
        </r>
      </text>
    </comment>
    <comment ref="U36" authorId="0" shapeId="0" xr:uid="{2B830603-B4E0-4A0F-B47D-AC268184B2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投入80g，获得打带跑效果
打带跑：若攻击成功，获得1点仅可用于移动的额外行动点，最多可以获得5点，一回合后失效
框框中的数值表示是否有这个效果，0表示没有，1表示有</t>
        </r>
      </text>
    </comment>
    <comment ref="V36" authorId="0" shapeId="0" xr:uid="{3D43BCA2-F561-4C67-A5AC-E170BAA6732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投入100g，获得劈头盖脸效果
劈头盖脸：每次进攻成功，立刻用尾巴进行一次追加攻击，直接造成3点固伤
框框中的数值表示是否有这个效果，0表示没有，1表示有</t>
        </r>
      </text>
    </comment>
    <comment ref="T40" authorId="0" shapeId="0" xr:uid="{9401B483-BACC-4FEF-9041-987B9B2F286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投入50g，获得挑飞效果
挑飞：每次成功的进攻可选择将目标挑飞差值因子格
框框中的数值表示是否有这个效果，0表示没有，1表示有</t>
        </r>
      </text>
    </comment>
    <comment ref="U40" authorId="0" shapeId="0" xr:uid="{2E423F23-43A1-44BA-9D76-C2CA630F139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投入80g，获得野蛮冲撞效果
野蛮冲撞：冲锋过程中，与第一个敌人对抗成功可以推着对方继续前进，推到截停物（如障碍物或第二个敌人）后造成目标与截停物5点固伤并停止
框框中的数值表示是否有这个效果，0表示没有，1表示有</t>
        </r>
      </text>
    </comment>
    <comment ref="V40" authorId="0" shapeId="0" xr:uid="{005B7FF4-E698-4359-8071-8EC133C77FF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投入100g，获得暴怒效果
暴怒：受到伤害后立刻开启，开启后无法关闭，每回合消耗5SP，到耗光为止，武器威力+3，进攻检定有-8奖励
框框中的数值表示是否有这个效果，0表示没有，1表示有</t>
        </r>
      </text>
    </comment>
    <comment ref="T44" authorId="0" shapeId="0" xr:uid="{A647C054-E51B-45DD-BDDF-471B280D0DC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投入80g，获得老虎钳效果
老虎钳：攻击时消耗5点SP触发，成功则可将目标和自己定在原地，且目标只能对自己进行攻击，只有自己才能取消本效果
框框中的数值表示是否有这个效果，0表示没有，1表示有</t>
        </r>
      </text>
    </comment>
    <comment ref="U44" authorId="0" shapeId="0" xr:uid="{2F8DBDDD-4C7F-4FCF-9693-36B54C74A3A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投入100g，获得鳞片护甲效果
鳞片护甲：提供20％的物理和魔法减伤
框框中的数值表示是否有这个效果，0表示没有，1表示有</t>
        </r>
      </text>
    </comment>
    <comment ref="V44" authorId="0" shapeId="0" xr:uid="{0C6E7136-A813-446A-B833-EBEE9FB70EA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投入150g，获得死亡翻滚效果
死亡翻滚：攻击时选择触发，不消耗SP，一边进攻一边横向翻滚2格距离，不会遭受借机；在老虎钳生效的状态下使用，攻击时消耗10点SP触发，成功则可对目标造成相当于自己当前生命值一半的固伤，并连对手一起横向翻滚2格距离，不会遭受借机
框框中的数值表示是否有这个效果，0表示没有，1表示有</t>
        </r>
      </text>
    </comment>
    <comment ref="T48" authorId="0" shapeId="0" xr:uid="{72DD3C2D-50BE-4319-9319-1F2BFDCA3A1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投入100g，获得粉碎防御效果
粉碎防御：无视对方防御、拼刀提供的减伤效果
框框中的数值表示是否有这个效果，0表示没有，1表示有</t>
        </r>
      </text>
    </comment>
    <comment ref="U48" authorId="0" shapeId="0" xr:uid="{5538E7AD-DF15-47B6-B9B9-2D9D4AB4B89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投入150g，获得破兵效果
破兵：消耗8点SP，额外花费1行动点发起1.2倍伤害的一击。若成功，且对方闪避，则损坏击中部位防具；若不是，则进行一次阈值为对抗差值的检定，若成功则损坏：对方防御则防具，拼刀则武器（加成减半）
框框中的数值表示是否有这个效果，0表示没有，1表示有</t>
        </r>
      </text>
    </comment>
    <comment ref="V48" authorId="0" shapeId="0" xr:uid="{62BBEE90-38A3-46DF-A42C-DC5CFCD90D2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投入200g，获得熊之狂暴效果
熊之狂暴：对于同一目标，每连续攻击1次，检定值获得-5奖励
框框中的数值表示是否有这个效果，0表示没有，1表示有</t>
        </r>
      </text>
    </comment>
  </commentList>
</comments>
</file>

<file path=xl/sharedStrings.xml><?xml version="1.0" encoding="utf-8"?>
<sst xmlns="http://schemas.openxmlformats.org/spreadsheetml/2006/main" count="222" uniqueCount="65">
  <si>
    <t>原始</t>
  </si>
  <si>
    <t>名称</t>
    <phoneticPr fontId="14" type="noConversion"/>
  </si>
  <si>
    <t>HP</t>
    <phoneticPr fontId="14" type="noConversion"/>
  </si>
  <si>
    <t>SP</t>
    <phoneticPr fontId="14" type="noConversion"/>
  </si>
  <si>
    <t>其他</t>
    <phoneticPr fontId="14" type="noConversion"/>
  </si>
  <si>
    <t>无</t>
    <phoneticPr fontId="14" type="noConversion"/>
  </si>
  <si>
    <t>施法者经历点</t>
    <phoneticPr fontId="14" type="noConversion"/>
  </si>
  <si>
    <t>原始</t>
    <phoneticPr fontId="14" type="noConversion"/>
  </si>
  <si>
    <t>初级</t>
    <phoneticPr fontId="14" type="noConversion"/>
  </si>
  <si>
    <t>中级</t>
    <phoneticPr fontId="14" type="noConversion"/>
  </si>
  <si>
    <t>上级</t>
    <phoneticPr fontId="14" type="noConversion"/>
  </si>
  <si>
    <t>召唤法术</t>
    <phoneticPr fontId="14" type="noConversion"/>
  </si>
  <si>
    <t>塑形土总量（g）</t>
    <phoneticPr fontId="14" type="noConversion"/>
  </si>
  <si>
    <t>塑形土当前消耗量（g）</t>
    <phoneticPr fontId="14" type="noConversion"/>
  </si>
  <si>
    <t>塑形土剩余量（g）</t>
    <phoneticPr fontId="14" type="noConversion"/>
  </si>
  <si>
    <t>召唤物属性</t>
    <phoneticPr fontId="14" type="noConversion"/>
  </si>
  <si>
    <t>铸造系</t>
    <phoneticPr fontId="14" type="noConversion"/>
  </si>
  <si>
    <t>魔像</t>
    <phoneticPr fontId="14" type="noConversion"/>
  </si>
  <si>
    <t>消耗塑型土</t>
    <phoneticPr fontId="14" type="noConversion"/>
  </si>
  <si>
    <t>武器威力</t>
    <phoneticPr fontId="14" type="noConversion"/>
  </si>
  <si>
    <t>无法攻击</t>
    <phoneticPr fontId="14" type="noConversion"/>
  </si>
  <si>
    <t>护甲值</t>
    <phoneticPr fontId="14" type="noConversion"/>
  </si>
  <si>
    <t>攻击范围</t>
    <phoneticPr fontId="14" type="noConversion"/>
  </si>
  <si>
    <t>战术</t>
    <phoneticPr fontId="14" type="noConversion"/>
  </si>
  <si>
    <t>背靠背</t>
    <phoneticPr fontId="14" type="noConversion"/>
  </si>
  <si>
    <t>坚守姿态</t>
    <phoneticPr fontId="14" type="noConversion"/>
  </si>
  <si>
    <t>其余</t>
    <phoneticPr fontId="14" type="noConversion"/>
  </si>
  <si>
    <t>最终消耗塑型土</t>
    <phoneticPr fontId="14" type="noConversion"/>
  </si>
  <si>
    <t>石兽</t>
    <phoneticPr fontId="14" type="noConversion"/>
  </si>
  <si>
    <t>夹击</t>
    <phoneticPr fontId="14" type="noConversion"/>
  </si>
  <si>
    <t>强袭姿态</t>
    <phoneticPr fontId="14" type="noConversion"/>
  </si>
  <si>
    <t>每回合拥有6点行动点</t>
    <phoneticPr fontId="14" type="noConversion"/>
  </si>
  <si>
    <t>迷你战车</t>
    <phoneticPr fontId="14" type="noConversion"/>
  </si>
  <si>
    <t>冲锋</t>
    <phoneticPr fontId="14" type="noConversion"/>
  </si>
  <si>
    <t>每回合拥有8点行动点，拥有相当于坐骑的“疾驰”能力；但只能通过“冲锋”战术进攻</t>
    <phoneticPr fontId="14" type="noConversion"/>
  </si>
  <si>
    <t>神龛</t>
    <phoneticPr fontId="14" type="noConversion"/>
  </si>
  <si>
    <t>影响范围</t>
    <phoneticPr fontId="14" type="noConversion"/>
  </si>
  <si>
    <t>没有战术，也不受侧翼攻袭和夹击效果</t>
    <phoneticPr fontId="14" type="noConversion"/>
  </si>
  <si>
    <t>棋塔</t>
    <phoneticPr fontId="14" type="noConversion"/>
  </si>
  <si>
    <t>巨像</t>
    <phoneticPr fontId="14" type="noConversion"/>
  </si>
  <si>
    <t>活物系</t>
    <phoneticPr fontId="14" type="noConversion"/>
  </si>
  <si>
    <t>影狼</t>
    <phoneticPr fontId="14" type="noConversion"/>
  </si>
  <si>
    <t>每回合拥有8点行动点；任何进攻都会让目标周围一圈的敌方单位受到一半伤害</t>
    <phoneticPr fontId="14" type="noConversion"/>
  </si>
  <si>
    <t>可用强袭姿态</t>
    <phoneticPr fontId="14" type="noConversion"/>
  </si>
  <si>
    <t>鸡蛇兽</t>
    <phoneticPr fontId="14" type="noConversion"/>
  </si>
  <si>
    <t>侧翼攻袭</t>
    <phoneticPr fontId="14" type="noConversion"/>
  </si>
  <si>
    <t>战猪</t>
    <phoneticPr fontId="14" type="noConversion"/>
  </si>
  <si>
    <t>巨蜥</t>
    <phoneticPr fontId="14" type="noConversion"/>
  </si>
  <si>
    <t>占地2×2；可用反击姿态</t>
    <phoneticPr fontId="14" type="noConversion"/>
  </si>
  <si>
    <t>反击姿态</t>
    <phoneticPr fontId="14" type="noConversion"/>
  </si>
  <si>
    <t>占地2×2；自带熊之拍击：攻击时消耗10点SP触发，进攻成功则敌方抵抗判“晕眩”</t>
    <phoneticPr fontId="14" type="noConversion"/>
  </si>
  <si>
    <t>战熊</t>
    <phoneticPr fontId="14" type="noConversion"/>
  </si>
  <si>
    <t>召唤行动点</t>
  </si>
  <si>
    <t>每个1</t>
    <phoneticPr fontId="14" type="noConversion"/>
  </si>
  <si>
    <t>每个1.5</t>
    <phoneticPr fontId="14" type="noConversion"/>
  </si>
  <si>
    <t>每个2</t>
    <phoneticPr fontId="14" type="noConversion"/>
  </si>
  <si>
    <r>
      <t>每个1</t>
    </r>
    <r>
      <rPr>
        <sz val="11"/>
        <color theme="1"/>
        <rFont val="等线"/>
        <family val="2"/>
        <scheme val="minor"/>
      </rPr>
      <t>00</t>
    </r>
    <phoneticPr fontId="14" type="noConversion"/>
  </si>
  <si>
    <r>
      <t>每个1</t>
    </r>
    <r>
      <rPr>
        <sz val="11"/>
        <color theme="1"/>
        <rFont val="等线"/>
        <family val="2"/>
        <scheme val="minor"/>
      </rPr>
      <t>20</t>
    </r>
    <phoneticPr fontId="14" type="noConversion"/>
  </si>
  <si>
    <r>
      <t>每个2</t>
    </r>
    <r>
      <rPr>
        <sz val="11"/>
        <color theme="1"/>
        <rFont val="等线"/>
        <family val="2"/>
        <scheme val="minor"/>
      </rPr>
      <t>75</t>
    </r>
    <phoneticPr fontId="14" type="noConversion"/>
  </si>
  <si>
    <r>
      <t>每个3</t>
    </r>
    <r>
      <rPr>
        <sz val="11"/>
        <color theme="1"/>
        <rFont val="等线"/>
        <family val="2"/>
        <scheme val="minor"/>
      </rPr>
      <t>75</t>
    </r>
    <phoneticPr fontId="14" type="noConversion"/>
  </si>
  <si>
    <r>
      <t>每个5</t>
    </r>
    <r>
      <rPr>
        <sz val="11"/>
        <color theme="1"/>
        <rFont val="等线"/>
        <family val="2"/>
        <scheme val="minor"/>
      </rPr>
      <t>00</t>
    </r>
    <phoneticPr fontId="14" type="noConversion"/>
  </si>
  <si>
    <t>每回合拥有6点行动点，每回合最多移动3格；拥有神龛效果，闪避阈值固定为10</t>
    <phoneticPr fontId="14" type="noConversion"/>
  </si>
  <si>
    <t>每回合拥有4点行动点，无法移动，闪避阈值固定为10</t>
    <phoneticPr fontId="14" type="noConversion"/>
  </si>
  <si>
    <t>召唤熟练度</t>
    <phoneticPr fontId="14" type="noConversion"/>
  </si>
  <si>
    <t>每回合拥有6点行动点，只能移动3格；自带20％物理减伤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</si>
</sst>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20"/>
      <color theme="4" tint="-0.499984740745262"/>
      <name val="经典粗圆简"/>
      <family val="3"/>
      <charset val="134"/>
    </font>
    <font>
      <sz val="18"/>
      <color theme="1"/>
      <name val="方正准圆_GBK"/>
      <family val="4"/>
      <charset val="134"/>
    </font>
    <font>
      <b/>
      <sz val="14"/>
      <color theme="4" tint="-0.499984740745262"/>
      <name val="方正准圆_GBK"/>
      <family val="4"/>
      <charset val="134"/>
    </font>
    <font>
      <sz val="11"/>
      <color theme="1"/>
      <name val="方正准圆_GBK"/>
      <family val="4"/>
      <charset val="134"/>
    </font>
    <font>
      <b/>
      <sz val="11"/>
      <color theme="1"/>
      <name val="方正准圆_GBK"/>
      <family val="4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indexed="17"/>
      <name val="等线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方正准圆_GBK"/>
      <family val="4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2" fillId="0" borderId="0"/>
  </cellStyleXfs>
  <cellXfs count="59">
    <xf numFmtId="0" fontId="0" fillId="0" borderId="0" xfId="0"/>
    <xf numFmtId="0" fontId="2" fillId="0" borderId="0" xfId="7"/>
    <xf numFmtId="0" fontId="6" fillId="0" borderId="4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  <xf numFmtId="0" fontId="18" fillId="0" borderId="17" xfId="7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0" borderId="5" xfId="7" applyBorder="1" applyAlignment="1">
      <alignment horizontal="center" vertical="center"/>
    </xf>
    <xf numFmtId="0" fontId="2" fillId="0" borderId="8" xfId="7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  <xf numFmtId="0" fontId="3" fillId="0" borderId="2" xfId="7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18" fillId="0" borderId="2" xfId="5" applyFont="1" applyBorder="1" applyAlignment="1">
      <alignment horizontal="center" vertical="center" wrapText="1"/>
    </xf>
    <xf numFmtId="0" fontId="2" fillId="0" borderId="16" xfId="7" applyBorder="1" applyAlignment="1">
      <alignment horizontal="center" vertical="center"/>
    </xf>
    <xf numFmtId="0" fontId="5" fillId="0" borderId="2" xfId="5" applyFont="1" applyBorder="1" applyAlignment="1">
      <alignment horizontal="center" vertical="center" wrapText="1"/>
    </xf>
    <xf numFmtId="0" fontId="19" fillId="0" borderId="6" xfId="7" applyFont="1" applyBorder="1" applyAlignment="1">
      <alignment horizontal="center" vertical="center"/>
    </xf>
    <xf numFmtId="0" fontId="19" fillId="0" borderId="11" xfId="7" applyFont="1" applyBorder="1" applyAlignment="1">
      <alignment horizontal="center" vertical="center"/>
    </xf>
    <xf numFmtId="0" fontId="19" fillId="0" borderId="9" xfId="7" applyFont="1" applyBorder="1" applyAlignment="1">
      <alignment horizontal="center" vertical="center"/>
    </xf>
    <xf numFmtId="0" fontId="19" fillId="0" borderId="12" xfId="7" applyFont="1" applyBorder="1" applyAlignment="1">
      <alignment horizontal="center" vertical="center"/>
    </xf>
    <xf numFmtId="0" fontId="7" fillId="0" borderId="13" xfId="7" applyFont="1" applyBorder="1" applyAlignment="1">
      <alignment horizontal="center" vertical="center"/>
    </xf>
    <xf numFmtId="0" fontId="7" fillId="0" borderId="15" xfId="7" applyFont="1" applyBorder="1" applyAlignment="1">
      <alignment horizontal="center" vertical="center"/>
    </xf>
    <xf numFmtId="0" fontId="7" fillId="0" borderId="14" xfId="7" applyFont="1" applyBorder="1" applyAlignment="1">
      <alignment horizontal="center" vertical="center"/>
    </xf>
    <xf numFmtId="0" fontId="4" fillId="0" borderId="6" xfId="7" applyFont="1" applyBorder="1" applyAlignment="1">
      <alignment horizontal="center" vertical="center"/>
    </xf>
    <xf numFmtId="0" fontId="4" fillId="0" borderId="7" xfId="7" applyFont="1" applyBorder="1" applyAlignment="1">
      <alignment horizontal="center" vertical="center"/>
    </xf>
    <xf numFmtId="0" fontId="4" fillId="0" borderId="11" xfId="7" applyFont="1" applyBorder="1" applyAlignment="1">
      <alignment horizontal="center" vertical="center"/>
    </xf>
    <xf numFmtId="0" fontId="4" fillId="0" borderId="9" xfId="7" applyFont="1" applyBorder="1" applyAlignment="1">
      <alignment horizontal="center" vertical="center"/>
    </xf>
    <xf numFmtId="0" fontId="4" fillId="0" borderId="10" xfId="7" applyFont="1" applyBorder="1" applyAlignment="1">
      <alignment horizontal="center" vertical="center"/>
    </xf>
    <xf numFmtId="0" fontId="4" fillId="0" borderId="12" xfId="7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5" xfId="7" applyFont="1" applyBorder="1" applyAlignment="1">
      <alignment horizontal="center" vertical="center"/>
    </xf>
    <xf numFmtId="0" fontId="2" fillId="0" borderId="14" xfId="7" applyBorder="1"/>
    <xf numFmtId="0" fontId="18" fillId="0" borderId="5" xfId="7" applyFont="1" applyBorder="1" applyAlignment="1">
      <alignment horizontal="center" vertical="center"/>
    </xf>
    <xf numFmtId="0" fontId="18" fillId="0" borderId="8" xfId="7" applyFont="1" applyBorder="1" applyAlignment="1">
      <alignment horizontal="center" vertical="center"/>
    </xf>
    <xf numFmtId="0" fontId="20" fillId="0" borderId="5" xfId="7" applyFont="1" applyBorder="1" applyAlignment="1">
      <alignment horizontal="center" vertical="center"/>
    </xf>
    <xf numFmtId="0" fontId="20" fillId="0" borderId="8" xfId="7" applyFont="1" applyBorder="1" applyAlignment="1">
      <alignment horizontal="center" vertical="center"/>
    </xf>
  </cellXfs>
  <cellStyles count="8">
    <cellStyle name="差_技能大表" xfId="1" xr:uid="{00000000-0005-0000-0000-000014000000}"/>
    <cellStyle name="差_技能大表_1" xfId="2" xr:uid="{00000000-0005-0000-0000-000018000000}"/>
    <cellStyle name="常规" xfId="0" builtinId="0"/>
    <cellStyle name="常规 2" xfId="5" xr:uid="{00000000-0005-0000-0000-000035000000}"/>
    <cellStyle name="常规 3" xfId="6" xr:uid="{00000000-0005-0000-0000-000036000000}"/>
    <cellStyle name="常规 4" xfId="7" xr:uid="{BED7DD35-1F76-4EAE-9D05-FA73DE9A225A}"/>
    <cellStyle name="好_技能大表" xfId="4" xr:uid="{00000000-0005-0000-0000-00002F000000}"/>
    <cellStyle name="好_技能大表_1" xfId="3" xr:uid="{00000000-0005-0000-0000-00001B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BCA-CB8A-4194-B43C-9039FE2C0D58}">
  <dimension ref="A1:Y49"/>
  <sheetViews>
    <sheetView tabSelected="1" zoomScale="78" zoomScaleNormal="78" workbookViewId="0">
      <selection sqref="A1:D2"/>
    </sheetView>
  </sheetViews>
  <sheetFormatPr defaultRowHeight="20.399999999999999" customHeight="1" x14ac:dyDescent="0.25"/>
  <cols>
    <col min="1" max="14" width="8.88671875" style="1"/>
    <col min="15" max="15" width="9.109375" style="1" bestFit="1" customWidth="1"/>
    <col min="16" max="28" width="8.88671875" style="1"/>
    <col min="29" max="29" width="8.88671875" style="1" customWidth="1"/>
    <col min="30" max="16384" width="8.88671875" style="1"/>
  </cols>
  <sheetData>
    <row r="1" spans="1:25" ht="20.399999999999999" customHeight="1" thickTop="1" thickBot="1" x14ac:dyDescent="0.3">
      <c r="A1" s="10" t="s">
        <v>11</v>
      </c>
      <c r="B1" s="10"/>
      <c r="C1" s="10"/>
      <c r="D1" s="10"/>
      <c r="F1" s="24" t="s">
        <v>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</row>
    <row r="2" spans="1:25" ht="20.399999999999999" customHeight="1" thickTop="1" thickBot="1" x14ac:dyDescent="0.3">
      <c r="A2" s="11"/>
      <c r="B2" s="11"/>
      <c r="C2" s="11"/>
      <c r="D2" s="11"/>
      <c r="F2" s="27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</row>
    <row r="3" spans="1:25" ht="20.399999999999999" customHeight="1" thickTop="1" thickBot="1" x14ac:dyDescent="0.3">
      <c r="A3" s="12" t="s">
        <v>12</v>
      </c>
      <c r="B3" s="12"/>
      <c r="C3" s="14">
        <v>1000</v>
      </c>
      <c r="D3" s="14"/>
      <c r="F3" s="21" t="s">
        <v>16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2"/>
    </row>
    <row r="4" spans="1:25" ht="20.399999999999999" customHeight="1" thickTop="1" thickBot="1" x14ac:dyDescent="0.3">
      <c r="A4" s="13"/>
      <c r="B4" s="13"/>
      <c r="C4" s="14"/>
      <c r="D4" s="14"/>
      <c r="F4" s="2" t="s">
        <v>1</v>
      </c>
      <c r="G4" s="3" t="s">
        <v>18</v>
      </c>
      <c r="H4" s="3" t="s">
        <v>63</v>
      </c>
      <c r="I4" s="3" t="s">
        <v>52</v>
      </c>
      <c r="J4" s="2" t="s">
        <v>2</v>
      </c>
      <c r="K4" s="2" t="s">
        <v>3</v>
      </c>
      <c r="L4" s="2" t="s">
        <v>19</v>
      </c>
      <c r="M4" s="2" t="s">
        <v>21</v>
      </c>
      <c r="N4" s="2" t="s">
        <v>22</v>
      </c>
      <c r="O4" s="36" t="s">
        <v>23</v>
      </c>
      <c r="P4" s="36"/>
      <c r="Q4" s="36"/>
      <c r="R4" s="36"/>
      <c r="S4" s="36"/>
      <c r="T4" s="37" t="s">
        <v>4</v>
      </c>
      <c r="U4" s="38"/>
      <c r="V4" s="38"/>
      <c r="W4" s="39"/>
      <c r="X4" s="21" t="s">
        <v>27</v>
      </c>
      <c r="Y4" s="22"/>
    </row>
    <row r="5" spans="1:25" ht="20.399999999999999" customHeight="1" thickTop="1" thickBot="1" x14ac:dyDescent="0.3">
      <c r="A5" s="16" t="s">
        <v>13</v>
      </c>
      <c r="B5" s="16"/>
      <c r="C5" s="14">
        <v>0</v>
      </c>
      <c r="D5" s="14"/>
      <c r="F5" s="8" t="s">
        <v>17</v>
      </c>
      <c r="G5" s="8">
        <v>300</v>
      </c>
      <c r="H5" s="55">
        <v>1</v>
      </c>
      <c r="I5" s="8">
        <v>2</v>
      </c>
      <c r="J5" s="8" t="str">
        <f>IF(H5&lt;10,"25",IF(H5&lt;20,"30",IF(H5&lt;30,"35","45")))</f>
        <v>25</v>
      </c>
      <c r="K5" s="8">
        <v>20</v>
      </c>
      <c r="L5" s="8" t="s">
        <v>20</v>
      </c>
      <c r="M5" s="8" t="str">
        <f>IF(H5&lt;10,"2",IF(H5&lt;20,"4",IF(H5&lt;30,"6","8")))</f>
        <v>2</v>
      </c>
      <c r="N5" s="8" t="s">
        <v>20</v>
      </c>
      <c r="O5" s="5" t="s">
        <v>24</v>
      </c>
      <c r="P5" s="5" t="s">
        <v>25</v>
      </c>
      <c r="Q5" s="33" t="s">
        <v>26</v>
      </c>
      <c r="R5" s="34"/>
      <c r="S5" s="35"/>
      <c r="T5" s="40" t="s">
        <v>64</v>
      </c>
      <c r="U5" s="41"/>
      <c r="V5" s="41"/>
      <c r="W5" s="42"/>
      <c r="X5" s="17">
        <f>T7*50+U7*80+V7*100+W7*100+G5</f>
        <v>300</v>
      </c>
      <c r="Y5" s="18"/>
    </row>
    <row r="6" spans="1:25" ht="20.399999999999999" customHeight="1" thickTop="1" thickBot="1" x14ac:dyDescent="0.3">
      <c r="A6" s="16"/>
      <c r="B6" s="16"/>
      <c r="C6" s="14"/>
      <c r="D6" s="14"/>
      <c r="F6" s="9"/>
      <c r="G6" s="9"/>
      <c r="H6" s="56"/>
      <c r="I6" s="9"/>
      <c r="J6" s="9"/>
      <c r="K6" s="9"/>
      <c r="L6" s="9"/>
      <c r="M6" s="9"/>
      <c r="N6" s="9"/>
      <c r="O6" s="6" t="str">
        <f>IF(H5&lt;20,"初级","中级")</f>
        <v>初级</v>
      </c>
      <c r="P6" s="6" t="str">
        <f>IF(H5&lt;10,"初级","中级")</f>
        <v>初级</v>
      </c>
      <c r="Q6" s="33" t="s">
        <v>7</v>
      </c>
      <c r="R6" s="34"/>
      <c r="S6" s="35"/>
      <c r="T6" s="43"/>
      <c r="U6" s="44"/>
      <c r="V6" s="44"/>
      <c r="W6" s="45"/>
      <c r="X6" s="19"/>
      <c r="Y6" s="20"/>
    </row>
    <row r="7" spans="1:25" ht="20.399999999999999" customHeight="1" thickTop="1" thickBot="1" x14ac:dyDescent="0.3">
      <c r="A7" s="16" t="s">
        <v>14</v>
      </c>
      <c r="B7" s="16"/>
      <c r="C7" s="46">
        <f>C3-C5</f>
        <v>1000</v>
      </c>
      <c r="D7" s="46"/>
      <c r="T7" s="4">
        <v>0</v>
      </c>
      <c r="U7" s="4">
        <v>0</v>
      </c>
      <c r="V7" s="4">
        <v>0</v>
      </c>
      <c r="W7" s="4">
        <v>0</v>
      </c>
    </row>
    <row r="8" spans="1:25" ht="20.399999999999999" customHeight="1" thickTop="1" thickBot="1" x14ac:dyDescent="0.3">
      <c r="A8" s="16"/>
      <c r="B8" s="16"/>
      <c r="C8" s="46"/>
      <c r="D8" s="46"/>
      <c r="F8" s="2" t="s">
        <v>1</v>
      </c>
      <c r="G8" s="3" t="s">
        <v>18</v>
      </c>
      <c r="H8" s="3" t="s">
        <v>63</v>
      </c>
      <c r="I8" s="3" t="s">
        <v>52</v>
      </c>
      <c r="J8" s="2" t="s">
        <v>2</v>
      </c>
      <c r="K8" s="2" t="s">
        <v>3</v>
      </c>
      <c r="L8" s="2" t="s">
        <v>19</v>
      </c>
      <c r="M8" s="2" t="s">
        <v>21</v>
      </c>
      <c r="N8" s="2" t="s">
        <v>22</v>
      </c>
      <c r="O8" s="36" t="s">
        <v>23</v>
      </c>
      <c r="P8" s="36"/>
      <c r="Q8" s="36"/>
      <c r="R8" s="36"/>
      <c r="S8" s="36"/>
      <c r="T8" s="37" t="s">
        <v>4</v>
      </c>
      <c r="U8" s="38"/>
      <c r="V8" s="38"/>
      <c r="W8" s="39"/>
      <c r="X8" s="21" t="s">
        <v>27</v>
      </c>
      <c r="Y8" s="22"/>
    </row>
    <row r="9" spans="1:25" ht="20.399999999999999" customHeight="1" thickTop="1" thickBot="1" x14ac:dyDescent="0.3">
      <c r="A9" s="30" t="s">
        <v>6</v>
      </c>
      <c r="B9" s="30"/>
      <c r="C9" s="32" t="e">
        <f ca="1">INDIRECT("经历点数与履历"&amp;"!$E$3")</f>
        <v>#REF!</v>
      </c>
      <c r="D9" s="32"/>
      <c r="F9" s="8" t="s">
        <v>28</v>
      </c>
      <c r="G9" s="8">
        <v>400</v>
      </c>
      <c r="H9" s="57">
        <v>1</v>
      </c>
      <c r="I9" s="8">
        <v>2</v>
      </c>
      <c r="J9" s="8">
        <f>20+J11</f>
        <v>20</v>
      </c>
      <c r="K9" s="8">
        <f>20+J11</f>
        <v>20</v>
      </c>
      <c r="L9" s="8">
        <f>7+L11</f>
        <v>7</v>
      </c>
      <c r="M9" s="8">
        <v>0</v>
      </c>
      <c r="N9" s="8">
        <f>IF(T11=0,1,2)</f>
        <v>1</v>
      </c>
      <c r="O9" s="5" t="s">
        <v>29</v>
      </c>
      <c r="P9" s="5" t="s">
        <v>30</v>
      </c>
      <c r="Q9" s="33" t="s">
        <v>26</v>
      </c>
      <c r="R9" s="34"/>
      <c r="S9" s="35"/>
      <c r="T9" s="40" t="s">
        <v>31</v>
      </c>
      <c r="U9" s="41"/>
      <c r="V9" s="41"/>
      <c r="W9" s="42"/>
      <c r="X9" s="17" t="e">
        <f>(G9+#REF!)*#REF!</f>
        <v>#REF!</v>
      </c>
      <c r="Y9" s="18"/>
    </row>
    <row r="10" spans="1:25" ht="20.399999999999999" customHeight="1" thickTop="1" thickBot="1" x14ac:dyDescent="0.3">
      <c r="A10" s="31"/>
      <c r="B10" s="31"/>
      <c r="C10" s="32"/>
      <c r="D10" s="32"/>
      <c r="F10" s="9"/>
      <c r="G10" s="9"/>
      <c r="H10" s="58"/>
      <c r="I10" s="9"/>
      <c r="J10" s="15"/>
      <c r="K10" s="15"/>
      <c r="L10" s="15"/>
      <c r="M10" s="15"/>
      <c r="N10" s="9"/>
      <c r="O10" s="6" t="str">
        <f>IF(O11=0,"初级",IF(O11=1,"中级",IF(O11=2,"上级","不合法")))</f>
        <v>初级</v>
      </c>
      <c r="P10" s="6" t="str">
        <f>IF(P11=0,"初级",IF(P11=1,"中级",IF(P11=2,"上级","不合法")))</f>
        <v>初级</v>
      </c>
      <c r="Q10" s="33" t="s">
        <v>7</v>
      </c>
      <c r="R10" s="34"/>
      <c r="S10" s="35"/>
      <c r="T10" s="43"/>
      <c r="U10" s="44"/>
      <c r="V10" s="44"/>
      <c r="W10" s="45"/>
      <c r="X10" s="19"/>
      <c r="Y10" s="20"/>
    </row>
    <row r="11" spans="1:25" ht="20.399999999999999" customHeight="1" thickTop="1" thickBot="1" x14ac:dyDescent="0.3">
      <c r="J11" s="54"/>
      <c r="K11" s="54"/>
      <c r="L11" s="54"/>
      <c r="M11" s="54"/>
      <c r="T11" s="4">
        <v>0</v>
      </c>
      <c r="U11" s="4">
        <v>0</v>
      </c>
      <c r="V11" s="4">
        <v>0</v>
      </c>
    </row>
    <row r="12" spans="1:25" ht="20.399999999999999" customHeight="1" thickTop="1" thickBot="1" x14ac:dyDescent="0.3">
      <c r="F12" s="2" t="s">
        <v>1</v>
      </c>
      <c r="G12" s="3" t="s">
        <v>18</v>
      </c>
      <c r="H12" s="3" t="s">
        <v>63</v>
      </c>
      <c r="I12" s="3" t="s">
        <v>52</v>
      </c>
      <c r="J12" s="2" t="s">
        <v>2</v>
      </c>
      <c r="K12" s="2" t="s">
        <v>3</v>
      </c>
      <c r="L12" s="2" t="s">
        <v>19</v>
      </c>
      <c r="M12" s="2" t="s">
        <v>21</v>
      </c>
      <c r="N12" s="2" t="s">
        <v>22</v>
      </c>
      <c r="O12" s="36" t="s">
        <v>23</v>
      </c>
      <c r="P12" s="36"/>
      <c r="Q12" s="36"/>
      <c r="R12" s="36"/>
      <c r="S12" s="36"/>
      <c r="T12" s="37" t="s">
        <v>4</v>
      </c>
      <c r="U12" s="38"/>
      <c r="V12" s="38"/>
      <c r="W12" s="39"/>
      <c r="X12" s="21" t="s">
        <v>27</v>
      </c>
      <c r="Y12" s="22"/>
    </row>
    <row r="13" spans="1:25" ht="20.399999999999999" customHeight="1" thickTop="1" thickBot="1" x14ac:dyDescent="0.3">
      <c r="F13" s="8" t="s">
        <v>32</v>
      </c>
      <c r="G13" s="8">
        <v>350</v>
      </c>
      <c r="H13" s="57">
        <v>1</v>
      </c>
      <c r="I13" s="8">
        <v>2</v>
      </c>
      <c r="J13" s="8">
        <f>15+J15</f>
        <v>15</v>
      </c>
      <c r="K13" s="8">
        <v>20</v>
      </c>
      <c r="L13" s="8">
        <f>8+L15</f>
        <v>8</v>
      </c>
      <c r="M13" s="8">
        <v>0</v>
      </c>
      <c r="N13" s="8">
        <v>1</v>
      </c>
      <c r="O13" s="5" t="s">
        <v>33</v>
      </c>
      <c r="P13" s="5" t="s">
        <v>30</v>
      </c>
      <c r="Q13" s="33" t="s">
        <v>26</v>
      </c>
      <c r="R13" s="34"/>
      <c r="S13" s="35"/>
      <c r="T13" s="40" t="s">
        <v>34</v>
      </c>
      <c r="U13" s="41"/>
      <c r="V13" s="41"/>
      <c r="W13" s="42"/>
      <c r="X13" s="17" t="e">
        <f>(G13+#REF!)*#REF!</f>
        <v>#REF!</v>
      </c>
      <c r="Y13" s="18"/>
    </row>
    <row r="14" spans="1:25" ht="20.399999999999999" customHeight="1" thickTop="1" thickBot="1" x14ac:dyDescent="0.3">
      <c r="F14" s="9"/>
      <c r="G14" s="9"/>
      <c r="H14" s="58"/>
      <c r="I14" s="9"/>
      <c r="J14" s="9"/>
      <c r="K14" s="9"/>
      <c r="L14" s="9"/>
      <c r="M14" s="9"/>
      <c r="N14" s="9"/>
      <c r="O14" s="6" t="str">
        <f>IF(O15=0,"初级",IF(O15=1,"中级",IF(O15=2,"上级","不合法")))</f>
        <v>初级</v>
      </c>
      <c r="P14" s="6" t="str">
        <f>IF(P15=0,"初级",IF(P15=1,"中级",IF(P15=2,"上级","不合法")))</f>
        <v>初级</v>
      </c>
      <c r="Q14" s="33" t="s">
        <v>7</v>
      </c>
      <c r="R14" s="34"/>
      <c r="S14" s="35"/>
      <c r="T14" s="43"/>
      <c r="U14" s="44"/>
      <c r="V14" s="44"/>
      <c r="W14" s="45"/>
      <c r="X14" s="19"/>
      <c r="Y14" s="20"/>
    </row>
    <row r="15" spans="1:25" ht="20.399999999999999" customHeight="1" thickTop="1" thickBot="1" x14ac:dyDescent="0.3">
      <c r="T15" s="4">
        <v>0</v>
      </c>
      <c r="U15" s="4">
        <v>0</v>
      </c>
      <c r="V15" s="4">
        <v>0</v>
      </c>
    </row>
    <row r="16" spans="1:25" ht="20.399999999999999" customHeight="1" thickTop="1" thickBot="1" x14ac:dyDescent="0.3">
      <c r="F16" s="2" t="s">
        <v>1</v>
      </c>
      <c r="G16" s="3" t="s">
        <v>18</v>
      </c>
      <c r="H16" s="3" t="s">
        <v>63</v>
      </c>
      <c r="I16" s="3" t="s">
        <v>52</v>
      </c>
      <c r="J16" s="2" t="s">
        <v>2</v>
      </c>
      <c r="K16" s="2" t="s">
        <v>3</v>
      </c>
      <c r="L16" s="2" t="s">
        <v>19</v>
      </c>
      <c r="M16" s="2" t="s">
        <v>21</v>
      </c>
      <c r="N16" s="2" t="s">
        <v>36</v>
      </c>
      <c r="O16" s="36" t="s">
        <v>23</v>
      </c>
      <c r="P16" s="36"/>
      <c r="Q16" s="36"/>
      <c r="R16" s="36"/>
      <c r="S16" s="36"/>
      <c r="T16" s="37" t="s">
        <v>4</v>
      </c>
      <c r="U16" s="38"/>
      <c r="V16" s="38"/>
      <c r="W16" s="39"/>
      <c r="X16" s="21" t="s">
        <v>27</v>
      </c>
      <c r="Y16" s="22"/>
    </row>
    <row r="17" spans="1:25" ht="20.399999999999999" customHeight="1" thickTop="1" x14ac:dyDescent="0.25">
      <c r="F17" s="8" t="s">
        <v>35</v>
      </c>
      <c r="G17" s="8">
        <v>450</v>
      </c>
      <c r="H17" s="57">
        <v>1</v>
      </c>
      <c r="I17" s="8">
        <v>2</v>
      </c>
      <c r="J17" s="8">
        <f>15+J19</f>
        <v>15</v>
      </c>
      <c r="K17" s="8">
        <v>30</v>
      </c>
      <c r="L17" s="8" t="s">
        <v>20</v>
      </c>
      <c r="M17" s="8">
        <v>2</v>
      </c>
      <c r="N17" s="8">
        <f>4+N19</f>
        <v>4</v>
      </c>
      <c r="O17" s="40" t="s">
        <v>37</v>
      </c>
      <c r="P17" s="47"/>
      <c r="Q17" s="47"/>
      <c r="R17" s="47"/>
      <c r="S17" s="48"/>
      <c r="T17" s="40" t="s">
        <v>61</v>
      </c>
      <c r="U17" s="41"/>
      <c r="V17" s="41"/>
      <c r="W17" s="42"/>
      <c r="X17" s="17" t="e">
        <f>(G17+#REF!)*#REF!</f>
        <v>#REF!</v>
      </c>
      <c r="Y17" s="18"/>
    </row>
    <row r="18" spans="1:25" ht="20.399999999999999" customHeight="1" thickBot="1" x14ac:dyDescent="0.3">
      <c r="F18" s="9"/>
      <c r="G18" s="9"/>
      <c r="H18" s="58"/>
      <c r="I18" s="9"/>
      <c r="J18" s="9"/>
      <c r="K18" s="9"/>
      <c r="L18" s="9"/>
      <c r="M18" s="9"/>
      <c r="N18" s="9"/>
      <c r="O18" s="49"/>
      <c r="P18" s="50"/>
      <c r="Q18" s="50"/>
      <c r="R18" s="50"/>
      <c r="S18" s="51"/>
      <c r="T18" s="43"/>
      <c r="U18" s="44"/>
      <c r="V18" s="44"/>
      <c r="W18" s="45"/>
      <c r="X18" s="19"/>
      <c r="Y18" s="20"/>
    </row>
    <row r="19" spans="1:25" ht="20.399999999999999" customHeight="1" thickTop="1" thickBot="1" x14ac:dyDescent="0.3">
      <c r="T19" s="4">
        <v>0</v>
      </c>
      <c r="U19" s="4">
        <v>0</v>
      </c>
      <c r="V19" s="4">
        <v>0</v>
      </c>
    </row>
    <row r="20" spans="1:25" ht="20.399999999999999" customHeight="1" thickTop="1" thickBot="1" x14ac:dyDescent="0.3">
      <c r="F20" s="2" t="s">
        <v>1</v>
      </c>
      <c r="G20" s="3" t="s">
        <v>18</v>
      </c>
      <c r="H20" s="3" t="s">
        <v>63</v>
      </c>
      <c r="I20" s="3" t="s">
        <v>52</v>
      </c>
      <c r="J20" s="2" t="s">
        <v>2</v>
      </c>
      <c r="K20" s="2" t="s">
        <v>3</v>
      </c>
      <c r="L20" s="2" t="s">
        <v>19</v>
      </c>
      <c r="M20" s="2" t="s">
        <v>21</v>
      </c>
      <c r="N20" s="2" t="s">
        <v>22</v>
      </c>
      <c r="O20" s="36" t="s">
        <v>23</v>
      </c>
      <c r="P20" s="36"/>
      <c r="Q20" s="36"/>
      <c r="R20" s="36"/>
      <c r="S20" s="36"/>
      <c r="T20" s="37" t="s">
        <v>4</v>
      </c>
      <c r="U20" s="38"/>
      <c r="V20" s="38"/>
      <c r="W20" s="39"/>
      <c r="X20" s="21" t="s">
        <v>27</v>
      </c>
      <c r="Y20" s="22"/>
    </row>
    <row r="21" spans="1:25" ht="20.399999999999999" customHeight="1" thickTop="1" x14ac:dyDescent="0.25">
      <c r="F21" s="8" t="s">
        <v>38</v>
      </c>
      <c r="G21" s="8">
        <v>500</v>
      </c>
      <c r="H21" s="57">
        <v>1</v>
      </c>
      <c r="I21" s="8">
        <v>2</v>
      </c>
      <c r="J21" s="8">
        <f>20+J23</f>
        <v>20</v>
      </c>
      <c r="K21" s="8">
        <f>30+J23</f>
        <v>30</v>
      </c>
      <c r="L21" s="8">
        <f>7+L23</f>
        <v>7</v>
      </c>
      <c r="M21" s="8">
        <v>2</v>
      </c>
      <c r="N21" s="8">
        <f>6+N23</f>
        <v>6</v>
      </c>
      <c r="O21" s="40" t="s">
        <v>37</v>
      </c>
      <c r="P21" s="47"/>
      <c r="Q21" s="47"/>
      <c r="R21" s="47"/>
      <c r="S21" s="48"/>
      <c r="T21" s="40" t="s">
        <v>62</v>
      </c>
      <c r="U21" s="41"/>
      <c r="V21" s="41"/>
      <c r="W21" s="42"/>
      <c r="X21" s="17" t="e">
        <f>(G21+#REF!)*#REF!</f>
        <v>#REF!</v>
      </c>
      <c r="Y21" s="18"/>
    </row>
    <row r="22" spans="1:25" ht="20.399999999999999" customHeight="1" thickBot="1" x14ac:dyDescent="0.3">
      <c r="F22" s="9"/>
      <c r="G22" s="9"/>
      <c r="H22" s="58"/>
      <c r="I22" s="9"/>
      <c r="J22" s="9"/>
      <c r="K22" s="9"/>
      <c r="L22" s="9"/>
      <c r="M22" s="9"/>
      <c r="N22" s="9"/>
      <c r="O22" s="49"/>
      <c r="P22" s="50"/>
      <c r="Q22" s="50"/>
      <c r="R22" s="50"/>
      <c r="S22" s="51"/>
      <c r="T22" s="43"/>
      <c r="U22" s="44"/>
      <c r="V22" s="44"/>
      <c r="W22" s="45"/>
      <c r="X22" s="19"/>
      <c r="Y22" s="20"/>
    </row>
    <row r="23" spans="1:25" ht="20.399999999999999" customHeight="1" thickTop="1" thickBot="1" x14ac:dyDescent="0.3">
      <c r="T23" s="4">
        <v>0</v>
      </c>
      <c r="U23" s="4">
        <v>0</v>
      </c>
      <c r="V23" s="4">
        <v>0</v>
      </c>
    </row>
    <row r="24" spans="1:25" ht="20.399999999999999" customHeight="1" thickTop="1" thickBot="1" x14ac:dyDescent="0.3">
      <c r="F24" s="2" t="s">
        <v>1</v>
      </c>
      <c r="G24" s="3" t="s">
        <v>18</v>
      </c>
      <c r="H24" s="3" t="s">
        <v>63</v>
      </c>
      <c r="I24" s="3" t="s">
        <v>52</v>
      </c>
      <c r="J24" s="2" t="s">
        <v>2</v>
      </c>
      <c r="K24" s="2" t="s">
        <v>3</v>
      </c>
      <c r="L24" s="2" t="s">
        <v>19</v>
      </c>
      <c r="M24" s="2" t="s">
        <v>21</v>
      </c>
      <c r="N24" s="2" t="s">
        <v>22</v>
      </c>
      <c r="O24" s="36" t="s">
        <v>23</v>
      </c>
      <c r="P24" s="36"/>
      <c r="Q24" s="36"/>
      <c r="R24" s="36"/>
      <c r="S24" s="36"/>
      <c r="T24" s="37" t="s">
        <v>4</v>
      </c>
      <c r="U24" s="38"/>
      <c r="V24" s="38"/>
      <c r="W24" s="39"/>
      <c r="X24" s="21" t="s">
        <v>27</v>
      </c>
      <c r="Y24" s="22"/>
    </row>
    <row r="25" spans="1:25" ht="20.399999999999999" customHeight="1" thickTop="1" thickBot="1" x14ac:dyDescent="0.3">
      <c r="F25" s="8" t="s">
        <v>39</v>
      </c>
      <c r="G25" s="8">
        <v>1000</v>
      </c>
      <c r="H25" s="57">
        <v>1</v>
      </c>
      <c r="I25" s="8">
        <v>4</v>
      </c>
      <c r="J25" s="8">
        <f>45+J27</f>
        <v>45</v>
      </c>
      <c r="K25" s="8">
        <f>30+J27</f>
        <v>30</v>
      </c>
      <c r="L25" s="8">
        <f>12+L27</f>
        <v>12</v>
      </c>
      <c r="M25" s="8">
        <f>3+M27</f>
        <v>3</v>
      </c>
      <c r="N25" s="8">
        <v>2</v>
      </c>
      <c r="O25" s="5" t="s">
        <v>29</v>
      </c>
      <c r="P25" s="5" t="s">
        <v>30</v>
      </c>
      <c r="Q25" s="33" t="s">
        <v>26</v>
      </c>
      <c r="R25" s="34"/>
      <c r="S25" s="35"/>
      <c r="T25" s="40" t="s">
        <v>42</v>
      </c>
      <c r="U25" s="41"/>
      <c r="V25" s="41"/>
      <c r="W25" s="42"/>
      <c r="X25" s="17" t="e">
        <f>(G25+#REF!)*#REF!</f>
        <v>#REF!</v>
      </c>
      <c r="Y25" s="18"/>
    </row>
    <row r="26" spans="1:25" ht="20.399999999999999" customHeight="1" thickTop="1" thickBot="1" x14ac:dyDescent="0.3">
      <c r="A26" s="1" t="s">
        <v>7</v>
      </c>
      <c r="F26" s="9"/>
      <c r="G26" s="9"/>
      <c r="H26" s="58"/>
      <c r="I26" s="9"/>
      <c r="J26" s="15"/>
      <c r="K26" s="15"/>
      <c r="L26" s="9"/>
      <c r="M26" s="9"/>
      <c r="N26" s="9"/>
      <c r="O26" s="6" t="str">
        <f>IF(O27=0,"初级",IF(O27=1,"中级",IF(O27=2,"上级","不合法")))</f>
        <v>初级</v>
      </c>
      <c r="P26" s="6" t="str">
        <f>IF(P27=0,"初级",IF(P27=1,"中级",IF(P27=2,"上级","不合法")))</f>
        <v>初级</v>
      </c>
      <c r="Q26" s="33" t="s">
        <v>7</v>
      </c>
      <c r="R26" s="34"/>
      <c r="S26" s="35"/>
      <c r="T26" s="43"/>
      <c r="U26" s="44"/>
      <c r="V26" s="44"/>
      <c r="W26" s="45"/>
      <c r="X26" s="19"/>
      <c r="Y26" s="20"/>
    </row>
    <row r="27" spans="1:25" ht="20.399999999999999" customHeight="1" thickTop="1" thickBot="1" x14ac:dyDescent="0.3">
      <c r="A27" s="1" t="s">
        <v>8</v>
      </c>
      <c r="J27" s="54"/>
      <c r="K27" s="54"/>
      <c r="T27" s="4">
        <v>0</v>
      </c>
      <c r="U27" s="4">
        <v>0</v>
      </c>
      <c r="V27" s="4">
        <v>0</v>
      </c>
    </row>
    <row r="28" spans="1:25" ht="20.399999999999999" customHeight="1" thickTop="1" thickBot="1" x14ac:dyDescent="0.3">
      <c r="A28" s="1" t="s">
        <v>9</v>
      </c>
      <c r="F28" s="21" t="s">
        <v>40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2"/>
    </row>
    <row r="29" spans="1:25" ht="20.399999999999999" customHeight="1" thickTop="1" thickBot="1" x14ac:dyDescent="0.3">
      <c r="A29" s="1" t="s">
        <v>10</v>
      </c>
      <c r="F29" s="2" t="s">
        <v>1</v>
      </c>
      <c r="G29" s="3" t="s">
        <v>18</v>
      </c>
      <c r="H29" s="3" t="s">
        <v>63</v>
      </c>
      <c r="I29" s="3" t="s">
        <v>52</v>
      </c>
      <c r="J29" s="2" t="s">
        <v>2</v>
      </c>
      <c r="K29" s="2" t="s">
        <v>3</v>
      </c>
      <c r="L29" s="2" t="s">
        <v>19</v>
      </c>
      <c r="M29" s="2" t="s">
        <v>21</v>
      </c>
      <c r="N29" s="2" t="s">
        <v>22</v>
      </c>
      <c r="O29" s="36" t="s">
        <v>23</v>
      </c>
      <c r="P29" s="36"/>
      <c r="Q29" s="36"/>
      <c r="R29" s="36"/>
      <c r="S29" s="36"/>
      <c r="T29" s="37" t="s">
        <v>4</v>
      </c>
      <c r="U29" s="38"/>
      <c r="V29" s="38"/>
      <c r="W29" s="39"/>
      <c r="X29" s="21" t="s">
        <v>27</v>
      </c>
      <c r="Y29" s="22"/>
    </row>
    <row r="30" spans="1:25" ht="20.399999999999999" customHeight="1" thickTop="1" thickBot="1" x14ac:dyDescent="0.3">
      <c r="F30" s="8" t="s">
        <v>41</v>
      </c>
      <c r="G30" s="53" t="s">
        <v>56</v>
      </c>
      <c r="H30" s="57">
        <v>1</v>
      </c>
      <c r="I30" s="53" t="s">
        <v>53</v>
      </c>
      <c r="J30" s="8">
        <f>15+J32</f>
        <v>15</v>
      </c>
      <c r="K30" s="8">
        <f>20+J32</f>
        <v>20</v>
      </c>
      <c r="L30" s="8">
        <v>6</v>
      </c>
      <c r="M30" s="8">
        <v>0</v>
      </c>
      <c r="N30" s="8">
        <f>IF(T32=0,1,2)</f>
        <v>1</v>
      </c>
      <c r="O30" s="5" t="s">
        <v>29</v>
      </c>
      <c r="P30" s="5" t="s">
        <v>33</v>
      </c>
      <c r="Q30" s="5" t="s">
        <v>30</v>
      </c>
      <c r="R30" s="33" t="s">
        <v>26</v>
      </c>
      <c r="S30" s="52"/>
      <c r="T30" s="40" t="s">
        <v>43</v>
      </c>
      <c r="U30" s="41"/>
      <c r="V30" s="41"/>
      <c r="W30" s="42"/>
      <c r="X30" s="17" t="e">
        <f>(G30+#REF!)*#REF!</f>
        <v>#VALUE!</v>
      </c>
      <c r="Y30" s="18"/>
    </row>
    <row r="31" spans="1:25" ht="20.399999999999999" customHeight="1" thickTop="1" thickBot="1" x14ac:dyDescent="0.3">
      <c r="F31" s="9"/>
      <c r="G31" s="9"/>
      <c r="H31" s="58"/>
      <c r="I31" s="9"/>
      <c r="J31" s="15"/>
      <c r="K31" s="15"/>
      <c r="L31" s="9"/>
      <c r="M31" s="9"/>
      <c r="N31" s="9"/>
      <c r="O31" s="6" t="str">
        <f>IF(O32=0,"初级",IF(O32=1,"中级",IF(O32=2,"上级","不合法")))</f>
        <v>初级</v>
      </c>
      <c r="P31" s="6" t="str">
        <f>IF(P32=0,"初级",IF(P32=1,"中级",IF(P32=2,"上级","不合法")))</f>
        <v>初级</v>
      </c>
      <c r="Q31" s="6" t="str">
        <f>IF(Q32=0,"初级",IF(Q32=1,"中级",IF(Q32=2,"上级","不合法")))</f>
        <v>初级</v>
      </c>
      <c r="R31" s="33" t="s">
        <v>0</v>
      </c>
      <c r="S31" s="52"/>
      <c r="T31" s="43"/>
      <c r="U31" s="44"/>
      <c r="V31" s="44"/>
      <c r="W31" s="45"/>
      <c r="X31" s="19"/>
      <c r="Y31" s="20"/>
    </row>
    <row r="32" spans="1:25" ht="20.399999999999999" customHeight="1" thickTop="1" thickBot="1" x14ac:dyDescent="0.3">
      <c r="J32" s="54"/>
      <c r="K32" s="54"/>
      <c r="T32" s="4">
        <v>0</v>
      </c>
      <c r="U32" s="4">
        <v>0</v>
      </c>
      <c r="V32" s="4">
        <v>0</v>
      </c>
    </row>
    <row r="33" spans="6:25" ht="20.399999999999999" customHeight="1" thickTop="1" thickBot="1" x14ac:dyDescent="0.3">
      <c r="F33" s="2" t="s">
        <v>1</v>
      </c>
      <c r="G33" s="3" t="s">
        <v>18</v>
      </c>
      <c r="H33" s="3" t="s">
        <v>63</v>
      </c>
      <c r="I33" s="3" t="s">
        <v>52</v>
      </c>
      <c r="J33" s="2" t="s">
        <v>2</v>
      </c>
      <c r="K33" s="2" t="s">
        <v>3</v>
      </c>
      <c r="L33" s="2" t="s">
        <v>19</v>
      </c>
      <c r="M33" s="2" t="s">
        <v>21</v>
      </c>
      <c r="N33" s="2" t="s">
        <v>22</v>
      </c>
      <c r="O33" s="36" t="s">
        <v>23</v>
      </c>
      <c r="P33" s="36"/>
      <c r="Q33" s="36"/>
      <c r="R33" s="36"/>
      <c r="S33" s="36"/>
      <c r="T33" s="37" t="s">
        <v>4</v>
      </c>
      <c r="U33" s="38"/>
      <c r="V33" s="38"/>
      <c r="W33" s="39"/>
      <c r="X33" s="21" t="s">
        <v>27</v>
      </c>
      <c r="Y33" s="22"/>
    </row>
    <row r="34" spans="6:25" ht="20.399999999999999" customHeight="1" thickTop="1" thickBot="1" x14ac:dyDescent="0.3">
      <c r="F34" s="8" t="s">
        <v>44</v>
      </c>
      <c r="G34" s="53" t="s">
        <v>57</v>
      </c>
      <c r="H34" s="57">
        <v>1</v>
      </c>
      <c r="I34" s="53" t="s">
        <v>53</v>
      </c>
      <c r="J34" s="8">
        <f>20+J36</f>
        <v>20</v>
      </c>
      <c r="K34" s="8">
        <f>25+J36</f>
        <v>25</v>
      </c>
      <c r="L34" s="8">
        <v>6</v>
      </c>
      <c r="M34" s="8">
        <f>2+M36</f>
        <v>2</v>
      </c>
      <c r="N34" s="8">
        <f>IF(T36=0,1,2)</f>
        <v>1</v>
      </c>
      <c r="O34" s="5" t="s">
        <v>29</v>
      </c>
      <c r="P34" s="5" t="s">
        <v>45</v>
      </c>
      <c r="Q34" s="33" t="s">
        <v>26</v>
      </c>
      <c r="R34" s="34"/>
      <c r="S34" s="35"/>
      <c r="T34" s="40" t="s">
        <v>5</v>
      </c>
      <c r="U34" s="41"/>
      <c r="V34" s="41"/>
      <c r="W34" s="42"/>
      <c r="X34" s="17" t="e">
        <f>(G34+#REF!)*#REF!</f>
        <v>#VALUE!</v>
      </c>
      <c r="Y34" s="18"/>
    </row>
    <row r="35" spans="6:25" ht="20.399999999999999" customHeight="1" thickTop="1" thickBot="1" x14ac:dyDescent="0.3">
      <c r="F35" s="9"/>
      <c r="G35" s="9"/>
      <c r="H35" s="58"/>
      <c r="I35" s="9"/>
      <c r="J35" s="15"/>
      <c r="K35" s="15"/>
      <c r="L35" s="9"/>
      <c r="M35" s="9"/>
      <c r="N35" s="9"/>
      <c r="O35" s="6" t="str">
        <f>IF(O36=0,"初级",IF(O36=1,"中级",IF(O36=2,"上级","不合法")))</f>
        <v>初级</v>
      </c>
      <c r="P35" s="6" t="str">
        <f>IF(P36=0,"初级",IF(P36=1,"中级",IF(P36=2,"上级","不合法")))</f>
        <v>初级</v>
      </c>
      <c r="Q35" s="33" t="s">
        <v>7</v>
      </c>
      <c r="R35" s="34"/>
      <c r="S35" s="35"/>
      <c r="T35" s="43"/>
      <c r="U35" s="44"/>
      <c r="V35" s="44"/>
      <c r="W35" s="45"/>
      <c r="X35" s="19"/>
      <c r="Y35" s="20"/>
    </row>
    <row r="36" spans="6:25" ht="20.399999999999999" customHeight="1" thickTop="1" thickBot="1" x14ac:dyDescent="0.3">
      <c r="J36" s="54"/>
      <c r="K36" s="54"/>
      <c r="T36" s="4">
        <v>0</v>
      </c>
      <c r="U36" s="4">
        <v>0</v>
      </c>
      <c r="V36" s="4">
        <v>0</v>
      </c>
    </row>
    <row r="37" spans="6:25" ht="20.399999999999999" customHeight="1" thickTop="1" thickBot="1" x14ac:dyDescent="0.3">
      <c r="F37" s="2" t="s">
        <v>1</v>
      </c>
      <c r="G37" s="3" t="s">
        <v>18</v>
      </c>
      <c r="H37" s="3" t="s">
        <v>63</v>
      </c>
      <c r="I37" s="3" t="s">
        <v>52</v>
      </c>
      <c r="J37" s="2" t="s">
        <v>2</v>
      </c>
      <c r="K37" s="2" t="s">
        <v>3</v>
      </c>
      <c r="L37" s="2" t="s">
        <v>19</v>
      </c>
      <c r="M37" s="2" t="s">
        <v>21</v>
      </c>
      <c r="N37" s="2" t="s">
        <v>22</v>
      </c>
      <c r="O37" s="36" t="s">
        <v>23</v>
      </c>
      <c r="P37" s="36"/>
      <c r="Q37" s="36"/>
      <c r="R37" s="36"/>
      <c r="S37" s="36"/>
      <c r="T37" s="37" t="s">
        <v>4</v>
      </c>
      <c r="U37" s="38"/>
      <c r="V37" s="38"/>
      <c r="W37" s="39"/>
      <c r="X37" s="21" t="s">
        <v>27</v>
      </c>
      <c r="Y37" s="22"/>
    </row>
    <row r="38" spans="6:25" ht="20.399999999999999" customHeight="1" thickTop="1" thickBot="1" x14ac:dyDescent="0.3">
      <c r="F38" s="8" t="s">
        <v>46</v>
      </c>
      <c r="G38" s="53" t="s">
        <v>58</v>
      </c>
      <c r="H38" s="57">
        <v>1</v>
      </c>
      <c r="I38" s="53" t="s">
        <v>54</v>
      </c>
      <c r="J38" s="8">
        <f>30+J40</f>
        <v>30</v>
      </c>
      <c r="K38" s="8">
        <f>20</f>
        <v>20</v>
      </c>
      <c r="L38" s="8">
        <v>7</v>
      </c>
      <c r="M38" s="8">
        <f>1+M40</f>
        <v>1</v>
      </c>
      <c r="N38" s="8">
        <f>IF(T40=0,1,2)</f>
        <v>1</v>
      </c>
      <c r="O38" s="5" t="s">
        <v>29</v>
      </c>
      <c r="P38" s="5" t="s">
        <v>33</v>
      </c>
      <c r="Q38" s="5" t="s">
        <v>45</v>
      </c>
      <c r="R38" s="33" t="s">
        <v>26</v>
      </c>
      <c r="S38" s="52"/>
      <c r="T38" s="40" t="s">
        <v>5</v>
      </c>
      <c r="U38" s="41"/>
      <c r="V38" s="41"/>
      <c r="W38" s="42"/>
      <c r="X38" s="17" t="e">
        <f>(G38+#REF!)*#REF!</f>
        <v>#VALUE!</v>
      </c>
      <c r="Y38" s="18"/>
    </row>
    <row r="39" spans="6:25" ht="20.399999999999999" customHeight="1" thickTop="1" thickBot="1" x14ac:dyDescent="0.3">
      <c r="F39" s="9"/>
      <c r="G39" s="9"/>
      <c r="H39" s="58"/>
      <c r="I39" s="9"/>
      <c r="J39" s="15"/>
      <c r="K39" s="9"/>
      <c r="L39" s="9"/>
      <c r="M39" s="9"/>
      <c r="N39" s="9"/>
      <c r="O39" s="6" t="str">
        <f>IF(O40=0,"初级",IF(O40=1,"中级",IF(O40=2,"上级","不合法")))</f>
        <v>初级</v>
      </c>
      <c r="P39" s="6" t="str">
        <f>IF(P40=0,"初级",IF(P40=1,"中级",IF(P40=2,"上级","不合法")))</f>
        <v>初级</v>
      </c>
      <c r="Q39" s="6" t="str">
        <f>IF(Q40=0,"初级",IF(Q40=1,"中级",IF(Q40=2,"上级","不合法")))</f>
        <v>初级</v>
      </c>
      <c r="R39" s="33" t="s">
        <v>0</v>
      </c>
      <c r="S39" s="52"/>
      <c r="T39" s="43"/>
      <c r="U39" s="44"/>
      <c r="V39" s="44"/>
      <c r="W39" s="45"/>
      <c r="X39" s="19"/>
      <c r="Y39" s="20"/>
    </row>
    <row r="40" spans="6:25" ht="20.399999999999999" customHeight="1" thickTop="1" thickBot="1" x14ac:dyDescent="0.3">
      <c r="J40" s="54"/>
      <c r="T40" s="4">
        <v>0</v>
      </c>
      <c r="U40" s="4">
        <v>0</v>
      </c>
      <c r="V40" s="4">
        <v>0</v>
      </c>
    </row>
    <row r="41" spans="6:25" ht="20.399999999999999" customHeight="1" thickTop="1" thickBot="1" x14ac:dyDescent="0.3">
      <c r="F41" s="2" t="s">
        <v>1</v>
      </c>
      <c r="G41" s="3" t="s">
        <v>18</v>
      </c>
      <c r="H41" s="3" t="s">
        <v>63</v>
      </c>
      <c r="I41" s="3" t="s">
        <v>52</v>
      </c>
      <c r="J41" s="2" t="s">
        <v>2</v>
      </c>
      <c r="K41" s="2" t="s">
        <v>3</v>
      </c>
      <c r="L41" s="2" t="s">
        <v>19</v>
      </c>
      <c r="M41" s="2" t="s">
        <v>21</v>
      </c>
      <c r="N41" s="2" t="s">
        <v>22</v>
      </c>
      <c r="O41" s="36" t="s">
        <v>23</v>
      </c>
      <c r="P41" s="36"/>
      <c r="Q41" s="36"/>
      <c r="R41" s="36"/>
      <c r="S41" s="36"/>
      <c r="T41" s="37" t="s">
        <v>4</v>
      </c>
      <c r="U41" s="38"/>
      <c r="V41" s="38"/>
      <c r="W41" s="39"/>
      <c r="X41" s="21" t="s">
        <v>27</v>
      </c>
      <c r="Y41" s="22"/>
    </row>
    <row r="42" spans="6:25" ht="20.399999999999999" customHeight="1" thickTop="1" thickBot="1" x14ac:dyDescent="0.3">
      <c r="F42" s="8" t="s">
        <v>47</v>
      </c>
      <c r="G42" s="53" t="s">
        <v>59</v>
      </c>
      <c r="H42" s="57">
        <v>1</v>
      </c>
      <c r="I42" s="53" t="s">
        <v>54</v>
      </c>
      <c r="J42" s="8">
        <f>35+J44</f>
        <v>35</v>
      </c>
      <c r="K42" s="8">
        <f>30+J44</f>
        <v>30</v>
      </c>
      <c r="L42" s="8">
        <v>7</v>
      </c>
      <c r="M42" s="8">
        <f>2+M44</f>
        <v>2</v>
      </c>
      <c r="N42" s="8">
        <f>IF(T44=0,1,2)</f>
        <v>1</v>
      </c>
      <c r="O42" s="5" t="s">
        <v>29</v>
      </c>
      <c r="P42" s="5" t="s">
        <v>24</v>
      </c>
      <c r="Q42" s="5" t="s">
        <v>49</v>
      </c>
      <c r="R42" s="33" t="s">
        <v>26</v>
      </c>
      <c r="S42" s="52"/>
      <c r="T42" s="40" t="s">
        <v>48</v>
      </c>
      <c r="U42" s="41"/>
      <c r="V42" s="41"/>
      <c r="W42" s="42"/>
      <c r="X42" s="17" t="e">
        <f>(G42+#REF!)*#REF!</f>
        <v>#VALUE!</v>
      </c>
      <c r="Y42" s="18"/>
    </row>
    <row r="43" spans="6:25" ht="20.399999999999999" customHeight="1" thickTop="1" thickBot="1" x14ac:dyDescent="0.3">
      <c r="F43" s="9"/>
      <c r="G43" s="9"/>
      <c r="H43" s="58"/>
      <c r="I43" s="9"/>
      <c r="J43" s="15"/>
      <c r="K43" s="15"/>
      <c r="L43" s="9"/>
      <c r="M43" s="9"/>
      <c r="N43" s="9"/>
      <c r="O43" s="6" t="str">
        <f>IF(O44=0,"初级",IF(O44=1,"中级",IF(O44=2,"上级","不合法")))</f>
        <v>初级</v>
      </c>
      <c r="P43" s="6" t="str">
        <f>IF(P44=0,"初级",IF(P44=1,"中级",IF(P44=2,"上级","不合法")))</f>
        <v>初级</v>
      </c>
      <c r="Q43" s="6" t="str">
        <f>IF(Q44=0,"初级",IF(Q44=1,"中级",IF(Q44=2,"上级","不合法")))</f>
        <v>初级</v>
      </c>
      <c r="R43" s="33" t="s">
        <v>0</v>
      </c>
      <c r="S43" s="52"/>
      <c r="T43" s="43"/>
      <c r="U43" s="44"/>
      <c r="V43" s="44"/>
      <c r="W43" s="45"/>
      <c r="X43" s="19"/>
      <c r="Y43" s="20"/>
    </row>
    <row r="44" spans="6:25" ht="20.399999999999999" customHeight="1" thickTop="1" thickBot="1" x14ac:dyDescent="0.3">
      <c r="J44" s="54"/>
      <c r="K44" s="54"/>
      <c r="T44" s="4">
        <v>0</v>
      </c>
      <c r="U44" s="4">
        <v>0</v>
      </c>
      <c r="V44" s="4">
        <v>0</v>
      </c>
    </row>
    <row r="45" spans="6:25" ht="20.399999999999999" customHeight="1" thickTop="1" thickBot="1" x14ac:dyDescent="0.3">
      <c r="F45" s="2" t="s">
        <v>1</v>
      </c>
      <c r="G45" s="3" t="s">
        <v>18</v>
      </c>
      <c r="H45" s="3" t="s">
        <v>63</v>
      </c>
      <c r="I45" s="3" t="s">
        <v>52</v>
      </c>
      <c r="J45" s="2" t="s">
        <v>2</v>
      </c>
      <c r="K45" s="2" t="s">
        <v>3</v>
      </c>
      <c r="L45" s="2" t="s">
        <v>19</v>
      </c>
      <c r="M45" s="2" t="s">
        <v>21</v>
      </c>
      <c r="N45" s="2" t="s">
        <v>22</v>
      </c>
      <c r="O45" s="36" t="s">
        <v>23</v>
      </c>
      <c r="P45" s="36"/>
      <c r="Q45" s="36"/>
      <c r="R45" s="36"/>
      <c r="S45" s="36"/>
      <c r="T45" s="37" t="s">
        <v>4</v>
      </c>
      <c r="U45" s="38"/>
      <c r="V45" s="38"/>
      <c r="W45" s="39"/>
      <c r="X45" s="21" t="s">
        <v>27</v>
      </c>
      <c r="Y45" s="22"/>
    </row>
    <row r="46" spans="6:25" ht="20.399999999999999" customHeight="1" thickTop="1" thickBot="1" x14ac:dyDescent="0.3">
      <c r="F46" s="8" t="s">
        <v>51</v>
      </c>
      <c r="G46" s="53" t="s">
        <v>60</v>
      </c>
      <c r="H46" s="57">
        <v>1</v>
      </c>
      <c r="I46" s="53" t="s">
        <v>55</v>
      </c>
      <c r="J46" s="8">
        <f>35+J48</f>
        <v>35</v>
      </c>
      <c r="K46" s="8">
        <f>30+J48</f>
        <v>30</v>
      </c>
      <c r="L46" s="8">
        <v>8</v>
      </c>
      <c r="M46" s="8">
        <f>2+M48</f>
        <v>2</v>
      </c>
      <c r="N46" s="8">
        <f>IF(T48=0,1,2)</f>
        <v>1</v>
      </c>
      <c r="O46" s="5" t="s">
        <v>29</v>
      </c>
      <c r="P46" s="5" t="s">
        <v>24</v>
      </c>
      <c r="Q46" s="5" t="s">
        <v>33</v>
      </c>
      <c r="R46" s="5" t="s">
        <v>45</v>
      </c>
      <c r="S46" s="7" t="s">
        <v>26</v>
      </c>
      <c r="T46" s="40" t="s">
        <v>50</v>
      </c>
      <c r="U46" s="41"/>
      <c r="V46" s="41"/>
      <c r="W46" s="42"/>
      <c r="X46" s="17" t="e">
        <f>(G46+#REF!)*#REF!</f>
        <v>#VALUE!</v>
      </c>
      <c r="Y46" s="18"/>
    </row>
    <row r="47" spans="6:25" ht="20.399999999999999" customHeight="1" thickTop="1" thickBot="1" x14ac:dyDescent="0.3">
      <c r="F47" s="9"/>
      <c r="G47" s="9"/>
      <c r="H47" s="58"/>
      <c r="I47" s="9"/>
      <c r="J47" s="9"/>
      <c r="K47" s="9"/>
      <c r="L47" s="9"/>
      <c r="M47" s="9"/>
      <c r="N47" s="9"/>
      <c r="O47" s="6" t="str">
        <f>IF(O48=0,"初级",IF(O48=1,"中级",IF(O48=2,"上级","不合法")))</f>
        <v>初级</v>
      </c>
      <c r="P47" s="6" t="str">
        <f>IF(P48=0,"初级",IF(P48=1,"中级",IF(P48=2,"上级","不合法")))</f>
        <v>初级</v>
      </c>
      <c r="Q47" s="6" t="str">
        <f>IF(Q48=0,"初级",IF(Q48=1,"中级",IF(Q48=2,"上级","不合法")))</f>
        <v>初级</v>
      </c>
      <c r="R47" s="6" t="str">
        <f>IF(R48=0,"初级",IF(R48=1,"中级",IF(R48=2,"上级","不合法")))</f>
        <v>初级</v>
      </c>
      <c r="S47" s="7" t="s">
        <v>0</v>
      </c>
      <c r="T47" s="43"/>
      <c r="U47" s="44"/>
      <c r="V47" s="44"/>
      <c r="W47" s="45"/>
      <c r="X47" s="19"/>
      <c r="Y47" s="20"/>
    </row>
    <row r="48" spans="6:25" ht="20.399999999999999" customHeight="1" thickTop="1" thickBot="1" x14ac:dyDescent="0.3">
      <c r="T48" s="4">
        <v>0</v>
      </c>
      <c r="U48" s="4">
        <v>0</v>
      </c>
      <c r="V48" s="4">
        <v>0</v>
      </c>
    </row>
    <row r="49" ht="20.399999999999999" customHeight="1" thickTop="1" x14ac:dyDescent="0.25"/>
  </sheetData>
  <mergeCells count="184">
    <mergeCell ref="T46:W47"/>
    <mergeCell ref="X46:Y47"/>
    <mergeCell ref="X45:Y45"/>
    <mergeCell ref="F46:F47"/>
    <mergeCell ref="G46:G47"/>
    <mergeCell ref="I46:I47"/>
    <mergeCell ref="H46:H47"/>
    <mergeCell ref="J46:J47"/>
    <mergeCell ref="K46:K47"/>
    <mergeCell ref="L46:L47"/>
    <mergeCell ref="M46:M47"/>
    <mergeCell ref="N46:N47"/>
    <mergeCell ref="O45:S45"/>
    <mergeCell ref="T45:W45"/>
    <mergeCell ref="R42:S42"/>
    <mergeCell ref="T42:W43"/>
    <mergeCell ref="X42:Y43"/>
    <mergeCell ref="R43:S43"/>
    <mergeCell ref="X41:Y41"/>
    <mergeCell ref="F42:F43"/>
    <mergeCell ref="G42:G43"/>
    <mergeCell ref="I42:I43"/>
    <mergeCell ref="H42:H43"/>
    <mergeCell ref="J42:J43"/>
    <mergeCell ref="K42:K43"/>
    <mergeCell ref="L42:L43"/>
    <mergeCell ref="M42:M43"/>
    <mergeCell ref="N42:N43"/>
    <mergeCell ref="T38:W39"/>
    <mergeCell ref="X38:Y39"/>
    <mergeCell ref="R39:S39"/>
    <mergeCell ref="O41:S41"/>
    <mergeCell ref="T41:W41"/>
    <mergeCell ref="L38:L39"/>
    <mergeCell ref="M38:M39"/>
    <mergeCell ref="N38:N39"/>
    <mergeCell ref="R38:S38"/>
    <mergeCell ref="F38:F39"/>
    <mergeCell ref="G38:G39"/>
    <mergeCell ref="I38:I39"/>
    <mergeCell ref="H38:H39"/>
    <mergeCell ref="J38:J39"/>
    <mergeCell ref="K38:K39"/>
    <mergeCell ref="O37:S37"/>
    <mergeCell ref="T37:W37"/>
    <mergeCell ref="X37:Y37"/>
    <mergeCell ref="T34:W35"/>
    <mergeCell ref="X34:Y35"/>
    <mergeCell ref="Q34:S34"/>
    <mergeCell ref="Q35:S35"/>
    <mergeCell ref="L34:L35"/>
    <mergeCell ref="M34:M35"/>
    <mergeCell ref="N34:N35"/>
    <mergeCell ref="F34:F35"/>
    <mergeCell ref="G34:G35"/>
    <mergeCell ref="I34:I35"/>
    <mergeCell ref="H34:H35"/>
    <mergeCell ref="J34:J35"/>
    <mergeCell ref="K34:K35"/>
    <mergeCell ref="O33:S33"/>
    <mergeCell ref="T33:W33"/>
    <mergeCell ref="X33:Y33"/>
    <mergeCell ref="T30:W31"/>
    <mergeCell ref="X30:Y31"/>
    <mergeCell ref="R30:S30"/>
    <mergeCell ref="R31:S31"/>
    <mergeCell ref="L30:L31"/>
    <mergeCell ref="M30:M31"/>
    <mergeCell ref="N30:N31"/>
    <mergeCell ref="F30:F31"/>
    <mergeCell ref="G30:G31"/>
    <mergeCell ref="H30:H31"/>
    <mergeCell ref="I30:I31"/>
    <mergeCell ref="J30:J31"/>
    <mergeCell ref="K30:K31"/>
    <mergeCell ref="F28:Y28"/>
    <mergeCell ref="O29:S29"/>
    <mergeCell ref="T29:W29"/>
    <mergeCell ref="X29:Y29"/>
    <mergeCell ref="Q25:S25"/>
    <mergeCell ref="T25:W26"/>
    <mergeCell ref="X25:Y26"/>
    <mergeCell ref="Q26:S26"/>
    <mergeCell ref="X24:Y24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4:S24"/>
    <mergeCell ref="T24:W24"/>
    <mergeCell ref="O21:S22"/>
    <mergeCell ref="T21:W22"/>
    <mergeCell ref="X21:Y22"/>
    <mergeCell ref="X20:Y20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T17:W18"/>
    <mergeCell ref="X17:Y18"/>
    <mergeCell ref="O17:S18"/>
    <mergeCell ref="O20:S20"/>
    <mergeCell ref="T20:W20"/>
    <mergeCell ref="L17:L18"/>
    <mergeCell ref="M17:M18"/>
    <mergeCell ref="N17:N18"/>
    <mergeCell ref="F17:F18"/>
    <mergeCell ref="G17:G18"/>
    <mergeCell ref="H17:H18"/>
    <mergeCell ref="I17:I18"/>
    <mergeCell ref="J17:J18"/>
    <mergeCell ref="K17:K18"/>
    <mergeCell ref="O16:S16"/>
    <mergeCell ref="T16:W16"/>
    <mergeCell ref="X16:Y16"/>
    <mergeCell ref="Q13:S13"/>
    <mergeCell ref="T13:W14"/>
    <mergeCell ref="X13:Y14"/>
    <mergeCell ref="Q14:S14"/>
    <mergeCell ref="O12:S12"/>
    <mergeCell ref="T12:W12"/>
    <mergeCell ref="X12:Y12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8:S8"/>
    <mergeCell ref="T8:W8"/>
    <mergeCell ref="X8:Y8"/>
    <mergeCell ref="L9:L10"/>
    <mergeCell ref="M9:M10"/>
    <mergeCell ref="N9:N10"/>
    <mergeCell ref="Q9:S9"/>
    <mergeCell ref="T9:W10"/>
    <mergeCell ref="X9:Y10"/>
    <mergeCell ref="Q10:S10"/>
    <mergeCell ref="X4:Y4"/>
    <mergeCell ref="X5:Y6"/>
    <mergeCell ref="F3:Y3"/>
    <mergeCell ref="F1:Y2"/>
    <mergeCell ref="A9:B10"/>
    <mergeCell ref="C9:D10"/>
    <mergeCell ref="Q5:S5"/>
    <mergeCell ref="Q6:S6"/>
    <mergeCell ref="O4:S4"/>
    <mergeCell ref="T4:W4"/>
    <mergeCell ref="T5:W6"/>
    <mergeCell ref="L5:L6"/>
    <mergeCell ref="K9:K10"/>
    <mergeCell ref="A7:B8"/>
    <mergeCell ref="C7:D8"/>
    <mergeCell ref="F9:F10"/>
    <mergeCell ref="M5:M6"/>
    <mergeCell ref="N5:N6"/>
    <mergeCell ref="A1:D2"/>
    <mergeCell ref="A3:B4"/>
    <mergeCell ref="C3:D4"/>
    <mergeCell ref="F5:F6"/>
    <mergeCell ref="G5:G6"/>
    <mergeCell ref="H5:H6"/>
    <mergeCell ref="G9:G10"/>
    <mergeCell ref="H9:H10"/>
    <mergeCell ref="I9:I10"/>
    <mergeCell ref="J9:J10"/>
    <mergeCell ref="A5:B6"/>
    <mergeCell ref="C5:D6"/>
    <mergeCell ref="I5:I6"/>
    <mergeCell ref="J5:J6"/>
    <mergeCell ref="K5:K6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9" master=""/>
  <rangeList sheetStid="1" master="">
    <arrUserId title="HP与SP区域" rangeCreator="" othersAccessPermission="edit"/>
    <arrUserId title="HP与SP区域_1" rangeCreator="" othersAccessPermission="edit"/>
    <arrUserId title="查询区域_1_2" rangeCreator="" othersAccessPermission="edit"/>
    <arrUserId title="角色基础信息区域_2" rangeCreator="" othersAccessPermission="edit"/>
    <arrUserId title="查询区域_1" rangeCreator="" othersAccessPermission="edit"/>
  </rangeList>
  <rangeList sheetStid="18" master="">
    <arrUserId title="区域1" rangeCreator="" othersAccessPermission="edit"/>
    <arrUserId title="角色基础信息区域" rangeCreator="" othersAccessPermission="edit"/>
    <arrUserId title="角色基础信息区域_5" rangeCreator="" othersAccessPermission="edit"/>
  </rangeList>
  <rangeList sheetStid="2" master="">
    <arrUserId title="区域1" rangeCreator="" othersAccessPermission="edit"/>
  </rangeList>
  <rangeList sheetStid="3" master=""/>
  <rangeList sheetStid="4" master="">
    <arrUserId title="防具区域" rangeCreator="" othersAccessPermission="edit"/>
    <arrUserId title="武器区域_1" rangeCreator="" othersAccessPermission="edit"/>
    <arrUserId title="防具区域_3" rangeCreator="" othersAccessPermission="edit"/>
    <arrUserId title="防具区域_4" rangeCreator="" othersAccessPermission="edit"/>
  </rangeList>
  <rangeList sheetStid="17" master="">
    <arrUserId title="防具区域" rangeCreator="" othersAccessPermission="edit"/>
    <arrUserId title="防具区域_1" rangeCreator="" othersAccessPermission="edit"/>
    <arrUserId title="防具区域_2" rangeCreator="" othersAccessPermission="edit"/>
    <arrUserId title="防具区域_4" rangeCreator="" othersAccessPermission="edit"/>
    <arrUserId title="防具区域_5" rangeCreator="" othersAccessPermission="edit"/>
  </rangeList>
  <rangeList sheetStid="5" master="">
    <arrUserId title="武器熟练度区域_1" rangeCreator="" othersAccessPermission="edit"/>
    <arrUserId title="泛用技能区域_2" rangeCreator="" othersAccessPermission="edit"/>
  </rangeList>
  <rangeList sheetStid="21" master=""/>
  <rangeList sheetStid="22" master=""/>
  <rangeList sheetStid="9" master=""/>
  <rangeList sheetStid="8" master="">
    <arrUserId title="角色基础信息区域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召唤法术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KEN JIANG</cp:lastModifiedBy>
  <dcterms:created xsi:type="dcterms:W3CDTF">2015-06-05T18:19:00Z</dcterms:created>
  <dcterms:modified xsi:type="dcterms:W3CDTF">2024-04-14T15:28:19Z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  <property fmtid="{D5CDD505-2E9C-101B-9397-08002B2CF9AE}" pid="3" name="ICV">
    <vt:lpwstr>E2499195655C45D89438EE5C1844D94A</vt:lpwstr>
  </property>
  <property fmtid="{D5CDD505-2E9C-101B-9397-08002B2CF9AE}" pid="4" name="KSOProductBuildVer">
    <vt:lpwstr>2052-11.1.0.12165</vt:lpwstr>
  </property>
</Properties>
</file>