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662586A-E6E9-4DC5-8147-F6BEA06E411E}" xr6:coauthVersionLast="47" xr6:coauthVersionMax="47" xr10:uidLastSave="{00000000-0000-0000-0000-000000000000}"/>
  <bookViews>
    <workbookView xWindow="-120" yWindow="-120" windowWidth="20730" windowHeight="11160" activeTab="4" xr2:uid="{E68C8A8F-F8EA-45C8-A185-583B11C4EB26}"/>
  </bookViews>
  <sheets>
    <sheet name="Tableau 1" sheetId="26" r:id="rId1"/>
    <sheet name=" Tableau 2" sheetId="19" r:id="rId2"/>
    <sheet name="Tableau 3" sheetId="22" r:id="rId3"/>
    <sheet name="Tableau 4" sheetId="25" r:id="rId4"/>
    <sheet name="Tableau 5" sheetId="6" r:id="rId5"/>
    <sheet name="Tableau 6" sheetId="7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2" l="1"/>
  <c r="C3" i="7"/>
  <c r="C4" i="7"/>
  <c r="C5" i="7"/>
  <c r="C6" i="7"/>
  <c r="C7" i="7"/>
  <c r="C8" i="7"/>
  <c r="C9" i="7"/>
  <c r="C10" i="7"/>
  <c r="C11" i="7"/>
  <c r="C2" i="7"/>
  <c r="G17" i="6"/>
  <c r="G19" i="6"/>
  <c r="G20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2" i="6"/>
  <c r="C11" i="22"/>
  <c r="C10" i="22"/>
  <c r="C9" i="22"/>
  <c r="C8" i="22"/>
  <c r="C7" i="22"/>
  <c r="C6" i="22"/>
  <c r="C5" i="22"/>
  <c r="C4" i="22"/>
  <c r="C8" i="19"/>
  <c r="C7" i="19"/>
  <c r="C6" i="19"/>
  <c r="C5" i="19"/>
  <c r="C4" i="19"/>
  <c r="C9" i="19" l="1"/>
</calcChain>
</file>

<file path=xl/sharedStrings.xml><?xml version="1.0" encoding="utf-8"?>
<sst xmlns="http://schemas.openxmlformats.org/spreadsheetml/2006/main" count="138" uniqueCount="37">
  <si>
    <t>Students</t>
  </si>
  <si>
    <r>
      <rPr>
        <b/>
        <sz val="18"/>
        <color theme="0"/>
        <rFont val="Calibri"/>
        <family val="2"/>
        <scheme val="minor"/>
      </rPr>
      <t>Ivy League Applicants</t>
    </r>
    <r>
      <rPr>
        <sz val="16"/>
        <color theme="0"/>
        <rFont val="Calibri"/>
        <family val="2"/>
        <scheme val="minor"/>
      </rPr>
      <t xml:space="preserve"> </t>
    </r>
  </si>
  <si>
    <t>ID</t>
  </si>
  <si>
    <t>PU</t>
  </si>
  <si>
    <t>QTE</t>
  </si>
  <si>
    <t>PT</t>
  </si>
  <si>
    <t>Remise</t>
  </si>
  <si>
    <t xml:space="preserve">Val Remise </t>
  </si>
  <si>
    <t>Total à payer</t>
  </si>
  <si>
    <t>Total facture:</t>
  </si>
  <si>
    <t>TVA:</t>
  </si>
  <si>
    <t>Val TVA:</t>
  </si>
  <si>
    <t>TTC:</t>
  </si>
  <si>
    <t>Time(s)</t>
  </si>
  <si>
    <t>Distance (m)</t>
  </si>
  <si>
    <t>Speed (m/s)</t>
  </si>
  <si>
    <t>Somme de Students</t>
  </si>
  <si>
    <t>Total général</t>
  </si>
  <si>
    <t>Yale</t>
  </si>
  <si>
    <t>Arts</t>
  </si>
  <si>
    <t>Brown</t>
  </si>
  <si>
    <t>Dartmouth</t>
  </si>
  <si>
    <t>Harvard</t>
  </si>
  <si>
    <t>Columbia</t>
  </si>
  <si>
    <t>Cornell</t>
  </si>
  <si>
    <t>Physics</t>
  </si>
  <si>
    <t>Princeton</t>
  </si>
  <si>
    <t>Mathematics</t>
  </si>
  <si>
    <t>Psychology</t>
  </si>
  <si>
    <t>Penn State</t>
  </si>
  <si>
    <t>Economics</t>
  </si>
  <si>
    <t>Étiquettes de lignes</t>
  </si>
  <si>
    <t>Moyenne de Students2</t>
  </si>
  <si>
    <t>Étiquettes de colonnes</t>
  </si>
  <si>
    <t>University</t>
  </si>
  <si>
    <t>Faculty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</si>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</sst>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\ [$DZD]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9" tint="0.79998168889431442"/>
      </bottom>
      <diagonal/>
    </border>
  </borders>
  <cellStyleXfs count="4">
    <xf numFmtId="0" fontId="0" fillId="0" borderId="0"/>
    <xf numFmtId="0" fontId="2" fillId="2" borderId="1" applyFont="0" applyBorder="0" applyAlignment="0">
      <alignment horizontal="center" vertical="center"/>
    </xf>
    <xf numFmtId="9" fontId="5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0" xfId="0" applyNumberFormat="1"/>
    <xf numFmtId="9" fontId="0" fillId="0" borderId="0" xfId="2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0" fillId="0" borderId="8" xfId="0" applyNumberFormat="1" applyBorder="1"/>
    <xf numFmtId="9" fontId="0" fillId="0" borderId="12" xfId="2" applyFont="1" applyBorder="1"/>
    <xf numFmtId="164" fontId="0" fillId="0" borderId="12" xfId="0" applyNumberFormat="1" applyBorder="1"/>
    <xf numFmtId="164" fontId="7" fillId="4" borderId="5" xfId="3" applyNumberFormat="1" applyFont="1" applyBorder="1"/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14" xfId="0" applyFont="1" applyFill="1" applyBorder="1"/>
    <xf numFmtId="0" fontId="1" fillId="5" borderId="15" xfId="0" applyFont="1" applyFill="1" applyBorder="1"/>
    <xf numFmtId="0" fontId="1" fillId="5" borderId="0" xfId="0" applyFont="1" applyFill="1"/>
    <xf numFmtId="0" fontId="0" fillId="2" borderId="0" xfId="0" applyFill="1"/>
    <xf numFmtId="0" fontId="0" fillId="2" borderId="14" xfId="0" applyFill="1" applyBorder="1"/>
    <xf numFmtId="0" fontId="1" fillId="5" borderId="14" xfId="0" applyFont="1" applyFill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3" xfId="0" applyBorder="1" applyAlignment="1">
      <alignment horizontal="right"/>
    </xf>
  </cellXfs>
  <cellStyles count="4">
    <cellStyle name="20 % - Accent1" xfId="3" builtinId="30"/>
    <cellStyle name="Normal" xfId="0" builtinId="0"/>
    <cellStyle name="Pourcentage" xfId="2" builtinId="5"/>
    <cellStyle name="Style 1" xfId="1" xr:uid="{C4F919DF-E765-4D14-895B-76F0BFE469B8}"/>
  </cellStyles>
  <dxfs count="2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#,##0.00\ [$DZD]"/>
    </dxf>
    <dxf>
      <numFmt numFmtId="164" formatCode="#,##0.00\ [$DZD]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#,##0.00\ [$DZD]"/>
    </dxf>
    <dxf>
      <numFmt numFmtId="164" formatCode="#,##0.00\ [$DZD]"/>
    </dxf>
    <dxf>
      <alignment horizontal="center" vertical="bottom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/>
    </dxf>
    <dxf>
      <alignment vertical="center"/>
    </dxf>
    <dxf>
      <alignment horizontal="center"/>
    </dxf>
    <dxf>
      <alignment vertical="center"/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</dxfs>
  <tableStyles count="1" defaultTableStyle="TableStyleMedium2" defaultPivotStyle="PivotStyleLight16">
    <tableStyle name="Style de tableau 1" pivot="0" count="0" xr9:uid="{F181CDAD-8E75-4EB3-8105-E41D6A042DDD}"/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6696703452608966"/>
          <c:y val="0.1060384759597358"/>
          <c:w val="0.67998818897637792"/>
          <c:h val="0.74521602668496423"/>
        </c:manualLayout>
      </c:layout>
      <c:lineChart>
        <c:grouping val="standard"/>
        <c:varyColors val="0"/>
        <c:ser>
          <c:idx val="0"/>
          <c:order val="0"/>
          <c:tx>
            <c:strRef>
              <c:f>'Tableau 6'!$C$1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'Tableau 6'!$A$2:$A$11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'Tableau 6'!$C$2:$C$11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1-43DE-9A21-D01E2D18C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379280"/>
        <c:axId val="485380360"/>
      </c:lineChart>
      <c:catAx>
        <c:axId val="4853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380360"/>
        <c:crosses val="autoZero"/>
        <c:auto val="1"/>
        <c:lblAlgn val="ctr"/>
        <c:lblOffset val="100"/>
        <c:noMultiLvlLbl val="0"/>
      </c:catAx>
      <c:valAx>
        <c:axId val="48538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3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Speed/Distance</a:t>
            </a:r>
          </a:p>
        </c:rich>
      </c:tx>
      <c:layout>
        <c:manualLayout>
          <c:xMode val="edge"/>
          <c:yMode val="edge"/>
          <c:x val="0.35959011373578298"/>
          <c:y val="1.388886921073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0.12026223762848139"/>
          <c:w val="0.6673215223097113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'Tableau 6'!$C$1</c:f>
              <c:strCache>
                <c:ptCount val="1"/>
                <c:pt idx="0">
                  <c:v>Speed 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'Tableau 6'!$B$2:$B$11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'Tableau 6'!$C$2:$C$11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C-41DB-BFCA-98BFACAA4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578392"/>
        <c:axId val="484577312"/>
      </c:scatterChart>
      <c:valAx>
        <c:axId val="484578392"/>
        <c:scaling>
          <c:orientation val="minMax"/>
          <c:max val="91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577312"/>
        <c:crosses val="autoZero"/>
        <c:crossBetween val="midCat"/>
        <c:majorUnit val="7"/>
        <c:minorUnit val="3"/>
      </c:valAx>
      <c:valAx>
        <c:axId val="4845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4578392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9379133858267714"/>
          <c:y val="0.91947871099445899"/>
          <c:w val="0.1892546032128393"/>
          <c:h val="6.07291613830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12</xdr:row>
      <xdr:rowOff>19050</xdr:rowOff>
    </xdr:from>
    <xdr:to>
      <xdr:col>6</xdr:col>
      <xdr:colOff>180975</xdr:colOff>
      <xdr:row>30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3EAFED-22A2-EAEA-F79F-4ECCDBE64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11</xdr:row>
      <xdr:rowOff>185736</xdr:rowOff>
    </xdr:from>
    <xdr:to>
      <xdr:col>13</xdr:col>
      <xdr:colOff>419099</xdr:colOff>
      <xdr:row>30</xdr:row>
      <xdr:rowOff>95249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E717000-5C4D-947B-C7DE-53D67E1EF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88.835311458337" createdVersion="8" refreshedVersion="8" minRefreshableVersion="3" recordCount="40" xr:uid="{01C87C06-1F6E-44AC-BB28-43170D7109CD}">
  <cacheSource type="worksheet">
    <worksheetSource ref="A2:B42" sheet="Feuil6"/>
  </cacheSource>
  <cacheFields count="4">
    <cacheField name="Students" numFmtId="0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Moyenne de Students2" numFmtId="0" formula="Students/8" databaseField="0"/>
    <cacheField name="Champ1" numFmtId="0" formula="'Moyenne de Students2'/5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288.861614004629" createdVersion="8" refreshedVersion="8" minRefreshableVersion="3" recordCount="40" xr:uid="{8A46525A-51E2-457C-B39F-1568D9C46221}">
  <cacheSource type="worksheet">
    <worksheetSource ref="A2:C42" sheet="Feuil6"/>
  </cacheSource>
  <cacheFields count="3">
    <cacheField name="Students" numFmtId="0">
      <sharedItems containsSemiMixedTypes="0" containsString="0" containsNumber="1" containsInteger="1" minValue="135" maxValue="9567" count="37">
        <n v="591"/>
        <n v="9567"/>
        <n v="542"/>
        <n v="346"/>
        <n v="849"/>
        <n v="552"/>
        <n v="173"/>
        <n v="1355"/>
        <n v="193"/>
        <n v="615"/>
        <n v="1579"/>
        <n v="547"/>
        <n v="1687"/>
        <n v="972"/>
        <n v="234"/>
        <n v="151"/>
        <n v="1793"/>
        <n v="315"/>
        <n v="618"/>
        <n v="246"/>
        <n v="784"/>
        <n v="316"/>
        <n v="3155"/>
        <n v="318"/>
        <n v="608"/>
        <n v="561"/>
        <n v="357"/>
        <n v="1688"/>
        <n v="568"/>
        <n v="632"/>
        <n v="551"/>
        <n v="948"/>
        <n v="1358"/>
        <n v="135"/>
        <n v="158"/>
        <n v="1889"/>
        <n v="651"/>
      </sharedItems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</r>
  <r>
    <n v="9567"/>
    <x v="1"/>
  </r>
  <r>
    <n v="542"/>
    <x v="2"/>
  </r>
  <r>
    <n v="346"/>
    <x v="2"/>
  </r>
  <r>
    <n v="849"/>
    <x v="0"/>
  </r>
  <r>
    <n v="552"/>
    <x v="2"/>
  </r>
  <r>
    <n v="173"/>
    <x v="0"/>
  </r>
  <r>
    <n v="1355"/>
    <x v="0"/>
  </r>
  <r>
    <n v="193"/>
    <x v="3"/>
  </r>
  <r>
    <n v="615"/>
    <x v="3"/>
  </r>
  <r>
    <n v="1579"/>
    <x v="3"/>
  </r>
  <r>
    <n v="547"/>
    <x v="1"/>
  </r>
  <r>
    <n v="1687"/>
    <x v="4"/>
  </r>
  <r>
    <n v="972"/>
    <x v="2"/>
  </r>
  <r>
    <n v="234"/>
    <x v="2"/>
  </r>
  <r>
    <n v="151"/>
    <x v="4"/>
  </r>
  <r>
    <n v="1793"/>
    <x v="1"/>
  </r>
  <r>
    <n v="315"/>
    <x v="4"/>
  </r>
  <r>
    <n v="618"/>
    <x v="1"/>
  </r>
  <r>
    <n v="246"/>
    <x v="1"/>
  </r>
  <r>
    <n v="784"/>
    <x v="1"/>
  </r>
  <r>
    <n v="316"/>
    <x v="3"/>
  </r>
  <r>
    <n v="3155"/>
    <x v="0"/>
  </r>
  <r>
    <n v="318"/>
    <x v="4"/>
  </r>
  <r>
    <n v="608"/>
    <x v="2"/>
  </r>
  <r>
    <n v="561"/>
    <x v="0"/>
  </r>
  <r>
    <n v="357"/>
    <x v="4"/>
  </r>
  <r>
    <n v="1688"/>
    <x v="3"/>
  </r>
  <r>
    <n v="972"/>
    <x v="2"/>
  </r>
  <r>
    <n v="568"/>
    <x v="1"/>
  </r>
  <r>
    <n v="632"/>
    <x v="3"/>
  </r>
  <r>
    <n v="551"/>
    <x v="4"/>
  </r>
  <r>
    <n v="948"/>
    <x v="1"/>
  </r>
  <r>
    <n v="1358"/>
    <x v="0"/>
  </r>
  <r>
    <n v="135"/>
    <x v="0"/>
  </r>
  <r>
    <n v="849"/>
    <x v="3"/>
  </r>
  <r>
    <n v="158"/>
    <x v="4"/>
  </r>
  <r>
    <n v="1889"/>
    <x v="3"/>
  </r>
  <r>
    <n v="651"/>
    <x v="4"/>
  </r>
  <r>
    <n v="65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</r>
  <r>
    <x v="1"/>
    <x v="1"/>
    <x v="1"/>
  </r>
  <r>
    <x v="2"/>
    <x v="2"/>
    <x v="2"/>
  </r>
  <r>
    <x v="3"/>
    <x v="2"/>
    <x v="3"/>
  </r>
  <r>
    <x v="4"/>
    <x v="0"/>
    <x v="4"/>
  </r>
  <r>
    <x v="5"/>
    <x v="2"/>
    <x v="5"/>
  </r>
  <r>
    <x v="6"/>
    <x v="0"/>
    <x v="3"/>
  </r>
  <r>
    <x v="7"/>
    <x v="0"/>
    <x v="5"/>
  </r>
  <r>
    <x v="8"/>
    <x v="3"/>
    <x v="6"/>
  </r>
  <r>
    <x v="9"/>
    <x v="3"/>
    <x v="3"/>
  </r>
  <r>
    <x v="10"/>
    <x v="3"/>
    <x v="1"/>
  </r>
  <r>
    <x v="11"/>
    <x v="1"/>
    <x v="2"/>
  </r>
  <r>
    <x v="12"/>
    <x v="4"/>
    <x v="2"/>
  </r>
  <r>
    <x v="13"/>
    <x v="2"/>
    <x v="1"/>
  </r>
  <r>
    <x v="14"/>
    <x v="2"/>
    <x v="7"/>
  </r>
  <r>
    <x v="15"/>
    <x v="4"/>
    <x v="6"/>
  </r>
  <r>
    <x v="16"/>
    <x v="1"/>
    <x v="4"/>
  </r>
  <r>
    <x v="17"/>
    <x v="4"/>
    <x v="4"/>
  </r>
  <r>
    <x v="18"/>
    <x v="1"/>
    <x v="5"/>
  </r>
  <r>
    <x v="19"/>
    <x v="1"/>
    <x v="0"/>
  </r>
  <r>
    <x v="20"/>
    <x v="1"/>
    <x v="6"/>
  </r>
  <r>
    <x v="21"/>
    <x v="3"/>
    <x v="2"/>
  </r>
  <r>
    <x v="22"/>
    <x v="0"/>
    <x v="2"/>
  </r>
  <r>
    <x v="23"/>
    <x v="4"/>
    <x v="7"/>
  </r>
  <r>
    <x v="24"/>
    <x v="2"/>
    <x v="4"/>
  </r>
  <r>
    <x v="25"/>
    <x v="0"/>
    <x v="6"/>
  </r>
  <r>
    <x v="26"/>
    <x v="4"/>
    <x v="0"/>
  </r>
  <r>
    <x v="27"/>
    <x v="3"/>
    <x v="4"/>
  </r>
  <r>
    <x v="13"/>
    <x v="2"/>
    <x v="6"/>
  </r>
  <r>
    <x v="28"/>
    <x v="1"/>
    <x v="7"/>
  </r>
  <r>
    <x v="29"/>
    <x v="3"/>
    <x v="7"/>
  </r>
  <r>
    <x v="30"/>
    <x v="4"/>
    <x v="5"/>
  </r>
  <r>
    <x v="31"/>
    <x v="1"/>
    <x v="3"/>
  </r>
  <r>
    <x v="32"/>
    <x v="0"/>
    <x v="1"/>
  </r>
  <r>
    <x v="33"/>
    <x v="0"/>
    <x v="7"/>
  </r>
  <r>
    <x v="4"/>
    <x v="3"/>
    <x v="0"/>
  </r>
  <r>
    <x v="34"/>
    <x v="4"/>
    <x v="3"/>
  </r>
  <r>
    <x v="35"/>
    <x v="3"/>
    <x v="5"/>
  </r>
  <r>
    <x v="36"/>
    <x v="4"/>
    <x v="1"/>
  </r>
  <r>
    <x v="3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1ECBE-7580-49AD-AD96-9EBF84BF8024}" name="Tableau croisé dynamique1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dataField="1" showAll="0"/>
    <pivotField axis="axisRow" showAll="0">
      <items count="6">
        <item x="0"/>
        <item x="2"/>
        <item x="3"/>
        <item x="1"/>
        <item x="4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me de Students" fld="0" baseField="0" baseItem="0"/>
  </dataFields>
  <formats count="10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1" type="button" dataOnly="0" labelOnly="1" outline="0" axis="axisRow" fieldPosition="0"/>
    </format>
    <format dxfId="23">
      <pivotArea dataOnly="0" labelOnly="1" fieldPosition="0">
        <references count="1">
          <reference field="1" count="0"/>
        </references>
      </pivotArea>
    </format>
    <format dxfId="22">
      <pivotArea dataOnly="0" labelOnly="1" grandRow="1" outline="0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  <format dxfId="19">
      <pivotArea dataOnly="0" labelOnly="1" outline="0" axis="axisValues" fieldPosition="0"/>
    </format>
    <format dxfId="18">
      <pivotArea field="1" type="button" dataOnly="0" labelOnly="1" outline="0" axis="axisRow" fieldPosition="0"/>
    </format>
    <format dxfId="17">
      <pivotArea field="1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F0E35D-C204-4192-BA18-9BB8C72A08C2}" name="Tableau croisé dynamique12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12" firstHeaderRow="1" firstDataRow="1" firstDataCol="1"/>
  <pivotFields count="3">
    <pivotField dataFiel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9D9BBE-1141-4491-8EFC-5AC2D8A48448}" name="Tableau croisé dynamique19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G13" firstHeaderRow="1" firstDataRow="2" firstDataCol="1"/>
  <pivotFields count="3">
    <pivotField dataField="1" showAll="0">
      <items count="38">
        <item x="33"/>
        <item x="15"/>
        <item x="34"/>
        <item x="6"/>
        <item x="8"/>
        <item x="14"/>
        <item x="19"/>
        <item x="17"/>
        <item x="21"/>
        <item x="23"/>
        <item x="3"/>
        <item x="26"/>
        <item x="2"/>
        <item x="11"/>
        <item x="30"/>
        <item x="5"/>
        <item x="25"/>
        <item x="28"/>
        <item x="0"/>
        <item x="24"/>
        <item x="9"/>
        <item x="18"/>
        <item x="29"/>
        <item x="36"/>
        <item x="20"/>
        <item x="4"/>
        <item x="31"/>
        <item x="13"/>
        <item x="7"/>
        <item x="32"/>
        <item x="10"/>
        <item x="12"/>
        <item x="27"/>
        <item x="16"/>
        <item x="35"/>
        <item x="22"/>
        <item x="1"/>
        <item t="default"/>
      </items>
    </pivotField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C34B6B-6779-4FFE-BE5A-FBB9D001848F}" name="Tableau147" displayName="Tableau147" ref="A3:C43" totalsRowShown="0" headerRowDxfId="1">
  <tableColumns count="3">
    <tableColumn id="1" xr3:uid="{EF436BED-1E8A-4A5A-BC6E-110824D71E1D}" name="Students" dataDxfId="0"/>
    <tableColumn id="2" xr3:uid="{5B0F0A59-E69C-4568-80A4-B7F66C90C961}" name="Faculty"/>
    <tableColumn id="3" xr3:uid="{8897B0C4-128F-4961-ADA2-8984CC856A73}" name="University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DD4017-6318-44DF-B191-DA540F9C9A20}" name="Tableau1" displayName="Tableau1" ref="A1:G15" totalsRowShown="0" headerRowDxfId="16" tableBorderDxfId="15">
  <tableColumns count="7">
    <tableColumn id="1" xr3:uid="{3EA1FC00-3910-47E9-AB79-2947DCFB7E3E}" name="ID" dataDxfId="14"/>
    <tableColumn id="2" xr3:uid="{69704FBB-FE84-4075-B2E7-5AB95E28D0F6}" name="PU" dataDxfId="13"/>
    <tableColumn id="3" xr3:uid="{F1578336-DB36-48D9-BC15-DCA80943AAF9}" name="QTE"/>
    <tableColumn id="4" xr3:uid="{14F156DD-D8B5-4AAD-A56E-8A23AA467E80}" name="PT" dataDxfId="12">
      <calculatedColumnFormula>B2*C2</calculatedColumnFormula>
    </tableColumn>
    <tableColumn id="5" xr3:uid="{11F9CA4F-FAEC-4997-A14D-F2A5810DD528}" name="Remise" dataDxfId="11" dataCellStyle="Pourcentage"/>
    <tableColumn id="6" xr3:uid="{A2913751-E228-4B31-B68D-95DFBD51C383}" name="Val Remise " dataDxfId="10">
      <calculatedColumnFormula>D2*E2</calculatedColumnFormula>
    </tableColumn>
    <tableColumn id="7" xr3:uid="{D5EBD7E0-A94E-4C1A-AEDE-8306D3F6F4CD}" name="Total à payer" dataDxfId="9">
      <calculatedColumnFormula>D2-F2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512A58-8ED4-495D-95DC-86F6E9C7AB56}" name="Tableau2" displayName="Tableau2" ref="A1:C11" totalsRowShown="0" headerRowDxfId="8" headerRowBorderDxfId="7" tableBorderDxfId="6" totalsRowBorderDxfId="5">
  <tableColumns count="3">
    <tableColumn id="1" xr3:uid="{442A093C-DD5B-4FFB-B232-0929FA6925EF}" name="Time(s)" dataDxfId="4"/>
    <tableColumn id="2" xr3:uid="{61D878BF-4469-4EDC-B8B0-9323A7B09DA3}" name="Distance (m)" dataDxfId="3"/>
    <tableColumn id="3" xr3:uid="{C953CC0A-52A6-49CF-8626-197D4653CFEC}" name="Speed (m/s)" dataDxfId="2">
      <calculatedColumnFormula>B2/A2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20BEC-7FD7-4577-B7B4-4EC325F81B8A}">
  <dimension ref="A1:C43"/>
  <sheetViews>
    <sheetView workbookViewId="0">
      <selection activeCell="F1" sqref="F1"/>
    </sheetView>
  </sheetViews>
  <sheetFormatPr baseColWidth="10" defaultRowHeight="15" x14ac:dyDescent="0.25"/>
  <cols>
    <col min="1" max="1" width="14.7109375" customWidth="1"/>
    <col min="2" max="2" width="15.28515625" customWidth="1"/>
    <col min="3" max="3" width="17.42578125" customWidth="1"/>
  </cols>
  <sheetData>
    <row r="1" spans="1:3" x14ac:dyDescent="0.25">
      <c r="A1" s="29" t="s">
        <v>1</v>
      </c>
      <c r="B1" s="29"/>
      <c r="C1" s="29"/>
    </row>
    <row r="2" spans="1:3" x14ac:dyDescent="0.25">
      <c r="A2" s="30"/>
      <c r="B2" s="30"/>
      <c r="C2" s="30"/>
    </row>
    <row r="3" spans="1:3" x14ac:dyDescent="0.25">
      <c r="A3" s="3" t="s">
        <v>0</v>
      </c>
      <c r="B3" s="2" t="s">
        <v>35</v>
      </c>
      <c r="C3" s="1" t="s">
        <v>34</v>
      </c>
    </row>
    <row r="4" spans="1:3" x14ac:dyDescent="0.25">
      <c r="A4" s="1">
        <v>591</v>
      </c>
      <c r="B4" t="s">
        <v>19</v>
      </c>
      <c r="C4" t="s">
        <v>18</v>
      </c>
    </row>
    <row r="5" spans="1:3" x14ac:dyDescent="0.25">
      <c r="A5" s="1">
        <v>9567</v>
      </c>
      <c r="B5" t="s">
        <v>25</v>
      </c>
      <c r="C5" t="s">
        <v>20</v>
      </c>
    </row>
    <row r="6" spans="1:3" x14ac:dyDescent="0.25">
      <c r="A6" s="1">
        <v>542</v>
      </c>
      <c r="B6" t="s">
        <v>30</v>
      </c>
      <c r="C6" t="s">
        <v>21</v>
      </c>
    </row>
    <row r="7" spans="1:3" x14ac:dyDescent="0.25">
      <c r="A7" s="1">
        <v>346</v>
      </c>
      <c r="B7" t="s">
        <v>30</v>
      </c>
      <c r="C7" t="s">
        <v>22</v>
      </c>
    </row>
    <row r="8" spans="1:3" x14ac:dyDescent="0.25">
      <c r="A8" s="1">
        <v>849</v>
      </c>
      <c r="B8" t="s">
        <v>19</v>
      </c>
      <c r="C8" t="s">
        <v>23</v>
      </c>
    </row>
    <row r="9" spans="1:3" x14ac:dyDescent="0.25">
      <c r="A9" s="1">
        <v>552</v>
      </c>
      <c r="B9" t="s">
        <v>30</v>
      </c>
      <c r="C9" t="s">
        <v>24</v>
      </c>
    </row>
    <row r="10" spans="1:3" x14ac:dyDescent="0.25">
      <c r="A10" s="1">
        <v>173</v>
      </c>
      <c r="B10" t="s">
        <v>19</v>
      </c>
      <c r="C10" t="s">
        <v>22</v>
      </c>
    </row>
    <row r="11" spans="1:3" x14ac:dyDescent="0.25">
      <c r="A11" s="1">
        <v>1355</v>
      </c>
      <c r="B11" t="s">
        <v>19</v>
      </c>
      <c r="C11" t="s">
        <v>24</v>
      </c>
    </row>
    <row r="12" spans="1:3" x14ac:dyDescent="0.25">
      <c r="A12" s="1">
        <v>193</v>
      </c>
      <c r="B12" t="s">
        <v>27</v>
      </c>
      <c r="C12" t="s">
        <v>26</v>
      </c>
    </row>
    <row r="13" spans="1:3" x14ac:dyDescent="0.25">
      <c r="A13" s="1">
        <v>615</v>
      </c>
      <c r="B13" t="s">
        <v>27</v>
      </c>
      <c r="C13" t="s">
        <v>22</v>
      </c>
    </row>
    <row r="14" spans="1:3" x14ac:dyDescent="0.25">
      <c r="A14" s="1">
        <v>1579</v>
      </c>
      <c r="B14" t="s">
        <v>27</v>
      </c>
      <c r="C14" t="s">
        <v>20</v>
      </c>
    </row>
    <row r="15" spans="1:3" x14ac:dyDescent="0.25">
      <c r="A15" s="1">
        <v>547</v>
      </c>
      <c r="B15" t="s">
        <v>25</v>
      </c>
      <c r="C15" t="s">
        <v>21</v>
      </c>
    </row>
    <row r="16" spans="1:3" x14ac:dyDescent="0.25">
      <c r="A16" s="1">
        <v>1687</v>
      </c>
      <c r="B16" t="s">
        <v>28</v>
      </c>
      <c r="C16" t="s">
        <v>21</v>
      </c>
    </row>
    <row r="17" spans="1:3" x14ac:dyDescent="0.25">
      <c r="A17" s="1">
        <v>972</v>
      </c>
      <c r="B17" t="s">
        <v>30</v>
      </c>
      <c r="C17" t="s">
        <v>20</v>
      </c>
    </row>
    <row r="18" spans="1:3" x14ac:dyDescent="0.25">
      <c r="A18" s="1">
        <v>234</v>
      </c>
      <c r="B18" t="s">
        <v>30</v>
      </c>
      <c r="C18" t="s">
        <v>29</v>
      </c>
    </row>
    <row r="19" spans="1:3" x14ac:dyDescent="0.25">
      <c r="A19" s="1">
        <v>151</v>
      </c>
      <c r="B19" t="s">
        <v>28</v>
      </c>
      <c r="C19" t="s">
        <v>26</v>
      </c>
    </row>
    <row r="20" spans="1:3" x14ac:dyDescent="0.25">
      <c r="A20" s="1">
        <v>1793</v>
      </c>
      <c r="B20" t="s">
        <v>25</v>
      </c>
      <c r="C20" t="s">
        <v>23</v>
      </c>
    </row>
    <row r="21" spans="1:3" x14ac:dyDescent="0.25">
      <c r="A21" s="1">
        <v>315</v>
      </c>
      <c r="B21" t="s">
        <v>28</v>
      </c>
      <c r="C21" t="s">
        <v>23</v>
      </c>
    </row>
    <row r="22" spans="1:3" x14ac:dyDescent="0.25">
      <c r="A22" s="1">
        <v>618</v>
      </c>
      <c r="B22" t="s">
        <v>25</v>
      </c>
      <c r="C22" t="s">
        <v>24</v>
      </c>
    </row>
    <row r="23" spans="1:3" x14ac:dyDescent="0.25">
      <c r="A23" s="1">
        <v>246</v>
      </c>
      <c r="B23" t="s">
        <v>25</v>
      </c>
      <c r="C23" t="s">
        <v>18</v>
      </c>
    </row>
    <row r="24" spans="1:3" x14ac:dyDescent="0.25">
      <c r="A24" s="1">
        <v>784</v>
      </c>
      <c r="B24" t="s">
        <v>25</v>
      </c>
      <c r="C24" t="s">
        <v>26</v>
      </c>
    </row>
    <row r="25" spans="1:3" x14ac:dyDescent="0.25">
      <c r="A25" s="1">
        <v>316</v>
      </c>
      <c r="B25" t="s">
        <v>27</v>
      </c>
      <c r="C25" t="s">
        <v>21</v>
      </c>
    </row>
    <row r="26" spans="1:3" x14ac:dyDescent="0.25">
      <c r="A26" s="1">
        <v>3155</v>
      </c>
      <c r="B26" t="s">
        <v>19</v>
      </c>
      <c r="C26" t="s">
        <v>21</v>
      </c>
    </row>
    <row r="27" spans="1:3" x14ac:dyDescent="0.25">
      <c r="A27" s="1">
        <v>318</v>
      </c>
      <c r="B27" t="s">
        <v>28</v>
      </c>
      <c r="C27" t="s">
        <v>29</v>
      </c>
    </row>
    <row r="28" spans="1:3" x14ac:dyDescent="0.25">
      <c r="A28" s="1">
        <v>608</v>
      </c>
      <c r="B28" t="s">
        <v>30</v>
      </c>
      <c r="C28" t="s">
        <v>23</v>
      </c>
    </row>
    <row r="29" spans="1:3" x14ac:dyDescent="0.25">
      <c r="A29" s="1">
        <v>561</v>
      </c>
      <c r="B29" t="s">
        <v>19</v>
      </c>
      <c r="C29" t="s">
        <v>26</v>
      </c>
    </row>
    <row r="30" spans="1:3" x14ac:dyDescent="0.25">
      <c r="A30" s="1">
        <v>357</v>
      </c>
      <c r="B30" t="s">
        <v>28</v>
      </c>
      <c r="C30" t="s">
        <v>18</v>
      </c>
    </row>
    <row r="31" spans="1:3" x14ac:dyDescent="0.25">
      <c r="A31" s="1">
        <v>1688</v>
      </c>
      <c r="B31" t="s">
        <v>27</v>
      </c>
      <c r="C31" t="s">
        <v>23</v>
      </c>
    </row>
    <row r="32" spans="1:3" x14ac:dyDescent="0.25">
      <c r="A32" s="1">
        <v>972</v>
      </c>
      <c r="B32" t="s">
        <v>30</v>
      </c>
      <c r="C32" t="s">
        <v>26</v>
      </c>
    </row>
    <row r="33" spans="1:3" x14ac:dyDescent="0.25">
      <c r="A33" s="1">
        <v>568</v>
      </c>
      <c r="B33" t="s">
        <v>25</v>
      </c>
      <c r="C33" t="s">
        <v>29</v>
      </c>
    </row>
    <row r="34" spans="1:3" x14ac:dyDescent="0.25">
      <c r="A34" s="1">
        <v>632</v>
      </c>
      <c r="B34" t="s">
        <v>27</v>
      </c>
      <c r="C34" t="s">
        <v>29</v>
      </c>
    </row>
    <row r="35" spans="1:3" x14ac:dyDescent="0.25">
      <c r="A35" s="1">
        <v>551</v>
      </c>
      <c r="B35" t="s">
        <v>28</v>
      </c>
      <c r="C35" t="s">
        <v>24</v>
      </c>
    </row>
    <row r="36" spans="1:3" x14ac:dyDescent="0.25">
      <c r="A36" s="1">
        <v>948</v>
      </c>
      <c r="B36" t="s">
        <v>25</v>
      </c>
      <c r="C36" t="s">
        <v>22</v>
      </c>
    </row>
    <row r="37" spans="1:3" x14ac:dyDescent="0.25">
      <c r="A37" s="1">
        <v>1358</v>
      </c>
      <c r="B37" t="s">
        <v>19</v>
      </c>
      <c r="C37" t="s">
        <v>20</v>
      </c>
    </row>
    <row r="38" spans="1:3" x14ac:dyDescent="0.25">
      <c r="A38" s="1">
        <v>135</v>
      </c>
      <c r="B38" t="s">
        <v>19</v>
      </c>
      <c r="C38" t="s">
        <v>29</v>
      </c>
    </row>
    <row r="39" spans="1:3" x14ac:dyDescent="0.25">
      <c r="A39" s="1">
        <v>849</v>
      </c>
      <c r="B39" t="s">
        <v>27</v>
      </c>
      <c r="C39" t="s">
        <v>18</v>
      </c>
    </row>
    <row r="40" spans="1:3" x14ac:dyDescent="0.25">
      <c r="A40" s="1">
        <v>158</v>
      </c>
      <c r="B40" t="s">
        <v>28</v>
      </c>
      <c r="C40" t="s">
        <v>22</v>
      </c>
    </row>
    <row r="41" spans="1:3" x14ac:dyDescent="0.25">
      <c r="A41" s="1">
        <v>1889</v>
      </c>
      <c r="B41" t="s">
        <v>27</v>
      </c>
      <c r="C41" t="s">
        <v>24</v>
      </c>
    </row>
    <row r="42" spans="1:3" x14ac:dyDescent="0.25">
      <c r="A42" s="1">
        <v>651</v>
      </c>
      <c r="B42" t="s">
        <v>28</v>
      </c>
      <c r="C42" t="s">
        <v>20</v>
      </c>
    </row>
    <row r="43" spans="1:3" x14ac:dyDescent="0.25">
      <c r="A43" s="1">
        <v>651</v>
      </c>
      <c r="B43" t="s">
        <v>30</v>
      </c>
      <c r="C43" t="s">
        <v>18</v>
      </c>
    </row>
  </sheetData>
  <mergeCells count="1">
    <mergeCell ref="A1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C84B1-B9AD-4D46-8232-DA0861FC0B97}">
  <dimension ref="A3:C9"/>
  <sheetViews>
    <sheetView workbookViewId="0">
      <selection activeCell="C19" sqref="C19"/>
    </sheetView>
  </sheetViews>
  <sheetFormatPr baseColWidth="10" defaultRowHeight="15" x14ac:dyDescent="0.25"/>
  <cols>
    <col min="1" max="1" width="21" bestFit="1" customWidth="1"/>
    <col min="2" max="2" width="22.85546875" customWidth="1"/>
    <col min="3" max="3" width="33.85546875" bestFit="1" customWidth="1"/>
    <col min="4" max="4" width="21.85546875" customWidth="1"/>
    <col min="5" max="5" width="31" bestFit="1" customWidth="1"/>
  </cols>
  <sheetData>
    <row r="3" spans="1:3" x14ac:dyDescent="0.25">
      <c r="A3" s="28" t="s">
        <v>31</v>
      </c>
      <c r="B3" s="2" t="s">
        <v>16</v>
      </c>
      <c r="C3" s="27" t="s">
        <v>32</v>
      </c>
    </row>
    <row r="4" spans="1:3" x14ac:dyDescent="0.25">
      <c r="A4" s="21" t="s">
        <v>19</v>
      </c>
      <c r="B4">
        <v>8177</v>
      </c>
      <c r="C4" s="25">
        <f>GETPIVOTDATA("Somme de Students",$A$3,"Faculty","Arts")/8</f>
        <v>1022.125</v>
      </c>
    </row>
    <row r="5" spans="1:3" x14ac:dyDescent="0.25">
      <c r="A5" s="21" t="s">
        <v>30</v>
      </c>
      <c r="B5">
        <v>4877</v>
      </c>
      <c r="C5" s="25">
        <f>GETPIVOTDATA("Somme de Students",$A$3,"Faculty","Economics")/8</f>
        <v>609.625</v>
      </c>
    </row>
    <row r="6" spans="1:3" x14ac:dyDescent="0.25">
      <c r="A6" s="21" t="s">
        <v>27</v>
      </c>
      <c r="B6">
        <v>7761</v>
      </c>
      <c r="C6" s="25">
        <f>GETPIVOTDATA("Somme de Students",$A$3,"Faculty","Mathematics")/8</f>
        <v>970.125</v>
      </c>
    </row>
    <row r="7" spans="1:3" x14ac:dyDescent="0.25">
      <c r="A7" s="21" t="s">
        <v>25</v>
      </c>
      <c r="B7">
        <v>15071</v>
      </c>
      <c r="C7" s="25">
        <f>GETPIVOTDATA("Somme de Students",$A$3,"Faculty","Physics")/8</f>
        <v>1883.875</v>
      </c>
    </row>
    <row r="8" spans="1:3" x14ac:dyDescent="0.25">
      <c r="A8" s="21" t="s">
        <v>28</v>
      </c>
      <c r="B8">
        <v>4188</v>
      </c>
      <c r="C8" s="26">
        <f>GETPIVOTDATA("Somme de Students",$A$3,"Faculty","Psychology")/8</f>
        <v>523.5</v>
      </c>
    </row>
    <row r="9" spans="1:3" x14ac:dyDescent="0.25">
      <c r="A9" s="21" t="s">
        <v>17</v>
      </c>
      <c r="B9">
        <v>40074</v>
      </c>
      <c r="C9" s="24">
        <f>(C4+C5+C6+C7+C8)/5</f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0F09E-4826-437F-85C2-E95DBF2E994B}">
  <dimension ref="A3:C12"/>
  <sheetViews>
    <sheetView workbookViewId="0">
      <selection activeCell="D18" sqref="D18"/>
    </sheetView>
  </sheetViews>
  <sheetFormatPr baseColWidth="10" defaultRowHeight="15" x14ac:dyDescent="0.25"/>
  <cols>
    <col min="1" max="1" width="21" bestFit="1" customWidth="1"/>
    <col min="2" max="2" width="18.85546875" bestFit="1" customWidth="1"/>
    <col min="3" max="3" width="22.42578125" customWidth="1"/>
  </cols>
  <sheetData>
    <row r="3" spans="1:3" x14ac:dyDescent="0.25">
      <c r="A3" s="20" t="s">
        <v>31</v>
      </c>
      <c r="B3" t="s">
        <v>16</v>
      </c>
      <c r="C3" s="22" t="s">
        <v>32</v>
      </c>
    </row>
    <row r="4" spans="1:3" x14ac:dyDescent="0.25">
      <c r="A4" s="21" t="s">
        <v>20</v>
      </c>
      <c r="B4">
        <v>14127</v>
      </c>
      <c r="C4" s="25">
        <f>GETPIVOTDATA("Students",$A$3,"University","Brown")/5</f>
        <v>2825.4</v>
      </c>
    </row>
    <row r="5" spans="1:3" x14ac:dyDescent="0.25">
      <c r="A5" s="21" t="s">
        <v>23</v>
      </c>
      <c r="B5">
        <v>5253</v>
      </c>
      <c r="C5" s="25">
        <f>GETPIVOTDATA("Students",$A$3,"University","Columbia")/5</f>
        <v>1050.5999999999999</v>
      </c>
    </row>
    <row r="6" spans="1:3" x14ac:dyDescent="0.25">
      <c r="A6" s="21" t="s">
        <v>24</v>
      </c>
      <c r="B6">
        <v>4965</v>
      </c>
      <c r="C6" s="25">
        <f>GETPIVOTDATA("Students",$A$3,"University","Cornell")/5</f>
        <v>993</v>
      </c>
    </row>
    <row r="7" spans="1:3" x14ac:dyDescent="0.25">
      <c r="A7" s="21" t="s">
        <v>21</v>
      </c>
      <c r="B7">
        <v>6247</v>
      </c>
      <c r="C7" s="25">
        <f>GETPIVOTDATA("Students",$A$3,"University","Dartmouth")/5</f>
        <v>1249.4000000000001</v>
      </c>
    </row>
    <row r="8" spans="1:3" x14ac:dyDescent="0.25">
      <c r="A8" s="21" t="s">
        <v>22</v>
      </c>
      <c r="B8">
        <v>2240</v>
      </c>
      <c r="C8" s="25">
        <f>GETPIVOTDATA("Students",$A$3,"University","Harvard")/5</f>
        <v>448</v>
      </c>
    </row>
    <row r="9" spans="1:3" x14ac:dyDescent="0.25">
      <c r="A9" s="21" t="s">
        <v>29</v>
      </c>
      <c r="B9">
        <v>1887</v>
      </c>
      <c r="C9" s="25">
        <f>GETPIVOTDATA("Students",$A$3,"University","Penn State")/5</f>
        <v>377.4</v>
      </c>
    </row>
    <row r="10" spans="1:3" x14ac:dyDescent="0.25">
      <c r="A10" s="21" t="s">
        <v>26</v>
      </c>
      <c r="B10">
        <v>2661</v>
      </c>
      <c r="C10" s="25">
        <f>GETPIVOTDATA("Students",$A$3,"University","Princeton")/5</f>
        <v>532.20000000000005</v>
      </c>
    </row>
    <row r="11" spans="1:3" x14ac:dyDescent="0.25">
      <c r="A11" s="21" t="s">
        <v>18</v>
      </c>
      <c r="B11">
        <v>2694</v>
      </c>
      <c r="C11" s="25">
        <f>GETPIVOTDATA("Students",$A$3,"University","Yale")/5</f>
        <v>538.79999999999995</v>
      </c>
    </row>
    <row r="12" spans="1:3" x14ac:dyDescent="0.25">
      <c r="A12" s="21" t="s">
        <v>17</v>
      </c>
      <c r="B12">
        <v>40074</v>
      </c>
      <c r="C12" s="23">
        <f>(C4+C5+C6+C7+C8+C9+C10+C11)/8</f>
        <v>1001.8499999999999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58338-B9DD-41B9-80CD-6B7A1881DAE5}">
  <dimension ref="A3:G13"/>
  <sheetViews>
    <sheetView workbookViewId="0">
      <selection activeCell="D20" sqref="D20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bestFit="1" customWidth="1"/>
    <col min="4" max="4" width="12.5703125" bestFit="1" customWidth="1"/>
    <col min="5" max="5" width="7.42578125" bestFit="1" customWidth="1"/>
    <col min="6" max="6" width="10.85546875" bestFit="1" customWidth="1"/>
    <col min="7" max="7" width="12.5703125" bestFit="1" customWidth="1"/>
  </cols>
  <sheetData>
    <row r="3" spans="1:7" x14ac:dyDescent="0.25">
      <c r="A3" s="20" t="s">
        <v>16</v>
      </c>
      <c r="B3" s="20" t="s">
        <v>33</v>
      </c>
    </row>
    <row r="4" spans="1:7" x14ac:dyDescent="0.25">
      <c r="A4" s="20" t="s">
        <v>31</v>
      </c>
      <c r="B4" t="s">
        <v>19</v>
      </c>
      <c r="C4" t="s">
        <v>30</v>
      </c>
      <c r="D4" t="s">
        <v>27</v>
      </c>
      <c r="E4" t="s">
        <v>25</v>
      </c>
      <c r="F4" t="s">
        <v>28</v>
      </c>
      <c r="G4" t="s">
        <v>17</v>
      </c>
    </row>
    <row r="5" spans="1:7" x14ac:dyDescent="0.25">
      <c r="A5" s="21" t="s">
        <v>20</v>
      </c>
      <c r="B5">
        <v>1358</v>
      </c>
      <c r="C5">
        <v>972</v>
      </c>
      <c r="D5">
        <v>1579</v>
      </c>
      <c r="E5">
        <v>9567</v>
      </c>
      <c r="F5">
        <v>651</v>
      </c>
      <c r="G5">
        <v>14127</v>
      </c>
    </row>
    <row r="6" spans="1:7" x14ac:dyDescent="0.25">
      <c r="A6" s="21" t="s">
        <v>23</v>
      </c>
      <c r="B6">
        <v>849</v>
      </c>
      <c r="C6">
        <v>608</v>
      </c>
      <c r="D6">
        <v>1688</v>
      </c>
      <c r="E6">
        <v>1793</v>
      </c>
      <c r="F6">
        <v>315</v>
      </c>
      <c r="G6">
        <v>5253</v>
      </c>
    </row>
    <row r="7" spans="1:7" x14ac:dyDescent="0.25">
      <c r="A7" s="21" t="s">
        <v>24</v>
      </c>
      <c r="B7">
        <v>1355</v>
      </c>
      <c r="C7">
        <v>552</v>
      </c>
      <c r="D7">
        <v>1889</v>
      </c>
      <c r="E7">
        <v>618</v>
      </c>
      <c r="F7">
        <v>551</v>
      </c>
      <c r="G7">
        <v>4965</v>
      </c>
    </row>
    <row r="8" spans="1:7" x14ac:dyDescent="0.25">
      <c r="A8" s="21" t="s">
        <v>21</v>
      </c>
      <c r="B8">
        <v>3155</v>
      </c>
      <c r="C8">
        <v>542</v>
      </c>
      <c r="D8">
        <v>316</v>
      </c>
      <c r="E8">
        <v>547</v>
      </c>
      <c r="F8">
        <v>1687</v>
      </c>
      <c r="G8">
        <v>6247</v>
      </c>
    </row>
    <row r="9" spans="1:7" x14ac:dyDescent="0.25">
      <c r="A9" s="21" t="s">
        <v>22</v>
      </c>
      <c r="B9">
        <v>173</v>
      </c>
      <c r="C9">
        <v>346</v>
      </c>
      <c r="D9">
        <v>615</v>
      </c>
      <c r="E9">
        <v>948</v>
      </c>
      <c r="F9">
        <v>158</v>
      </c>
      <c r="G9">
        <v>2240</v>
      </c>
    </row>
    <row r="10" spans="1:7" x14ac:dyDescent="0.25">
      <c r="A10" s="21" t="s">
        <v>29</v>
      </c>
      <c r="B10">
        <v>135</v>
      </c>
      <c r="C10">
        <v>234</v>
      </c>
      <c r="D10">
        <v>632</v>
      </c>
      <c r="E10">
        <v>568</v>
      </c>
      <c r="F10">
        <v>318</v>
      </c>
      <c r="G10">
        <v>1887</v>
      </c>
    </row>
    <row r="11" spans="1:7" x14ac:dyDescent="0.25">
      <c r="A11" s="21" t="s">
        <v>26</v>
      </c>
      <c r="B11">
        <v>561</v>
      </c>
      <c r="C11">
        <v>972</v>
      </c>
      <c r="D11">
        <v>193</v>
      </c>
      <c r="E11">
        <v>784</v>
      </c>
      <c r="F11">
        <v>151</v>
      </c>
      <c r="G11">
        <v>2661</v>
      </c>
    </row>
    <row r="12" spans="1:7" x14ac:dyDescent="0.25">
      <c r="A12" s="21" t="s">
        <v>18</v>
      </c>
      <c r="B12">
        <v>591</v>
      </c>
      <c r="C12">
        <v>651</v>
      </c>
      <c r="D12">
        <v>849</v>
      </c>
      <c r="E12">
        <v>246</v>
      </c>
      <c r="F12">
        <v>357</v>
      </c>
      <c r="G12">
        <v>2694</v>
      </c>
    </row>
    <row r="13" spans="1:7" x14ac:dyDescent="0.25">
      <c r="A13" s="21" t="s">
        <v>17</v>
      </c>
      <c r="B13">
        <v>8177</v>
      </c>
      <c r="C13">
        <v>4877</v>
      </c>
      <c r="D13">
        <v>7761</v>
      </c>
      <c r="E13">
        <v>15071</v>
      </c>
      <c r="F13">
        <v>4188</v>
      </c>
      <c r="G13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B546-C44A-4AF9-8A9C-1B8C0FA418EE}">
  <dimension ref="A1:J20"/>
  <sheetViews>
    <sheetView tabSelected="1" workbookViewId="0">
      <selection activeCell="J14" sqref="J14"/>
    </sheetView>
  </sheetViews>
  <sheetFormatPr baseColWidth="10" defaultRowHeight="15" x14ac:dyDescent="0.25"/>
  <cols>
    <col min="2" max="2" width="12" bestFit="1" customWidth="1"/>
    <col min="4" max="4" width="12" bestFit="1" customWidth="1"/>
    <col min="6" max="6" width="13.42578125" customWidth="1"/>
    <col min="7" max="7" width="16.42578125" customWidth="1"/>
    <col min="13" max="13" width="15.85546875" customWidth="1"/>
  </cols>
  <sheetData>
    <row r="1" spans="1:10" x14ac:dyDescent="0.25">
      <c r="A1" s="9" t="s">
        <v>2</v>
      </c>
      <c r="B1" s="9" t="s">
        <v>3</v>
      </c>
      <c r="C1" s="9" t="s">
        <v>4</v>
      </c>
      <c r="D1" s="9" t="s">
        <v>5</v>
      </c>
      <c r="E1" s="9" t="s">
        <v>6</v>
      </c>
      <c r="F1" s="9" t="s">
        <v>7</v>
      </c>
      <c r="G1" s="9" t="s">
        <v>8</v>
      </c>
    </row>
    <row r="2" spans="1:10" x14ac:dyDescent="0.25">
      <c r="A2" s="1">
        <v>1</v>
      </c>
      <c r="B2" s="7">
        <v>120</v>
      </c>
      <c r="C2">
        <v>3</v>
      </c>
      <c r="D2" s="7">
        <f>B2*C2</f>
        <v>360</v>
      </c>
      <c r="E2" s="8">
        <v>0.05</v>
      </c>
      <c r="F2" s="7">
        <f>D2*E2</f>
        <v>18</v>
      </c>
      <c r="G2" s="7">
        <f>D2-F2</f>
        <v>342</v>
      </c>
    </row>
    <row r="3" spans="1:10" x14ac:dyDescent="0.25">
      <c r="A3" s="1">
        <v>2</v>
      </c>
      <c r="B3" s="7">
        <v>56</v>
      </c>
      <c r="C3">
        <v>5</v>
      </c>
      <c r="D3" s="7">
        <f t="shared" ref="D3:D15" si="0">B3*C3</f>
        <v>280</v>
      </c>
      <c r="E3" s="8">
        <v>0.05</v>
      </c>
      <c r="F3" s="7">
        <f t="shared" ref="F3:F15" si="1">D3*E3</f>
        <v>14</v>
      </c>
      <c r="G3" s="7">
        <f t="shared" ref="G3:G15" si="2">D3-F3</f>
        <v>266</v>
      </c>
    </row>
    <row r="4" spans="1:10" x14ac:dyDescent="0.25">
      <c r="A4" s="1">
        <v>3</v>
      </c>
      <c r="B4" s="7">
        <v>70</v>
      </c>
      <c r="C4">
        <v>2</v>
      </c>
      <c r="D4" s="7">
        <f t="shared" si="0"/>
        <v>140</v>
      </c>
      <c r="E4" s="8">
        <v>0.05</v>
      </c>
      <c r="F4" s="7">
        <f t="shared" si="1"/>
        <v>7</v>
      </c>
      <c r="G4" s="7">
        <f t="shared" si="2"/>
        <v>133</v>
      </c>
    </row>
    <row r="5" spans="1:10" x14ac:dyDescent="0.25">
      <c r="A5" s="1">
        <v>4</v>
      </c>
      <c r="B5" s="7">
        <v>430</v>
      </c>
      <c r="C5">
        <v>7</v>
      </c>
      <c r="D5" s="7">
        <f t="shared" si="0"/>
        <v>3010</v>
      </c>
      <c r="E5" s="8">
        <v>0.1</v>
      </c>
      <c r="F5" s="7">
        <f t="shared" si="1"/>
        <v>301</v>
      </c>
      <c r="G5" s="7">
        <f t="shared" si="2"/>
        <v>2709</v>
      </c>
    </row>
    <row r="6" spans="1:10" x14ac:dyDescent="0.25">
      <c r="A6" s="1">
        <v>5</v>
      </c>
      <c r="B6" s="7">
        <v>230</v>
      </c>
      <c r="C6">
        <v>23</v>
      </c>
      <c r="D6" s="7">
        <f t="shared" si="0"/>
        <v>5290</v>
      </c>
      <c r="E6" s="8">
        <v>0.1</v>
      </c>
      <c r="F6" s="7">
        <f t="shared" si="1"/>
        <v>529</v>
      </c>
      <c r="G6" s="7">
        <f t="shared" si="2"/>
        <v>4761</v>
      </c>
    </row>
    <row r="7" spans="1:10" x14ac:dyDescent="0.25">
      <c r="A7" s="1">
        <v>6</v>
      </c>
      <c r="B7" s="7">
        <v>10</v>
      </c>
      <c r="C7">
        <v>2</v>
      </c>
      <c r="D7" s="7">
        <f t="shared" si="0"/>
        <v>20</v>
      </c>
      <c r="E7" s="8">
        <v>0</v>
      </c>
      <c r="F7" s="7">
        <f t="shared" si="1"/>
        <v>0</v>
      </c>
      <c r="G7" s="7">
        <f t="shared" si="2"/>
        <v>20</v>
      </c>
    </row>
    <row r="8" spans="1:10" x14ac:dyDescent="0.25">
      <c r="A8" s="1">
        <v>7</v>
      </c>
      <c r="B8" s="7">
        <v>5</v>
      </c>
      <c r="C8">
        <v>8</v>
      </c>
      <c r="D8" s="7">
        <f t="shared" si="0"/>
        <v>40</v>
      </c>
      <c r="E8" s="8">
        <v>0</v>
      </c>
      <c r="F8" s="7">
        <f t="shared" si="1"/>
        <v>0</v>
      </c>
      <c r="G8" s="7">
        <f t="shared" si="2"/>
        <v>40</v>
      </c>
    </row>
    <row r="9" spans="1:10" x14ac:dyDescent="0.25">
      <c r="A9" s="1">
        <v>8</v>
      </c>
      <c r="B9" s="7">
        <v>5040</v>
      </c>
      <c r="C9">
        <v>1</v>
      </c>
      <c r="D9" s="7">
        <f t="shared" si="0"/>
        <v>5040</v>
      </c>
      <c r="E9" s="8">
        <v>0.1</v>
      </c>
      <c r="F9" s="7">
        <f t="shared" si="1"/>
        <v>504</v>
      </c>
      <c r="G9" s="7">
        <f t="shared" si="2"/>
        <v>4536</v>
      </c>
    </row>
    <row r="10" spans="1:10" x14ac:dyDescent="0.25">
      <c r="A10" s="1">
        <v>9</v>
      </c>
      <c r="B10" s="7">
        <v>1200</v>
      </c>
      <c r="C10">
        <v>3</v>
      </c>
      <c r="D10" s="7">
        <f t="shared" si="0"/>
        <v>3600</v>
      </c>
      <c r="E10" s="8">
        <v>0.1</v>
      </c>
      <c r="F10" s="7">
        <f t="shared" si="1"/>
        <v>360</v>
      </c>
      <c r="G10" s="7">
        <f t="shared" si="2"/>
        <v>3240</v>
      </c>
    </row>
    <row r="11" spans="1:10" x14ac:dyDescent="0.25">
      <c r="A11" s="1">
        <v>10</v>
      </c>
      <c r="B11" s="7">
        <v>480</v>
      </c>
      <c r="C11">
        <v>4</v>
      </c>
      <c r="D11" s="7">
        <f t="shared" si="0"/>
        <v>1920</v>
      </c>
      <c r="E11" s="8">
        <v>0.1</v>
      </c>
      <c r="F11" s="7">
        <f t="shared" si="1"/>
        <v>192</v>
      </c>
      <c r="G11" s="7">
        <f t="shared" si="2"/>
        <v>1728</v>
      </c>
    </row>
    <row r="12" spans="1:10" x14ac:dyDescent="0.25">
      <c r="A12" s="1">
        <v>11</v>
      </c>
      <c r="B12" s="7">
        <v>33</v>
      </c>
      <c r="C12">
        <v>5</v>
      </c>
      <c r="D12" s="7">
        <f t="shared" si="0"/>
        <v>165</v>
      </c>
      <c r="E12" s="8">
        <v>0.05</v>
      </c>
      <c r="F12" s="7">
        <f t="shared" si="1"/>
        <v>8.25</v>
      </c>
      <c r="G12" s="7">
        <f t="shared" si="2"/>
        <v>156.75</v>
      </c>
    </row>
    <row r="13" spans="1:10" x14ac:dyDescent="0.25">
      <c r="A13" s="1">
        <v>12</v>
      </c>
      <c r="B13" s="7">
        <v>1200</v>
      </c>
      <c r="C13">
        <v>2</v>
      </c>
      <c r="D13" s="7">
        <f t="shared" si="0"/>
        <v>2400</v>
      </c>
      <c r="E13" s="8">
        <v>0.1</v>
      </c>
      <c r="F13" s="7">
        <f t="shared" si="1"/>
        <v>240</v>
      </c>
      <c r="G13" s="7">
        <f t="shared" si="2"/>
        <v>2160</v>
      </c>
    </row>
    <row r="14" spans="1:10" x14ac:dyDescent="0.25">
      <c r="A14" s="1">
        <v>13</v>
      </c>
      <c r="B14" s="7">
        <v>15</v>
      </c>
      <c r="C14">
        <v>10</v>
      </c>
      <c r="D14" s="7">
        <f t="shared" si="0"/>
        <v>150</v>
      </c>
      <c r="E14" s="8">
        <v>0.05</v>
      </c>
      <c r="F14" s="7">
        <f t="shared" si="1"/>
        <v>7.5</v>
      </c>
      <c r="G14" s="7">
        <f t="shared" si="2"/>
        <v>142.5</v>
      </c>
      <c r="J14" t="s">
        <v>36</v>
      </c>
    </row>
    <row r="15" spans="1:10" x14ac:dyDescent="0.25">
      <c r="A15" s="1">
        <v>14</v>
      </c>
      <c r="B15" s="7">
        <v>24</v>
      </c>
      <c r="C15">
        <v>5</v>
      </c>
      <c r="D15" s="7">
        <f t="shared" si="0"/>
        <v>120</v>
      </c>
      <c r="E15" s="8">
        <v>0.05</v>
      </c>
      <c r="F15" s="7">
        <f t="shared" si="1"/>
        <v>6</v>
      </c>
      <c r="G15" s="7">
        <f t="shared" si="2"/>
        <v>114</v>
      </c>
    </row>
    <row r="17" spans="5:7" x14ac:dyDescent="0.25">
      <c r="E17" s="31" t="s">
        <v>9</v>
      </c>
      <c r="F17" s="32"/>
      <c r="G17" s="10">
        <f>SUM(Tableau1[Total à payer])</f>
        <v>20348.25</v>
      </c>
    </row>
    <row r="18" spans="5:7" x14ac:dyDescent="0.25">
      <c r="E18" s="33" t="s">
        <v>10</v>
      </c>
      <c r="F18" s="34"/>
      <c r="G18" s="11">
        <v>0.19</v>
      </c>
    </row>
    <row r="19" spans="5:7" x14ac:dyDescent="0.25">
      <c r="E19" s="33" t="s">
        <v>11</v>
      </c>
      <c r="F19" s="34"/>
      <c r="G19" s="12">
        <f>G17*G18</f>
        <v>3866.1675</v>
      </c>
    </row>
    <row r="20" spans="5:7" x14ac:dyDescent="0.25">
      <c r="E20" s="35" t="s">
        <v>12</v>
      </c>
      <c r="F20" s="36"/>
      <c r="G20" s="13">
        <f>G17+G19</f>
        <v>24214.4175</v>
      </c>
    </row>
  </sheetData>
  <mergeCells count="4">
    <mergeCell ref="E17:F17"/>
    <mergeCell ref="E18:F18"/>
    <mergeCell ref="E19:F19"/>
    <mergeCell ref="E20:F20"/>
  </mergeCell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BA100-EE50-4CEA-93E1-B5BBE10BAA96}">
  <dimension ref="A1:C11"/>
  <sheetViews>
    <sheetView workbookViewId="0">
      <selection activeCell="H9" sqref="H9"/>
    </sheetView>
  </sheetViews>
  <sheetFormatPr baseColWidth="10" defaultRowHeight="15" x14ac:dyDescent="0.25"/>
  <cols>
    <col min="2" max="2" width="14.28515625" customWidth="1"/>
    <col min="3" max="3" width="14" customWidth="1"/>
  </cols>
  <sheetData>
    <row r="1" spans="1:3" x14ac:dyDescent="0.25">
      <c r="A1" s="15" t="s">
        <v>13</v>
      </c>
      <c r="B1" s="16" t="s">
        <v>14</v>
      </c>
      <c r="C1" s="17" t="s">
        <v>15</v>
      </c>
    </row>
    <row r="2" spans="1:3" x14ac:dyDescent="0.25">
      <c r="A2" s="5">
        <v>1</v>
      </c>
      <c r="B2" s="4">
        <v>5</v>
      </c>
      <c r="C2" s="14">
        <f>B2/A2</f>
        <v>5</v>
      </c>
    </row>
    <row r="3" spans="1:3" x14ac:dyDescent="0.25">
      <c r="A3" s="5">
        <v>2</v>
      </c>
      <c r="B3" s="4">
        <v>10</v>
      </c>
      <c r="C3" s="14">
        <f t="shared" ref="C3:C11" si="0">B3/A3</f>
        <v>5</v>
      </c>
    </row>
    <row r="4" spans="1:3" x14ac:dyDescent="0.25">
      <c r="A4" s="5">
        <v>3</v>
      </c>
      <c r="B4" s="4">
        <v>17</v>
      </c>
      <c r="C4" s="14">
        <f t="shared" si="0"/>
        <v>5.666666666666667</v>
      </c>
    </row>
    <row r="5" spans="1:3" x14ac:dyDescent="0.25">
      <c r="A5" s="5">
        <v>4</v>
      </c>
      <c r="B5" s="4">
        <v>27</v>
      </c>
      <c r="C5" s="14">
        <f t="shared" si="0"/>
        <v>6.75</v>
      </c>
    </row>
    <row r="6" spans="1:3" x14ac:dyDescent="0.25">
      <c r="A6" s="5">
        <v>5</v>
      </c>
      <c r="B6" s="4">
        <v>37</v>
      </c>
      <c r="C6" s="14">
        <f t="shared" si="0"/>
        <v>7.4</v>
      </c>
    </row>
    <row r="7" spans="1:3" x14ac:dyDescent="0.25">
      <c r="A7" s="5">
        <v>6</v>
      </c>
      <c r="B7" s="4">
        <v>49</v>
      </c>
      <c r="C7" s="14">
        <f t="shared" si="0"/>
        <v>8.1666666666666661</v>
      </c>
    </row>
    <row r="8" spans="1:3" x14ac:dyDescent="0.25">
      <c r="A8" s="5">
        <v>7</v>
      </c>
      <c r="B8" s="4">
        <v>63</v>
      </c>
      <c r="C8" s="14">
        <f t="shared" si="0"/>
        <v>9</v>
      </c>
    </row>
    <row r="9" spans="1:3" x14ac:dyDescent="0.25">
      <c r="A9" s="5">
        <v>8</v>
      </c>
      <c r="B9" s="4">
        <v>75</v>
      </c>
      <c r="C9" s="14">
        <f t="shared" si="0"/>
        <v>9.375</v>
      </c>
    </row>
    <row r="10" spans="1:3" x14ac:dyDescent="0.25">
      <c r="A10" s="5">
        <v>9</v>
      </c>
      <c r="B10" s="4">
        <v>83</v>
      </c>
      <c r="C10" s="14">
        <f t="shared" si="0"/>
        <v>9.2222222222222214</v>
      </c>
    </row>
    <row r="11" spans="1:3" x14ac:dyDescent="0.25">
      <c r="A11" s="6">
        <v>10</v>
      </c>
      <c r="B11" s="18">
        <v>91</v>
      </c>
      <c r="C11" s="19">
        <f t="shared" si="0"/>
        <v>9.1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Tableau 1</vt:lpstr>
      <vt:lpstr> Tableau 2</vt:lpstr>
      <vt:lpstr>Tableau 3</vt:lpstr>
      <vt:lpstr>Tableau 4</vt:lpstr>
      <vt:lpstr>Tableau 5</vt:lpstr>
      <vt:lpstr>Tableau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2023-12-27T19:14:36Z</dcterms:created>
  <dcterms:modified xsi:type="dcterms:W3CDTF">2023-12-29T16:02:19Z</dcterms:modified>
</cp:coreProperties>
</file>