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_LA\Documents\"/>
    </mc:Choice>
  </mc:AlternateContent>
  <xr:revisionPtr revIDLastSave="0" documentId="13_ncr:1_{B76CB8D5-FCE0-4BCD-AEBF-BF21ED5CC8DD}" xr6:coauthVersionLast="47" xr6:coauthVersionMax="47" xr10:uidLastSave="{00000000-0000-0000-0000-000000000000}"/>
  <bookViews>
    <workbookView xWindow="-120" yWindow="-120" windowWidth="24240" windowHeight="13140" tabRatio="0" xr2:uid="{A5530A90-62AD-4014-890B-A8F64A088851}"/>
  </bookViews>
  <sheets>
    <sheet name="Principal" sheetId="1" r:id="rId1"/>
    <sheet name="Tabelas Auxiliares" sheetId="2" r:id="rId2"/>
  </sheets>
  <definedNames>
    <definedName name="Calc_Capt_Final">Principal!$D$24</definedName>
    <definedName name="Calc_Capt_Invest">Principal!$D$22</definedName>
    <definedName name="Calc_Rend_Mensal">Principal!$D$25</definedName>
    <definedName name="Calc_Rentabilidade">Principal!$D$23</definedName>
    <definedName name="Calc_Valor_Sugerido">Principal!$D$15</definedName>
    <definedName name="Get_Fonte_Renda">Principal!$D$12</definedName>
    <definedName name="Get_Lucrat_Esperada">Principal!$D$13</definedName>
    <definedName name="Get_Prazo_Invest">Principal!$D$20</definedName>
    <definedName name="Get_Precent_Invest">Principal!$D$14</definedName>
    <definedName name="Get_Rend_Invest">Principal!$E$13</definedName>
    <definedName name="Get_Taxa_Efitiva">Principal!$D$21</definedName>
    <definedName name="Get_Valor_Invest">Principal!$D$19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D40" i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29" i="1"/>
  <c r="E29" i="1" s="1"/>
  <c r="D24" i="1"/>
  <c r="D25" i="1" s="1"/>
  <c r="D22" i="1"/>
  <c r="D15" i="1"/>
  <c r="D23" i="1" l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20" i="1"/>
  <c r="C25" i="1"/>
  <c r="D47" i="1" l="1"/>
  <c r="E47" i="1" s="1"/>
  <c r="D44" i="1"/>
  <c r="E44" i="1" s="1"/>
  <c r="D43" i="1"/>
  <c r="E43" i="1" s="1"/>
  <c r="D48" i="1"/>
  <c r="E48" i="1" s="1"/>
  <c r="D46" i="1"/>
  <c r="E46" i="1" s="1"/>
  <c r="D45" i="1"/>
  <c r="E45" i="1" s="1"/>
  <c r="E49" i="1" l="1"/>
</calcChain>
</file>

<file path=xl/sharedStrings.xml><?xml version="1.0" encoding="utf-8"?>
<sst xmlns="http://schemas.openxmlformats.org/spreadsheetml/2006/main" count="78" uniqueCount="39">
  <si>
    <t>Salário</t>
  </si>
  <si>
    <t>Rendimento Esperado da Carteira</t>
  </si>
  <si>
    <t>INVESTIMENTO MENSAL</t>
  </si>
  <si>
    <t>Quanto investir por mês ?</t>
  </si>
  <si>
    <t>Percentual de Sugerido de investimento</t>
  </si>
  <si>
    <t>Sugestão de Investimento</t>
  </si>
  <si>
    <t xml:space="preserve">Taxa de Rendimento Mensal do Ativo </t>
  </si>
  <si>
    <t xml:space="preserve"> Cenários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</si>
  <si>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</si>
  <si>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</si>
  <si>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</si>
  <si>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</si>
  <si>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</si>
  <si>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</si>
  <si>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Quanto em 15 Anos ?</t>
  </si>
  <si>
    <t>Quanto em 25 Anos ?</t>
  </si>
  <si>
    <t>Quanto em 35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</si>
  <si>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</si>
  <si>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</si>
  <si>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</si>
  <si>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</si>
  <si>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</si>
  <si>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</si>
  <si>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</si>
  <si>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</si>
  <si>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</si>
  <si>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</si>
  <si>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</si>
  <si>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</si>
  <si>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</si>
  <si>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</si>
  <si>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</si>
  <si>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Agressivo</t>
  </si>
  <si>
    <t>PERFIS DE INVESTIDOR</t>
  </si>
  <si>
    <t>TIPO INVESTIDOR</t>
  </si>
  <si>
    <t>Parâmetros do Investimento</t>
  </si>
  <si>
    <t>Capital Bruto Investido no Fim do Período</t>
  </si>
  <si>
    <t>Rentabilidade da Aplicação no Fim do Período</t>
  </si>
  <si>
    <t>Patrimônio Acumulado no Fim do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</si>
</sst>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* #,##0.00_-;\-&quot;R$&quot;* #,##0.00_-;_-&quot;R$&quot;* &quot;-&quot;??_-;_-@_-"/>
    <numFmt numFmtId="164" formatCode="&quot;R$&quot;#,##0.00"/>
    <numFmt numFmtId="165" formatCode="0\ &quot;anos&quot;"/>
    <numFmt numFmtId="166" formatCode="&quot;R$&quot;\ \ \ \ #,##0.00"/>
    <numFmt numFmtId="167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Arial Black"/>
      <family val="2"/>
    </font>
    <font>
      <sz val="11"/>
      <color theme="1"/>
      <name val="Arial Black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 Black"/>
      <family val="2"/>
    </font>
    <font>
      <b/>
      <sz val="11"/>
      <color theme="1"/>
      <name val="Aptos"/>
      <family val="2"/>
    </font>
    <font>
      <b/>
      <sz val="11"/>
      <name val="Aptos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theme="0"/>
      <name val="Calibri"/>
      <family val="2"/>
      <scheme val="minor"/>
    </font>
    <font>
      <b/>
      <sz val="16"/>
      <color theme="9" tint="-0.499984740745262"/>
      <name val="Arial Black"/>
      <family val="2"/>
    </font>
    <font>
      <b/>
      <sz val="11"/>
      <color theme="0"/>
      <name val="Times New Roman"/>
      <family val="1"/>
    </font>
    <font>
      <b/>
      <sz val="14"/>
      <color theme="9" tint="-0.499984740745262"/>
      <name val="Arial Black"/>
      <family val="2"/>
    </font>
    <font>
      <b/>
      <i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double">
        <color auto="1"/>
      </right>
      <top/>
      <bottom style="thin">
        <color theme="0" tint="-0.14996795556505021"/>
      </bottom>
      <diagonal/>
    </border>
    <border>
      <left style="double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auto="1"/>
      </left>
      <right style="thin">
        <color theme="0" tint="-0.14996795556505021"/>
      </right>
      <top style="thin">
        <color theme="0" tint="-0.14996795556505021"/>
      </top>
      <bottom style="double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auto="1"/>
      </bottom>
      <diagonal/>
    </border>
    <border>
      <left style="thin">
        <color theme="0" tint="-0.14996795556505021"/>
      </left>
      <right style="double">
        <color auto="1"/>
      </right>
      <top style="thin">
        <color theme="0" tint="-0.1499679555650502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n">
        <color theme="0" tint="-0.24994659260841701"/>
      </right>
      <top style="thick">
        <color auto="1"/>
      </top>
      <bottom style="thin">
        <color theme="0" tint="-0.24994659260841701"/>
      </bottom>
      <diagonal/>
    </border>
    <border>
      <left style="double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auto="1"/>
      </left>
      <right style="thin">
        <color theme="0" tint="-0.24994659260841701"/>
      </right>
      <top style="thin">
        <color theme="0" tint="-0.24994659260841701"/>
      </top>
      <bottom style="double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double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ck">
        <color auto="1"/>
      </top>
      <bottom style="thin">
        <color theme="0" tint="-0.24994659260841701"/>
      </bottom>
      <diagonal/>
    </border>
    <border>
      <left/>
      <right style="double">
        <color auto="1"/>
      </right>
      <top style="thick">
        <color auto="1"/>
      </top>
      <bottom style="thin">
        <color theme="0" tint="-0.24994659260841701"/>
      </bottom>
      <diagonal/>
    </border>
    <border>
      <left style="double">
        <color auto="1"/>
      </left>
      <right style="thin">
        <color theme="0" tint="-0.34998626667073579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auto="1"/>
      </top>
      <bottom style="thin">
        <color theme="0" tint="-0.34998626667073579"/>
      </bottom>
      <diagonal/>
    </border>
    <border>
      <left style="double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auto="1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double">
        <color auto="1"/>
      </right>
      <top style="thick">
        <color auto="1"/>
      </top>
      <bottom style="thin">
        <color theme="0" tint="-0.34998626667073579"/>
      </bottom>
      <diagonal/>
    </border>
    <border>
      <left/>
      <right style="double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1"/>
      </bottom>
      <diagonal/>
    </border>
    <border>
      <left/>
      <right style="double">
        <color auto="1"/>
      </right>
      <top style="thin">
        <color theme="0" tint="-0.34998626667073579"/>
      </top>
      <bottom style="double">
        <color theme="1"/>
      </bottom>
      <diagonal/>
    </border>
    <border>
      <left style="thin">
        <color theme="0" tint="-0.24994659260841701"/>
      </left>
      <right style="double">
        <color auto="1"/>
      </right>
      <top style="thin">
        <color theme="0" tint="-0.24994659260841701"/>
      </top>
      <bottom style="double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78">
    <xf numFmtId="0" fontId="0" fillId="0" borderId="0" xfId="0"/>
    <xf numFmtId="164" fontId="0" fillId="0" borderId="0" xfId="0" applyNumberFormat="1"/>
    <xf numFmtId="0" fontId="7" fillId="0" borderId="0" xfId="0" applyFont="1"/>
    <xf numFmtId="0" fontId="8" fillId="3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right" indent="1"/>
    </xf>
    <xf numFmtId="0" fontId="12" fillId="2" borderId="13" xfId="0" applyFont="1" applyFill="1" applyBorder="1" applyAlignment="1">
      <alignment horizontal="right" indent="1"/>
    </xf>
    <xf numFmtId="0" fontId="12" fillId="2" borderId="14" xfId="0" applyFont="1" applyFill="1" applyBorder="1" applyAlignment="1">
      <alignment horizontal="right" indent="1"/>
    </xf>
    <xf numFmtId="0" fontId="12" fillId="5" borderId="14" xfId="0" applyFont="1" applyFill="1" applyBorder="1" applyAlignment="1">
      <alignment horizontal="right" indent="1"/>
    </xf>
    <xf numFmtId="0" fontId="12" fillId="2" borderId="3" xfId="0" applyFont="1" applyFill="1" applyBorder="1" applyAlignment="1">
      <alignment horizontal="right" indent="1"/>
    </xf>
    <xf numFmtId="0" fontId="12" fillId="2" borderId="5" xfId="0" applyFont="1" applyFill="1" applyBorder="1" applyAlignment="1">
      <alignment horizontal="right" indent="1"/>
    </xf>
    <xf numFmtId="0" fontId="12" fillId="5" borderId="7" xfId="0" applyFont="1" applyFill="1" applyBorder="1" applyAlignment="1">
      <alignment horizontal="right" indent="1"/>
    </xf>
    <xf numFmtId="9" fontId="0" fillId="0" borderId="0" xfId="2" applyFont="1" applyAlignment="1">
      <alignment horizontal="left"/>
    </xf>
    <xf numFmtId="0" fontId="9" fillId="5" borderId="22" xfId="0" applyFont="1" applyFill="1" applyBorder="1" applyAlignment="1">
      <alignment horizontal="left" indent="10"/>
    </xf>
    <xf numFmtId="0" fontId="9" fillId="5" borderId="24" xfId="0" applyFont="1" applyFill="1" applyBorder="1" applyAlignment="1">
      <alignment horizontal="left" indent="10"/>
    </xf>
    <xf numFmtId="0" fontId="9" fillId="5" borderId="26" xfId="0" applyFont="1" applyFill="1" applyBorder="1" applyAlignment="1">
      <alignment horizontal="left" indent="10"/>
    </xf>
    <xf numFmtId="0" fontId="5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5" fillId="6" borderId="0" xfId="0" applyFont="1" applyFill="1"/>
    <xf numFmtId="0" fontId="14" fillId="7" borderId="27" xfId="3" applyFont="1" applyFill="1" applyBorder="1"/>
    <xf numFmtId="0" fontId="6" fillId="5" borderId="30" xfId="0" applyFont="1" applyFill="1" applyBorder="1"/>
    <xf numFmtId="0" fontId="0" fillId="10" borderId="0" xfId="0" applyFill="1"/>
    <xf numFmtId="9" fontId="0" fillId="10" borderId="0" xfId="2" applyFont="1" applyFill="1" applyBorder="1" applyAlignment="1">
      <alignment horizontal="center" vertical="center"/>
    </xf>
    <xf numFmtId="0" fontId="0" fillId="10" borderId="33" xfId="0" applyFill="1" applyBorder="1"/>
    <xf numFmtId="9" fontId="0" fillId="10" borderId="33" xfId="2" applyFont="1" applyFill="1" applyBorder="1" applyAlignment="1">
      <alignment horizontal="center" vertical="center"/>
    </xf>
    <xf numFmtId="9" fontId="0" fillId="10" borderId="0" xfId="2" applyFont="1" applyFill="1" applyAlignment="1">
      <alignment horizontal="center" vertical="center"/>
    </xf>
    <xf numFmtId="0" fontId="15" fillId="9" borderId="0" xfId="0" applyFont="1" applyFill="1"/>
    <xf numFmtId="0" fontId="15" fillId="9" borderId="0" xfId="0" applyFont="1" applyFill="1" applyAlignment="1">
      <alignment horizontal="center"/>
    </xf>
    <xf numFmtId="0" fontId="15" fillId="8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6" fontId="9" fillId="5" borderId="23" xfId="0" applyNumberFormat="1" applyFont="1" applyFill="1" applyBorder="1" applyAlignment="1">
      <alignment horizontal="left" vertical="center" indent="2"/>
    </xf>
    <xf numFmtId="166" fontId="9" fillId="5" borderId="25" xfId="0" applyNumberFormat="1" applyFont="1" applyFill="1" applyBorder="1" applyAlignment="1">
      <alignment horizontal="left" vertical="center" indent="2"/>
    </xf>
    <xf numFmtId="166" fontId="9" fillId="5" borderId="43" xfId="0" applyNumberFormat="1" applyFont="1" applyFill="1" applyBorder="1" applyAlignment="1">
      <alignment horizontal="left" vertical="center" indent="2"/>
    </xf>
    <xf numFmtId="166" fontId="9" fillId="5" borderId="44" xfId="0" applyNumberFormat="1" applyFont="1" applyFill="1" applyBorder="1" applyAlignment="1">
      <alignment horizontal="left" vertical="center" indent="2"/>
    </xf>
    <xf numFmtId="166" fontId="9" fillId="5" borderId="45" xfId="0" applyNumberFormat="1" applyFont="1" applyFill="1" applyBorder="1" applyAlignment="1">
      <alignment horizontal="left" vertical="center" indent="2"/>
    </xf>
    <xf numFmtId="166" fontId="9" fillId="5" borderId="46" xfId="0" applyNumberFormat="1" applyFont="1" applyFill="1" applyBorder="1" applyAlignment="1">
      <alignment horizontal="left" vertical="center" indent="2"/>
    </xf>
    <xf numFmtId="0" fontId="0" fillId="11" borderId="37" xfId="0" applyFill="1" applyBorder="1" applyAlignment="1">
      <alignment horizontal="center"/>
    </xf>
    <xf numFmtId="9" fontId="0" fillId="11" borderId="34" xfId="0" applyNumberFormat="1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9" fontId="0" fillId="11" borderId="35" xfId="0" applyNumberFormat="1" applyFill="1" applyBorder="1" applyAlignment="1">
      <alignment horizontal="center"/>
    </xf>
    <xf numFmtId="9" fontId="0" fillId="11" borderId="38" xfId="0" applyNumberFormat="1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9" fontId="0" fillId="11" borderId="36" xfId="0" applyNumberFormat="1" applyFill="1" applyBorder="1" applyAlignment="1">
      <alignment horizontal="center"/>
    </xf>
    <xf numFmtId="0" fontId="0" fillId="0" borderId="0" xfId="0" applyProtection="1">
      <protection locked="0"/>
    </xf>
    <xf numFmtId="166" fontId="0" fillId="2" borderId="40" xfId="0" applyNumberFormat="1" applyFill="1" applyBorder="1" applyAlignment="1">
      <alignment horizontal="center"/>
    </xf>
    <xf numFmtId="166" fontId="0" fillId="2" borderId="41" xfId="0" applyNumberFormat="1" applyFill="1" applyBorder="1" applyAlignment="1">
      <alignment horizontal="center"/>
    </xf>
    <xf numFmtId="166" fontId="0" fillId="2" borderId="42" xfId="0" applyNumberFormat="1" applyFill="1" applyBorder="1" applyAlignment="1">
      <alignment horizontal="center"/>
    </xf>
    <xf numFmtId="166" fontId="5" fillId="6" borderId="0" xfId="0" applyNumberFormat="1" applyFont="1" applyFill="1" applyAlignment="1">
      <alignment horizontal="center"/>
    </xf>
    <xf numFmtId="0" fontId="17" fillId="0" borderId="0" xfId="0" applyFont="1"/>
    <xf numFmtId="0" fontId="16" fillId="10" borderId="28" xfId="3" applyFont="1" applyFill="1" applyBorder="1" applyAlignment="1" applyProtection="1">
      <alignment horizontal="center"/>
      <protection locked="0"/>
    </xf>
    <xf numFmtId="0" fontId="16" fillId="10" borderId="29" xfId="3" applyFont="1" applyFill="1" applyBorder="1" applyAlignment="1" applyProtection="1">
      <alignment horizontal="center"/>
      <protection locked="0"/>
    </xf>
    <xf numFmtId="167" fontId="6" fillId="5" borderId="31" xfId="1" applyNumberFormat="1" applyFont="1" applyFill="1" applyBorder="1" applyAlignment="1">
      <alignment horizontal="center"/>
    </xf>
    <xf numFmtId="167" fontId="6" fillId="5" borderId="32" xfId="1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6" fontId="10" fillId="5" borderId="15" xfId="0" applyNumberFormat="1" applyFont="1" applyFill="1" applyBorder="1" applyAlignment="1">
      <alignment horizontal="center"/>
    </xf>
    <xf numFmtId="166" fontId="10" fillId="5" borderId="16" xfId="0" applyNumberFormat="1" applyFont="1" applyFill="1" applyBorder="1" applyAlignment="1">
      <alignment horizontal="center"/>
    </xf>
    <xf numFmtId="166" fontId="10" fillId="5" borderId="48" xfId="0" applyNumberFormat="1" applyFont="1" applyFill="1" applyBorder="1" applyAlignment="1">
      <alignment horizontal="center"/>
    </xf>
    <xf numFmtId="166" fontId="10" fillId="5" borderId="47" xfId="0" applyNumberFormat="1" applyFont="1" applyFill="1" applyBorder="1" applyAlignment="1">
      <alignment horizontal="center"/>
    </xf>
    <xf numFmtId="166" fontId="10" fillId="5" borderId="18" xfId="0" applyNumberFormat="1" applyFont="1" applyFill="1" applyBorder="1" applyAlignment="1">
      <alignment horizontal="center"/>
    </xf>
    <xf numFmtId="166" fontId="10" fillId="5" borderId="19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0" fontId="11" fillId="0" borderId="2" xfId="2" applyNumberFormat="1" applyFont="1" applyBorder="1" applyAlignment="1" applyProtection="1">
      <alignment horizontal="center"/>
      <protection locked="0"/>
    </xf>
    <xf numFmtId="10" fontId="11" fillId="0" borderId="6" xfId="2" applyNumberFormat="1" applyFont="1" applyBorder="1" applyAlignment="1" applyProtection="1">
      <alignment horizontal="center"/>
      <protection locked="0"/>
    </xf>
    <xf numFmtId="9" fontId="11" fillId="0" borderId="2" xfId="2" applyFont="1" applyBorder="1" applyAlignment="1" applyProtection="1">
      <alignment horizontal="center"/>
      <protection locked="0"/>
    </xf>
    <xf numFmtId="9" fontId="11" fillId="0" borderId="6" xfId="2" applyFont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>
      <alignment horizontal="center"/>
    </xf>
    <xf numFmtId="166" fontId="9" fillId="5" borderId="9" xfId="0" applyNumberFormat="1" applyFont="1" applyFill="1" applyBorder="1" applyAlignment="1">
      <alignment horizontal="center"/>
    </xf>
    <xf numFmtId="166" fontId="11" fillId="0" borderId="1" xfId="1" applyNumberFormat="1" applyFont="1" applyBorder="1" applyAlignment="1" applyProtection="1">
      <alignment horizontal="center"/>
      <protection locked="0"/>
    </xf>
    <xf numFmtId="166" fontId="11" fillId="0" borderId="4" xfId="1" applyNumberFormat="1" applyFont="1" applyBorder="1" applyAlignment="1" applyProtection="1">
      <alignment horizontal="center"/>
      <protection locked="0"/>
    </xf>
    <xf numFmtId="0" fontId="2" fillId="3" borderId="12" xfId="0" applyFont="1" applyFill="1" applyBorder="1" applyAlignment="1">
      <alignment horizontal="center" vertical="center"/>
    </xf>
    <xf numFmtId="166" fontId="11" fillId="0" borderId="20" xfId="0" applyNumberFormat="1" applyFont="1" applyBorder="1" applyAlignment="1" applyProtection="1">
      <alignment horizontal="center"/>
      <protection locked="0" hidden="1"/>
    </xf>
    <xf numFmtId="166" fontId="11" fillId="0" borderId="21" xfId="0" applyNumberFormat="1" applyFont="1" applyBorder="1" applyAlignment="1" applyProtection="1">
      <alignment horizontal="center"/>
      <protection locked="0" hidden="1"/>
    </xf>
    <xf numFmtId="165" fontId="11" fillId="0" borderId="18" xfId="2" applyNumberFormat="1" applyFont="1" applyBorder="1" applyAlignment="1" applyProtection="1">
      <alignment horizontal="right"/>
      <protection locked="0" hidden="1"/>
    </xf>
    <xf numFmtId="165" fontId="11" fillId="0" borderId="19" xfId="2" applyNumberFormat="1" applyFont="1" applyBorder="1" applyAlignment="1" applyProtection="1">
      <alignment horizontal="right"/>
      <protection locked="0" hidden="1"/>
    </xf>
    <xf numFmtId="10" fontId="11" fillId="0" borderId="2" xfId="2" applyNumberFormat="1" applyFont="1" applyBorder="1" applyAlignment="1" applyProtection="1">
      <alignment horizontal="right"/>
      <protection locked="0" hidden="1"/>
    </xf>
    <xf numFmtId="10" fontId="11" fillId="0" borderId="6" xfId="2" applyNumberFormat="1" applyFont="1" applyBorder="1" applyAlignment="1" applyProtection="1">
      <alignment horizontal="right"/>
      <protection locked="0" hidden="1"/>
    </xf>
    <xf numFmtId="0" fontId="15" fillId="8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9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1" tint="0.49998474074526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1" u="sng">
                <a:latin typeface="Arial Rounded MT Bold" panose="020F0704030504030204" pitchFamily="34" charset="0"/>
              </a:rPr>
              <a:t>PERFIL DO INVESTIDOR</a:t>
            </a:r>
          </a:p>
        </c:rich>
      </c:tx>
      <c:layout>
        <c:manualLayout>
          <c:xMode val="edge"/>
          <c:yMode val="edge"/>
          <c:x val="0.16262481115589997"/>
          <c:y val="3.2387232864261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730081656459613"/>
          <c:y val="0.1124842723202836"/>
          <c:w val="0.74195844269466316"/>
          <c:h val="0.857984545658114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softEdge"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softEdge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FB-4188-B138-33E1EA6210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softEdge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C29-469F-8719-EAF16A3431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softEdge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29-469F-8719-EAF16A3431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softEdge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3FB-4188-B138-33E1EA6210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softEdge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3FB-4188-B138-33E1EA6210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softEdge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3FB-4188-B138-33E1EA6210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Principal!$C$43:$C$48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Principal!$D$43:$D$48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9-469F-8719-EAF16A34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610079575596816E-2"/>
          <c:y val="3.0395492285966951E-2"/>
          <c:w val="0.25464998572791131"/>
          <c:h val="0.96014662348138213"/>
        </c:manualLayout>
      </c:layout>
      <c:overlay val="0"/>
      <c:spPr>
        <a:noFill/>
        <a:ln>
          <a:noFill/>
          <a:extLst>
            <a:ext uri="{C807C97D-BFC1-408E-A445-0C87EB9F89A2}">
              <ask:lineSketchStyleProps xmlns:ask="http://schemas.microsoft.com/office/drawing/2018/sketchyshapes">
                <ask:type>
                  <ask:lineSketchScribble/>
                </ask:type>
              </ask:lineSketchStyleProps>
            </a:ext>
          </a:extLst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microsoft.com/office/2017/06/relationships/model3d" Target="../media/model3d1.glb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161925</xdr:rowOff>
    </xdr:from>
    <xdr:to>
      <xdr:col>5</xdr:col>
      <xdr:colOff>19050</xdr:colOff>
      <xdr:row>8</xdr:row>
      <xdr:rowOff>66675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38E30115-47E5-8AEE-551C-5571B8EC17DC}"/>
            </a:ext>
          </a:extLst>
        </xdr:cNvPr>
        <xdr:cNvGrpSpPr/>
      </xdr:nvGrpSpPr>
      <xdr:grpSpPr>
        <a:xfrm>
          <a:off x="285750" y="161925"/>
          <a:ext cx="7353300" cy="1428750"/>
          <a:chOff x="419100" y="714375"/>
          <a:chExt cx="6353175" cy="1428750"/>
        </a:xfrm>
      </xdr:grpSpPr>
      <xdr:sp macro="" textlink="">
        <xdr:nvSpPr>
          <xdr:cNvPr id="3" name="Onda 2">
            <a:extLst>
              <a:ext uri="{FF2B5EF4-FFF2-40B4-BE49-F238E27FC236}">
                <a16:creationId xmlns:a16="http://schemas.microsoft.com/office/drawing/2014/main" id="{DAA91A56-7751-419D-88C2-91C23A840E80}"/>
              </a:ext>
            </a:extLst>
          </xdr:cNvPr>
          <xdr:cNvSpPr/>
        </xdr:nvSpPr>
        <xdr:spPr>
          <a:xfrm>
            <a:off x="419100" y="714375"/>
            <a:ext cx="6353175" cy="1428750"/>
          </a:xfrm>
          <a:prstGeom prst="wav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4000">
                <a:latin typeface="Broadway BT" panose="04040905080B02020502" pitchFamily="82" charset="0"/>
              </a:rPr>
              <a:t>          Invest. Cart</a:t>
            </a:r>
          </a:p>
        </xdr:txBody>
      </xdr:sp>
      <mc:AlternateContent xmlns:mc="http://schemas.openxmlformats.org/markup-compatibility/2006">
        <mc:Choice xmlns:am3d="http://schemas.microsoft.com/office/drawing/2017/model3d" Requires="am3d">
          <xdr:graphicFrame macro="">
            <xdr:nvGraphicFramePr>
              <xdr:cNvPr id="2" name="Modelo 3D 1" descr="Tendência Ascendente">
                <a:extLst>
                  <a:ext uri="{FF2B5EF4-FFF2-40B4-BE49-F238E27FC236}">
                    <a16:creationId xmlns:a16="http://schemas.microsoft.com/office/drawing/2014/main" id="{156C780B-BBA3-E1E6-0A25-ED34745051B1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581476" y="785197"/>
              <a:ext cx="1177999" cy="1037817"/>
            </xdr:xfrm>
            <a:graphic>
              <a:graphicData uri="http://schemas.microsoft.com/office/drawing/2017/model3d">
                <am3d:model3d xmlns:r="http://schemas.openxmlformats.org/officeDocument/2006/relationships" r:embed="rId1">
                  <am3d:spPr>
                    <a:xfrm>
                      <a:off x="0" y="0"/>
                      <a:ext cx="1177999" cy="1037817"/>
                    </a:xfrm>
                    <a:prstGeom prst="rect">
                      <a:avLst/>
                    </a:prstGeom>
                  </am3d:spPr>
                  <am3d:camera>
                    <am3d:pos x="0" y="0" z="65012918"/>
                    <am3d:up dx="0" dy="36000000" dz="0"/>
                    <am3d:lookAt x="0" y="0" z="0"/>
                    <am3d:perspective fov="2700000"/>
                  </am3d:camera>
                  <am3d:trans>
                    <am3d:meterPerModelUnit n="101711" d="1000000"/>
                    <am3d:preTrans dx="0" dy="-16609428" dz="0"/>
                    <am3d:scale>
                      <am3d:sx n="1000000" d="1000000"/>
                      <am3d:sy n="1000000" d="1000000"/>
                      <am3d:sz n="1000000" d="1000000"/>
                    </am3d:scale>
                    <am3d:rot ax="1785269" ay="539172" az="306147"/>
                    <am3d:postTrans dx="0" dy="0" dz="0"/>
                  </am3d:trans>
                  <am3d:raster rName="Office3DRenderer" rVer="16.0.8326">
                    <am3d:blip r:embed="rId2"/>
                  </am3d:raster>
                  <am3d:objViewport viewportSz="1500997"/>
                  <am3d:ambientLight>
                    <am3d:clr>
                      <a:scrgbClr r="50000" g="50000" b="50000"/>
                    </am3d:clr>
                    <am3d:illuminance n="500000" d="1000000"/>
                  </am3d:ambientLight>
                  <am3d:ptLight rad="0">
                    <am3d:clr>
                      <a:scrgbClr r="100000" g="75000" b="50000"/>
                    </am3d:clr>
                    <am3d:intensity n="9765625" d="1000000"/>
                    <am3d:pos x="21959998" y="70920001" z="16344003"/>
                  </am3d:ptLight>
                  <am3d:ptLight rad="0">
                    <am3d:clr>
                      <a:scrgbClr r="40000" g="60000" b="95000"/>
                    </am3d:clr>
                    <am3d:intensity n="12250000" d="1000000"/>
                    <am3d:pos x="-37964106" y="51130435" z="57631972"/>
                  </am3d:ptLight>
                  <am3d:ptLight rad="0">
                    <am3d:clr>
                      <a:scrgbClr r="86837" g="72700" b="100000"/>
                    </am3d:clr>
                    <am3d:intensity n="3125000" d="1000000"/>
                    <am3d:pos x="-37739122" y="58056624" z="-34769649"/>
                  </am3d:ptLight>
                </am3d:model3d>
              </a:graphicData>
            </a:graphic>
          </xdr:graphicFrame>
        </mc:Choice>
        <mc:Fallback>
          <xdr:pic>
            <xdr:nvPicPr>
              <xdr:cNvPr id="2" name="Modelo 3D 1" descr="Tendência Ascendente">
                <a:extLst>
                  <a:ext uri="{FF2B5EF4-FFF2-40B4-BE49-F238E27FC236}">
                    <a16:creationId xmlns:a16="http://schemas.microsoft.com/office/drawing/2014/main" id="{156C780B-BBA3-E1E6-0A25-ED34745051B1}"/>
                  </a:ext>
                </a:extLst>
              </xdr:cNvPr>
              <xdr:cNvPicPr>
                <a:picLocks noGrp="1" noRot="1" noChangeAspect="1" noMove="1" noResize="1" noEditPoints="1" noAdjustHandles="1" noChangeArrowheads="1" noChangeShapeType="1" noCrop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473687" y="232747"/>
                <a:ext cx="1363441" cy="1037817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DFFE24D4-214A-E961-CE18-3EAB92000EC4}"/>
              </a:ext>
            </a:extLst>
          </xdr:cNvPr>
          <xdr:cNvSpPr/>
        </xdr:nvSpPr>
        <xdr:spPr>
          <a:xfrm>
            <a:off x="4723953" y="1771650"/>
            <a:ext cx="1627253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>
                <a:solidFill>
                  <a:schemeClr val="bg1"/>
                </a:solidFill>
              </a:rPr>
              <a:t>Analise de aplicações</a:t>
            </a:r>
          </a:p>
        </xdr:txBody>
      </xdr:sp>
    </xdr:grpSp>
    <xdr:clientData/>
  </xdr:twoCellAnchor>
  <xdr:twoCellAnchor>
    <xdr:from>
      <xdr:col>2</xdr:col>
      <xdr:colOff>247650</xdr:colOff>
      <xdr:row>49</xdr:row>
      <xdr:rowOff>128586</xdr:rowOff>
    </xdr:from>
    <xdr:to>
      <xdr:col>5</xdr:col>
      <xdr:colOff>76200</xdr:colOff>
      <xdr:row>72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E267BE-F36C-0965-ABC8-70C859A40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FEDDE-6385-4F78-85FD-7483CF008010}" name="TbAx_Prefil_Invest" displayName="TbAx_Prefil_Invest" ref="B3:E21" totalsRowShown="0" headerRowDxfId="8" dataDxfId="7">
  <tableColumns count="4">
    <tableColumn id="1" xr3:uid="{A6B6487C-1794-4B90-8296-C8B81AB972D7}" name="CHAVE" dataDxfId="6">
      <calculatedColumnFormula>C4&amp;"-"&amp;D4</calculatedColumnFormula>
    </tableColumn>
    <tableColumn id="2" xr3:uid="{270FF406-C136-4E92-8BBE-23ABF4CC6499}" name="PERFIL" dataDxfId="5"/>
    <tableColumn id="3" xr3:uid="{4FD831A0-E49B-4ACE-AF4F-FF5C33CEDB23}" name="TIPO DE FII" dataDxfId="4"/>
    <tableColumn id="4" xr3:uid="{00EC86A3-7144-41AE-B995-EE56D4B64F85}" name="%" dataDxfId="3" dataCellStyle="Porcentagem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228B35-C886-4A47-AB7E-305FF53E139F}" name="TbAx_Tipo_Perfil" displayName="TbAx_Tipo_Perfil" ref="H2:H5" totalsRowShown="0" headerRowDxfId="2" dataDxfId="1">
  <tableColumns count="1">
    <tableColumn id="1" xr3:uid="{23DE5C22-34FB-4446-BD15-BF06EB896AD7}" name="TIPO INVESTIDOR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22C1-82D7-4D4C-8CD4-9FBB9A2BFF4C}">
  <dimension ref="A1:I88"/>
  <sheetViews>
    <sheetView showGridLines="0" showRowColHeaders="0" tabSelected="1" zoomScaleNormal="100" workbookViewId="0"/>
  </sheetViews>
  <sheetFormatPr defaultColWidth="0" defaultRowHeight="15" zeroHeight="1" x14ac:dyDescent="0.25"/>
  <cols>
    <col min="1" max="1" width="4" customWidth="1"/>
    <col min="2" max="2" width="4.140625" hidden="1" customWidth="1"/>
    <col min="3" max="3" width="63.42578125" bestFit="1" customWidth="1"/>
    <col min="4" max="4" width="22.5703125" bestFit="1" customWidth="1"/>
    <col min="5" max="5" width="24.28515625" bestFit="1" customWidth="1"/>
    <col min="6" max="6" width="5.140625" customWidth="1"/>
    <col min="7" max="7" width="11.28515625" hidden="1" customWidth="1"/>
    <col min="8" max="8" width="11.5703125" hidden="1" customWidth="1"/>
    <col min="9" max="9" width="12.42578125" hidden="1" customWidth="1"/>
    <col min="10" max="16384" width="9.140625" hidden="1"/>
  </cols>
  <sheetData>
    <row r="1" spans="3:5" x14ac:dyDescent="0.25"/>
    <row r="2" spans="3:5" x14ac:dyDescent="0.25"/>
    <row r="3" spans="3:5" x14ac:dyDescent="0.25"/>
    <row r="4" spans="3:5" x14ac:dyDescent="0.25"/>
    <row r="5" spans="3:5" x14ac:dyDescent="0.25"/>
    <row r="6" spans="3:5" x14ac:dyDescent="0.25"/>
    <row r="7" spans="3:5" x14ac:dyDescent="0.25"/>
    <row r="8" spans="3:5" x14ac:dyDescent="0.25"/>
    <row r="9" spans="3:5" x14ac:dyDescent="0.25">
      <c r="C9" s="42"/>
    </row>
    <row r="10" spans="3:5" ht="15.75" thickBot="1" x14ac:dyDescent="0.3"/>
    <row r="11" spans="3:5" ht="26.25" thickTop="1" thickBot="1" x14ac:dyDescent="0.3">
      <c r="C11" s="52" t="s">
        <v>35</v>
      </c>
      <c r="D11" s="60"/>
      <c r="E11" s="61"/>
    </row>
    <row r="12" spans="3:5" ht="19.5" thickTop="1" x14ac:dyDescent="0.3">
      <c r="C12" s="8" t="s">
        <v>0</v>
      </c>
      <c r="D12" s="68">
        <v>1000</v>
      </c>
      <c r="E12" s="69"/>
    </row>
    <row r="13" spans="3:5" ht="18.75" x14ac:dyDescent="0.3">
      <c r="C13" s="9" t="s">
        <v>1</v>
      </c>
      <c r="D13" s="62">
        <v>6.0000000000000001E-3</v>
      </c>
      <c r="E13" s="63"/>
    </row>
    <row r="14" spans="3:5" ht="18.75" x14ac:dyDescent="0.3">
      <c r="C14" s="9" t="s">
        <v>4</v>
      </c>
      <c r="D14" s="64">
        <v>0.3</v>
      </c>
      <c r="E14" s="65"/>
    </row>
    <row r="15" spans="3:5" ht="19.5" thickBot="1" x14ac:dyDescent="0.35">
      <c r="C15" s="10" t="s">
        <v>5</v>
      </c>
      <c r="D15" s="66">
        <f>Get_Fonte_Renda*Get_Precent_Invest</f>
        <v>300</v>
      </c>
      <c r="E15" s="67"/>
    </row>
    <row r="16" spans="3:5" ht="15.75" thickTop="1" x14ac:dyDescent="0.25"/>
    <row r="17" spans="2:8" ht="15.75" thickBot="1" x14ac:dyDescent="0.3"/>
    <row r="18" spans="2:8" ht="26.25" thickTop="1" thickBot="1" x14ac:dyDescent="0.3">
      <c r="C18" s="52" t="s">
        <v>2</v>
      </c>
      <c r="D18" s="53"/>
      <c r="E18" s="70"/>
    </row>
    <row r="19" spans="2:8" ht="19.5" thickTop="1" x14ac:dyDescent="0.3">
      <c r="C19" s="5" t="s">
        <v>3</v>
      </c>
      <c r="D19" s="71">
        <v>300</v>
      </c>
      <c r="E19" s="72"/>
    </row>
    <row r="20" spans="2:8" ht="18.75" x14ac:dyDescent="0.3">
      <c r="C20" s="6" t="str">
        <f>"Por Quantos Anos ? [Periodo "&amp;D20*12&amp;" Meses]"</f>
        <v>Por Quantos Anos ? [Periodo 36 Meses]</v>
      </c>
      <c r="D20" s="73">
        <v>3</v>
      </c>
      <c r="E20" s="74"/>
    </row>
    <row r="21" spans="2:8" ht="18.75" x14ac:dyDescent="0.3">
      <c r="C21" s="6" t="s">
        <v>6</v>
      </c>
      <c r="D21" s="75">
        <v>1.0789999999999999E-2</v>
      </c>
      <c r="E21" s="76"/>
    </row>
    <row r="22" spans="2:8" ht="18.75" x14ac:dyDescent="0.3">
      <c r="C22" s="7" t="s">
        <v>36</v>
      </c>
      <c r="D22" s="58">
        <f>Get_Valor_Invest*(Get_Prazo_Invest*12)</f>
        <v>10800</v>
      </c>
      <c r="E22" s="59"/>
    </row>
    <row r="23" spans="2:8" ht="18.75" x14ac:dyDescent="0.3">
      <c r="C23" s="7" t="s">
        <v>37</v>
      </c>
      <c r="D23" s="58">
        <f>Calc_Capt_Final-Calc_Capt_Invest</f>
        <v>2312.5122069066329</v>
      </c>
      <c r="E23" s="59"/>
      <c r="G23" s="1"/>
    </row>
    <row r="24" spans="2:8" ht="18.75" x14ac:dyDescent="0.3">
      <c r="C24" s="7" t="s">
        <v>38</v>
      </c>
      <c r="D24" s="54">
        <f>FV(Get_Taxa_Efitiva,Get_Prazo_Invest*12,Get_Valor_Invest*-1)</f>
        <v>13112.512206906633</v>
      </c>
      <c r="E24" s="55"/>
      <c r="G24" s="11"/>
      <c r="H24" s="1"/>
    </row>
    <row r="25" spans="2:8" ht="19.5" thickBot="1" x14ac:dyDescent="0.35">
      <c r="C25" s="4" t="str">
        <f>"Dividendos Mensais (Rendimento Esperado "&amp;D13*100&amp;"%)"</f>
        <v>Dividendos Mensais (Rendimento Esperado 0,6%)</v>
      </c>
      <c r="D25" s="56">
        <f>Calc_Capt_Final*(Get_Lucrat_Esperada)</f>
        <v>78.675073241439804</v>
      </c>
      <c r="E25" s="57"/>
    </row>
    <row r="26" spans="2:8" ht="15.75" thickTop="1" x14ac:dyDescent="0.25"/>
    <row r="27" spans="2:8" ht="15.75" thickBot="1" x14ac:dyDescent="0.3"/>
    <row r="28" spans="2:8" ht="26.25" thickTop="1" thickBot="1" x14ac:dyDescent="0.3">
      <c r="C28" s="52" t="s">
        <v>7</v>
      </c>
      <c r="D28" s="53"/>
      <c r="E28" s="3" t="s">
        <v>13</v>
      </c>
    </row>
    <row r="29" spans="2:8" ht="16.5" customHeight="1" thickTop="1" x14ac:dyDescent="0.25">
      <c r="B29" s="2">
        <v>2</v>
      </c>
      <c r="C29" s="12" t="s">
        <v>8</v>
      </c>
      <c r="D29" s="29">
        <f t="shared" ref="D29:D36" si="0">FV((Get_Taxa_Efitiva),12*B29,Get_Valor_Invest*-1)</f>
        <v>8168.2881892935648</v>
      </c>
      <c r="E29" s="31">
        <f t="shared" ref="E29:E36" si="1">D29*(Get_Lucrat_Esperada)</f>
        <v>49.00972913576139</v>
      </c>
    </row>
    <row r="30" spans="2:8" ht="16.5" customHeight="1" x14ac:dyDescent="0.25">
      <c r="B30" s="2">
        <v>5</v>
      </c>
      <c r="C30" s="13" t="s">
        <v>9</v>
      </c>
      <c r="D30" s="30">
        <f t="shared" si="0"/>
        <v>25133.074199546292</v>
      </c>
      <c r="E30" s="32">
        <f t="shared" si="1"/>
        <v>150.79844519727774</v>
      </c>
    </row>
    <row r="31" spans="2:8" ht="16.5" customHeight="1" x14ac:dyDescent="0.25">
      <c r="B31" s="2">
        <v>10</v>
      </c>
      <c r="C31" s="13" t="s">
        <v>10</v>
      </c>
      <c r="D31" s="30">
        <f t="shared" si="0"/>
        <v>72985.263759051653</v>
      </c>
      <c r="E31" s="32">
        <f t="shared" si="1"/>
        <v>437.91158255430992</v>
      </c>
    </row>
    <row r="32" spans="2:8" ht="16.5" customHeight="1" x14ac:dyDescent="0.25">
      <c r="B32" s="2">
        <v>15</v>
      </c>
      <c r="C32" s="13" t="s">
        <v>14</v>
      </c>
      <c r="D32" s="30">
        <f t="shared" si="0"/>
        <v>164093.57894001628</v>
      </c>
      <c r="E32" s="32">
        <f t="shared" si="1"/>
        <v>984.56147364009769</v>
      </c>
    </row>
    <row r="33" spans="2:5" ht="16.5" customHeight="1" x14ac:dyDescent="0.25">
      <c r="B33" s="2">
        <v>20</v>
      </c>
      <c r="C33" s="13" t="s">
        <v>11</v>
      </c>
      <c r="D33" s="30">
        <f t="shared" si="0"/>
        <v>337559.52002912416</v>
      </c>
      <c r="E33" s="32">
        <f t="shared" si="1"/>
        <v>2025.357120174745</v>
      </c>
    </row>
    <row r="34" spans="2:5" x14ac:dyDescent="0.25">
      <c r="B34" s="2">
        <v>25</v>
      </c>
      <c r="C34" s="13" t="s">
        <v>15</v>
      </c>
      <c r="D34" s="30">
        <f t="shared" si="0"/>
        <v>667830.50197146973</v>
      </c>
      <c r="E34" s="32">
        <f t="shared" si="1"/>
        <v>4006.9830118288182</v>
      </c>
    </row>
    <row r="35" spans="2:5" x14ac:dyDescent="0.25">
      <c r="B35" s="2">
        <v>30</v>
      </c>
      <c r="C35" s="13" t="s">
        <v>12</v>
      </c>
      <c r="D35" s="30">
        <f t="shared" si="0"/>
        <v>1296650.8965014142</v>
      </c>
      <c r="E35" s="32">
        <f t="shared" si="1"/>
        <v>7779.9053790084854</v>
      </c>
    </row>
    <row r="36" spans="2:5" ht="15.75" thickBot="1" x14ac:dyDescent="0.3">
      <c r="B36" s="2">
        <v>35</v>
      </c>
      <c r="C36" s="14" t="s">
        <v>16</v>
      </c>
      <c r="D36" s="33">
        <f t="shared" si="0"/>
        <v>2493895.3115309556</v>
      </c>
      <c r="E36" s="34">
        <f t="shared" si="1"/>
        <v>14963.371869185734</v>
      </c>
    </row>
    <row r="37" spans="2:5" ht="15.75" thickTop="1" x14ac:dyDescent="0.25"/>
    <row r="38" spans="2:5" ht="15.75" thickBot="1" x14ac:dyDescent="0.3"/>
    <row r="39" spans="2:5" ht="25.5" thickTop="1" x14ac:dyDescent="0.5">
      <c r="C39" s="18" t="s">
        <v>17</v>
      </c>
      <c r="D39" s="48" t="s">
        <v>18</v>
      </c>
      <c r="E39" s="49"/>
    </row>
    <row r="40" spans="2:5" ht="15.75" thickBot="1" x14ac:dyDescent="0.3">
      <c r="C40" s="19" t="s">
        <v>19</v>
      </c>
      <c r="D40" s="50">
        <f>Get_Valor_Invest</f>
        <v>300</v>
      </c>
      <c r="E40" s="51"/>
    </row>
    <row r="41" spans="2:5" ht="8.25" customHeight="1" thickTop="1" x14ac:dyDescent="0.25"/>
    <row r="42" spans="2:5" x14ac:dyDescent="0.25">
      <c r="C42" s="15" t="s">
        <v>20</v>
      </c>
      <c r="D42" s="16" t="s">
        <v>21</v>
      </c>
      <c r="E42" s="15" t="s">
        <v>22</v>
      </c>
    </row>
    <row r="43" spans="2:5" x14ac:dyDescent="0.25">
      <c r="C43" s="35" t="s">
        <v>23</v>
      </c>
      <c r="D43" s="36">
        <f>VLOOKUP($D$39&amp;"-"&amp;C43,'Tabelas Auxiliares'!$B$4:$E$21,4,FALSE)</f>
        <v>0.32</v>
      </c>
      <c r="E43" s="43">
        <f t="shared" ref="E43:E48" si="2">$D43*Get_Valor_Invest</f>
        <v>96</v>
      </c>
    </row>
    <row r="44" spans="2:5" x14ac:dyDescent="0.25">
      <c r="C44" s="37" t="s">
        <v>24</v>
      </c>
      <c r="D44" s="38">
        <f>VLOOKUP($D$39&amp;"-"&amp;C44,'Tabelas Auxiliares'!$B$4:$E$21,4,FALSE)</f>
        <v>0.35</v>
      </c>
      <c r="E44" s="44">
        <f t="shared" si="2"/>
        <v>105</v>
      </c>
    </row>
    <row r="45" spans="2:5" x14ac:dyDescent="0.25">
      <c r="C45" s="37" t="s">
        <v>25</v>
      </c>
      <c r="D45" s="38">
        <f>VLOOKUP($D$39&amp;"-"&amp;C45,'Tabelas Auxiliares'!$B$4:$E$21,4,FALSE)</f>
        <v>0.08</v>
      </c>
      <c r="E45" s="44">
        <f t="shared" si="2"/>
        <v>24</v>
      </c>
    </row>
    <row r="46" spans="2:5" x14ac:dyDescent="0.25">
      <c r="C46" s="37" t="s">
        <v>26</v>
      </c>
      <c r="D46" s="38">
        <f>VLOOKUP($D$39&amp;"-"&amp;C46,'Tabelas Auxiliares'!$B$4:$E$21,4,FALSE)</f>
        <v>0.05</v>
      </c>
      <c r="E46" s="44">
        <f t="shared" si="2"/>
        <v>15</v>
      </c>
    </row>
    <row r="47" spans="2:5" x14ac:dyDescent="0.25">
      <c r="C47" s="39" t="s">
        <v>27</v>
      </c>
      <c r="D47" s="38">
        <f>VLOOKUP($D$39&amp;"-"&amp;C47,'Tabelas Auxiliares'!$B$4:$E$21,4,FALSE)</f>
        <v>0.1</v>
      </c>
      <c r="E47" s="44">
        <f t="shared" si="2"/>
        <v>30</v>
      </c>
    </row>
    <row r="48" spans="2:5" x14ac:dyDescent="0.25">
      <c r="C48" s="40" t="s">
        <v>28</v>
      </c>
      <c r="D48" s="41">
        <f>VLOOKUP($D$39&amp;"-"&amp;C48,'Tabelas Auxiliares'!$B$4:$E$21,4,FALSE)</f>
        <v>0.1</v>
      </c>
      <c r="E48" s="45">
        <f t="shared" si="2"/>
        <v>30</v>
      </c>
    </row>
    <row r="49" spans="3:5" x14ac:dyDescent="0.25">
      <c r="C49" s="17"/>
      <c r="D49" s="17"/>
      <c r="E49" s="46">
        <f>SUM(E43:E48)</f>
        <v>300</v>
      </c>
    </row>
    <row r="50" spans="3:5" x14ac:dyDescent="0.25"/>
    <row r="51" spans="3:5" x14ac:dyDescent="0.25"/>
    <row r="52" spans="3:5" ht="18.75" x14ac:dyDescent="0.3">
      <c r="E52" s="47" t="str">
        <f>D39</f>
        <v>Moderado</v>
      </c>
    </row>
    <row r="53" spans="3:5" x14ac:dyDescent="0.25"/>
    <row r="54" spans="3:5" x14ac:dyDescent="0.25"/>
    <row r="55" spans="3:5" x14ac:dyDescent="0.25"/>
    <row r="56" spans="3:5" x14ac:dyDescent="0.25"/>
    <row r="57" spans="3:5" x14ac:dyDescent="0.25"/>
    <row r="58" spans="3:5" x14ac:dyDescent="0.25"/>
    <row r="59" spans="3:5" x14ac:dyDescent="0.25"/>
    <row r="60" spans="3:5" x14ac:dyDescent="0.25"/>
    <row r="61" spans="3:5" x14ac:dyDescent="0.25"/>
    <row r="62" spans="3:5" x14ac:dyDescent="0.25"/>
    <row r="63" spans="3:5" x14ac:dyDescent="0.25"/>
    <row r="64" spans="3:5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</sheetData>
  <sheetProtection sheet="1" objects="1" scenarios="1"/>
  <mergeCells count="16">
    <mergeCell ref="D23:E23"/>
    <mergeCell ref="C11:E11"/>
    <mergeCell ref="D13:E13"/>
    <mergeCell ref="D14:E14"/>
    <mergeCell ref="D15:E15"/>
    <mergeCell ref="D12:E12"/>
    <mergeCell ref="C18:E18"/>
    <mergeCell ref="D19:E19"/>
    <mergeCell ref="D20:E20"/>
    <mergeCell ref="D21:E21"/>
    <mergeCell ref="D22:E22"/>
    <mergeCell ref="D39:E39"/>
    <mergeCell ref="D40:E40"/>
    <mergeCell ref="C28:D28"/>
    <mergeCell ref="D24:E24"/>
    <mergeCell ref="D25:E25"/>
  </mergeCells>
  <dataValidations count="6">
    <dataValidation type="custom" operator="lessThan" showInputMessage="1" showErrorMessage="1" errorTitle="VALOR INVALIDO !" error="O Valor informado é superior a TAXA DE RENDIMENTO_x000a_" promptTitle="Taxa de rendimento." prompt="Informe a taxa de rendimento esperada para a aplicação." sqref="D13:E13" xr:uid="{8C3DE5FA-700B-4C7A-B761-97B68864966A}">
      <formula1>D13&lt;D21</formula1>
    </dataValidation>
    <dataValidation type="custom" allowBlank="1" showInputMessage="1" showErrorMessage="1" errorTitle="Valor DIVERGENTE" error="A taxa EFETIVA não pode ser inferior a taxa esperada de remuneração._x000a_" promptTitle="Taxa EFETIVA" prompt="Informe a taxa efetiva desta aplicação._x000a_" sqref="D21:E21" xr:uid="{40F65E12-01AC-47B6-862D-B80BAECD3283}">
      <formula1>D21&gt;=D13</formula1>
    </dataValidation>
    <dataValidation type="whole" operator="greaterThan" allowBlank="1" showInputMessage="1" showErrorMessage="1" errorTitle="Valor imcompativel" error="Esse campo não pode ser zero." promptTitle="Fonte de Captação" prompt="Informe o valor da fonte de captação." sqref="D12:E12" xr:uid="{F7EA8971-6617-4E34-9782-1A57CFD4C91A}">
      <formula1>0</formula1>
    </dataValidation>
    <dataValidation type="decimal" operator="greaterThanOrEqual" allowBlank="1" showInputMessage="1" showErrorMessage="1" promptTitle="Comprometimento." prompt="Entro com o percentual de comprometimento da fonte de captação" sqref="D14:E14" xr:uid="{4C9FB5EA-23F4-4EAC-9095-151D7F88DD09}">
      <formula1>0.01</formula1>
    </dataValidation>
    <dataValidation type="whole" operator="lessThanOrEqual" allowBlank="1" showInputMessage="1" showErrorMessage="1" errorTitle="Valor incompativel" error="O valor é superior ao máximo sugerido." promptTitle="Valor Investido" prompt="Informe o valor a ser investido" sqref="D19:E19" xr:uid="{D0E6DE85-BC7C-4342-83D8-DDE7BC8D2602}">
      <formula1>D15</formula1>
    </dataValidation>
    <dataValidation type="whole" operator="greaterThan" allowBlank="1" showInputMessage="1" showErrorMessage="1" errorTitle="Valor Incompativel" error="O tempo deve ser maior zero" promptTitle="Tempo de aplicação" prompt="informe o tempo da aplicação" sqref="D20:E20" xr:uid="{3A645569-48C9-42A6-A3E7-221BC34D3EE6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erfil do investidor." prompt="Escolha o melhor perfil que lhe agrade." xr:uid="{05390F1E-47E3-45FE-9596-155E50CC5E2C}">
          <x14:formula1>
            <xm:f>'Tabelas Auxiliares'!$H$3:$H$5</xm:f>
          </x14:formula1>
          <xm:sqref>D39:E39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0706-812F-4D0D-A416-6670FD115955}">
  <dimension ref="B2:H21"/>
  <sheetViews>
    <sheetView workbookViewId="0">
      <selection activeCell="B4" sqref="B4:E21"/>
    </sheetView>
  </sheetViews>
  <sheetFormatPr defaultRowHeight="15" x14ac:dyDescent="0.25"/>
  <cols>
    <col min="2" max="2" width="31.28515625" bestFit="1" customWidth="1"/>
    <col min="3" max="3" width="12.140625" bestFit="1" customWidth="1"/>
    <col min="4" max="4" width="19" bestFit="1" customWidth="1"/>
    <col min="5" max="5" width="5.5703125" customWidth="1"/>
    <col min="8" max="8" width="20.7109375" bestFit="1" customWidth="1"/>
  </cols>
  <sheetData>
    <row r="2" spans="2:8" x14ac:dyDescent="0.25">
      <c r="B2" s="77" t="s">
        <v>33</v>
      </c>
      <c r="C2" s="77"/>
      <c r="D2" s="77"/>
      <c r="E2" s="77"/>
      <c r="H2" s="27" t="s">
        <v>34</v>
      </c>
    </row>
    <row r="3" spans="2:8" x14ac:dyDescent="0.25">
      <c r="B3" s="25" t="s">
        <v>29</v>
      </c>
      <c r="C3" s="25" t="s">
        <v>17</v>
      </c>
      <c r="D3" s="26" t="s">
        <v>20</v>
      </c>
      <c r="E3" s="26" t="s">
        <v>30</v>
      </c>
      <c r="H3" s="28" t="s">
        <v>31</v>
      </c>
    </row>
    <row r="4" spans="2:8" x14ac:dyDescent="0.25">
      <c r="B4" s="20" t="str">
        <f t="shared" ref="B4:B21" si="0">C4&amp;"-"&amp;D4</f>
        <v>Conservador-PAPEL</v>
      </c>
      <c r="C4" s="20" t="s">
        <v>31</v>
      </c>
      <c r="D4" s="20" t="s">
        <v>23</v>
      </c>
      <c r="E4" s="21">
        <v>0.3</v>
      </c>
      <c r="H4" s="28" t="s">
        <v>18</v>
      </c>
    </row>
    <row r="5" spans="2:8" x14ac:dyDescent="0.25">
      <c r="B5" s="20" t="str">
        <f t="shared" si="0"/>
        <v>Conservador-TIJOLO</v>
      </c>
      <c r="C5" s="20" t="s">
        <v>31</v>
      </c>
      <c r="D5" s="20" t="s">
        <v>24</v>
      </c>
      <c r="E5" s="21">
        <v>0.5</v>
      </c>
      <c r="H5" s="28" t="s">
        <v>32</v>
      </c>
    </row>
    <row r="6" spans="2:8" x14ac:dyDescent="0.25">
      <c r="B6" s="20" t="str">
        <f t="shared" si="0"/>
        <v>Conservador-HÍBRIDOS</v>
      </c>
      <c r="C6" s="20" t="s">
        <v>31</v>
      </c>
      <c r="D6" s="20" t="s">
        <v>25</v>
      </c>
      <c r="E6" s="21">
        <v>0.1</v>
      </c>
    </row>
    <row r="7" spans="2:8" x14ac:dyDescent="0.25">
      <c r="B7" s="20" t="str">
        <f t="shared" si="0"/>
        <v>Conservador-FOFs</v>
      </c>
      <c r="C7" s="20" t="s">
        <v>31</v>
      </c>
      <c r="D7" s="20" t="s">
        <v>26</v>
      </c>
      <c r="E7" s="21">
        <v>0.1</v>
      </c>
    </row>
    <row r="8" spans="2:8" x14ac:dyDescent="0.25">
      <c r="B8" s="20" t="str">
        <f t="shared" si="0"/>
        <v>Conservador-DESENVOLVIMENTO</v>
      </c>
      <c r="C8" s="20" t="s">
        <v>31</v>
      </c>
      <c r="D8" s="20" t="s">
        <v>27</v>
      </c>
      <c r="E8" s="21">
        <v>0</v>
      </c>
    </row>
    <row r="9" spans="2:8" ht="15.75" thickBot="1" x14ac:dyDescent="0.3">
      <c r="B9" s="22" t="str">
        <f t="shared" si="0"/>
        <v>Conservador-HOTELARIAS</v>
      </c>
      <c r="C9" s="22" t="s">
        <v>31</v>
      </c>
      <c r="D9" s="22" t="s">
        <v>28</v>
      </c>
      <c r="E9" s="23">
        <v>0</v>
      </c>
    </row>
    <row r="10" spans="2:8" ht="15.75" thickTop="1" x14ac:dyDescent="0.25">
      <c r="B10" s="20" t="str">
        <f t="shared" si="0"/>
        <v>Moderado-PAPEL</v>
      </c>
      <c r="C10" s="20" t="s">
        <v>18</v>
      </c>
      <c r="D10" s="20" t="s">
        <v>23</v>
      </c>
      <c r="E10" s="21">
        <v>0.32</v>
      </c>
    </row>
    <row r="11" spans="2:8" x14ac:dyDescent="0.25">
      <c r="B11" s="20" t="str">
        <f t="shared" si="0"/>
        <v>Moderado-TIJOLO</v>
      </c>
      <c r="C11" s="20" t="s">
        <v>18</v>
      </c>
      <c r="D11" s="20" t="s">
        <v>24</v>
      </c>
      <c r="E11" s="21">
        <v>0.35</v>
      </c>
    </row>
    <row r="12" spans="2:8" x14ac:dyDescent="0.25">
      <c r="B12" s="20" t="str">
        <f t="shared" si="0"/>
        <v>Moderado-HÍBRIDOS</v>
      </c>
      <c r="C12" s="20" t="s">
        <v>18</v>
      </c>
      <c r="D12" s="20" t="s">
        <v>25</v>
      </c>
      <c r="E12" s="21">
        <v>0.08</v>
      </c>
    </row>
    <row r="13" spans="2:8" x14ac:dyDescent="0.25">
      <c r="B13" s="20" t="str">
        <f t="shared" si="0"/>
        <v>Moderado-FOFs</v>
      </c>
      <c r="C13" s="20" t="s">
        <v>18</v>
      </c>
      <c r="D13" s="20" t="s">
        <v>26</v>
      </c>
      <c r="E13" s="21">
        <v>0.05</v>
      </c>
    </row>
    <row r="14" spans="2:8" x14ac:dyDescent="0.25">
      <c r="B14" s="20" t="str">
        <f t="shared" si="0"/>
        <v>Moderado-DESENVOLVIMENTO</v>
      </c>
      <c r="C14" s="20" t="s">
        <v>18</v>
      </c>
      <c r="D14" s="20" t="s">
        <v>27</v>
      </c>
      <c r="E14" s="21">
        <v>0.1</v>
      </c>
    </row>
    <row r="15" spans="2:8" ht="15.75" thickBot="1" x14ac:dyDescent="0.3">
      <c r="B15" s="22" t="str">
        <f t="shared" si="0"/>
        <v>Moderado-HOTELARIAS</v>
      </c>
      <c r="C15" s="22" t="s">
        <v>18</v>
      </c>
      <c r="D15" s="22" t="s">
        <v>28</v>
      </c>
      <c r="E15" s="23">
        <v>0.1</v>
      </c>
    </row>
    <row r="16" spans="2:8" ht="15.75" thickTop="1" x14ac:dyDescent="0.25">
      <c r="B16" s="20" t="str">
        <f t="shared" si="0"/>
        <v>Agressivo-PAPEL</v>
      </c>
      <c r="C16" s="20" t="s">
        <v>32</v>
      </c>
      <c r="D16" s="20" t="s">
        <v>23</v>
      </c>
      <c r="E16" s="24">
        <v>0.5</v>
      </c>
    </row>
    <row r="17" spans="2:5" x14ac:dyDescent="0.25">
      <c r="B17" s="20" t="str">
        <f t="shared" si="0"/>
        <v>Agressivo-TIJOLO</v>
      </c>
      <c r="C17" s="20" t="s">
        <v>32</v>
      </c>
      <c r="D17" s="20" t="s">
        <v>24</v>
      </c>
      <c r="E17" s="21">
        <v>0.1</v>
      </c>
    </row>
    <row r="18" spans="2:5" x14ac:dyDescent="0.25">
      <c r="B18" s="20" t="str">
        <f t="shared" si="0"/>
        <v>Agressivo-HÍBRIDOS</v>
      </c>
      <c r="C18" s="20" t="s">
        <v>32</v>
      </c>
      <c r="D18" s="20" t="s">
        <v>25</v>
      </c>
      <c r="E18" s="24">
        <v>0.05</v>
      </c>
    </row>
    <row r="19" spans="2:5" x14ac:dyDescent="0.25">
      <c r="B19" s="20" t="str">
        <f t="shared" si="0"/>
        <v>Agressivo-FOFs</v>
      </c>
      <c r="C19" s="20" t="s">
        <v>32</v>
      </c>
      <c r="D19" s="20" t="s">
        <v>26</v>
      </c>
      <c r="E19" s="24">
        <v>0.05</v>
      </c>
    </row>
    <row r="20" spans="2:5" x14ac:dyDescent="0.25">
      <c r="B20" s="20" t="str">
        <f t="shared" si="0"/>
        <v>Agressivo-DESENVOLVIMENTO</v>
      </c>
      <c r="C20" s="20" t="s">
        <v>32</v>
      </c>
      <c r="D20" s="20" t="s">
        <v>27</v>
      </c>
      <c r="E20" s="24">
        <v>0.2</v>
      </c>
    </row>
    <row r="21" spans="2:5" x14ac:dyDescent="0.25">
      <c r="B21" s="20" t="str">
        <f t="shared" si="0"/>
        <v>Agressivo-HOTELARIAS</v>
      </c>
      <c r="C21" s="20" t="s">
        <v>32</v>
      </c>
      <c r="D21" s="20" t="s">
        <v>28</v>
      </c>
      <c r="E21" s="24">
        <v>0.1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12</vt:i4>
      </vt:variant>
    </vt:vector>
  </HeadingPairs>
  <TitlesOfParts>
    <vt:vector size="14" baseType="lpstr">
      <vt:lpstr>Principal</vt:lpstr>
      <vt:lpstr>Tabelas Auxiliares</vt:lpstr>
      <vt:lpstr>Calc_Capt_Final</vt:lpstr>
      <vt:lpstr>Calc_Capt_Invest</vt:lpstr>
      <vt:lpstr>Calc_Rend_Mensal</vt:lpstr>
      <vt:lpstr>Calc_Rentabilidade</vt:lpstr>
      <vt:lpstr>Calc_Valor_Sugerido</vt:lpstr>
      <vt:lpstr>Get_Fonte_Renda</vt:lpstr>
      <vt:lpstr>Get_Lucrat_Esperada</vt:lpstr>
      <vt:lpstr>Get_Prazo_Invest</vt:lpstr>
      <vt:lpstr>Get_Precent_Invest</vt:lpstr>
      <vt:lpstr>Get_Rend_Invest</vt:lpstr>
      <vt:lpstr>Get_Taxa_Efitiva</vt:lpstr>
      <vt:lpstr>Get_Valor_Invest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MENEZES DE LACERDA</dc:creator>
  <cp:lastModifiedBy>DANIEL MENEZES DE LACERDA</cp:lastModifiedBy>
  <dcterms:created xsi:type="dcterms:W3CDTF">2025-05-18T02:38:04Z</dcterms:created>
  <dcterms:modified xsi:type="dcterms:W3CDTF">2025-05-21T02:36:26Z</dcterms:modified>
</cp:coreProperties>
</file>