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Energy Stats\Documents\Github\Scottish-Energy-Statistics-Hub\Structure\1 - Whole System\"/>
    </mc:Choice>
  </mc:AlternateContent>
  <xr:revisionPtr revIDLastSave="0" documentId="13_ncr:1_{C56911A3-4D10-47D0-87E4-A4B766C2BB1C}" xr6:coauthVersionLast="47" xr6:coauthVersionMax="47" xr10:uidLastSave="{00000000-0000-0000-0000-000000000000}"/>
  <bookViews>
    <workbookView xWindow="-28920" yWindow="-120" windowWidth="29040" windowHeight="15840" xr2:uid="{00000000-000D-0000-FFFF-FFFF00000000}"/>
    <workbookView xWindow="-28920" yWindow="-120" windowWidth="29040" windowHeight="15840" activeTab="3" xr2:uid="{9079BC0D-0A31-4D65-BCF1-0FACDA48C1BF}"/>
  </bookViews>
  <sheets>
    <sheet name="Working Out" sheetId="3" r:id="rId1"/>
    <sheet name="Energy Balance 2017" sheetId="6" r:id="rId2"/>
    <sheet name="nodes" sheetId="1" r:id="rId3"/>
    <sheet name="links" sheetId="2" r:id="rId4"/>
    <sheet name="Backup" sheetId="7" r:id="rId5"/>
  </sheets>
  <definedNames>
    <definedName name="_xlnm._FilterDatabase" localSheetId="0" hidden="1">'Working Out'!$A$1:$C$136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3" l="1"/>
  <c r="C78" i="3" l="1"/>
  <c r="C36" i="3" l="1"/>
  <c r="A16" i="2" l="1"/>
  <c r="A26" i="2"/>
  <c r="C36" i="2"/>
  <c r="A37" i="2"/>
  <c r="A47" i="2"/>
  <c r="A57" i="2"/>
  <c r="A67" i="2"/>
  <c r="A77" i="2"/>
  <c r="C87" i="2"/>
  <c r="C80" i="3"/>
  <c r="C80" i="2" s="1"/>
  <c r="C70" i="3"/>
  <c r="C70" i="2" s="1"/>
  <c r="C50" i="3"/>
  <c r="C50" i="2" s="1"/>
  <c r="C40" i="3"/>
  <c r="C40" i="2" s="1"/>
  <c r="C30" i="3"/>
  <c r="C30" i="2" s="1"/>
  <c r="C25" i="3"/>
  <c r="C25" i="2" s="1"/>
  <c r="C66" i="3"/>
  <c r="C66" i="2" s="1"/>
  <c r="C46" i="3"/>
  <c r="C46" i="2" s="1"/>
  <c r="C56" i="3"/>
  <c r="C56" i="2" s="1"/>
  <c r="B15" i="1" l="1"/>
  <c r="B16" i="1"/>
  <c r="B17" i="1"/>
  <c r="B18" i="1"/>
  <c r="B19" i="1"/>
  <c r="B20" i="1"/>
  <c r="B3" i="1" l="1"/>
  <c r="B4" i="1"/>
  <c r="B5" i="1"/>
  <c r="B6" i="1"/>
  <c r="B7" i="1"/>
  <c r="B8" i="1"/>
  <c r="B9" i="1"/>
  <c r="B10" i="1"/>
  <c r="B11" i="1"/>
  <c r="B12" i="1"/>
  <c r="B13" i="1"/>
  <c r="B14" i="1"/>
  <c r="C2" i="3"/>
  <c r="C3" i="3"/>
  <c r="C3" i="2" s="1"/>
  <c r="C4" i="3"/>
  <c r="C4" i="2" s="1"/>
  <c r="C5" i="3"/>
  <c r="C5" i="2" s="1"/>
  <c r="C6" i="3"/>
  <c r="C7" i="3"/>
  <c r="C8" i="3"/>
  <c r="C9" i="3"/>
  <c r="C10" i="3"/>
  <c r="C16" i="3"/>
  <c r="C16" i="2" s="1"/>
  <c r="C17" i="3"/>
  <c r="C17" i="2" s="1"/>
  <c r="C18" i="3"/>
  <c r="C18" i="2" s="1"/>
  <c r="C19" i="3"/>
  <c r="C19" i="2" s="1"/>
  <c r="C20" i="3"/>
  <c r="C20" i="2" s="1"/>
  <c r="C21" i="3"/>
  <c r="C22" i="3"/>
  <c r="C22" i="2" s="1"/>
  <c r="C23" i="3"/>
  <c r="C23" i="2" s="1"/>
  <c r="C24" i="3"/>
  <c r="C24" i="2" s="1"/>
  <c r="C26" i="3"/>
  <c r="C26" i="2" s="1"/>
  <c r="C27" i="3"/>
  <c r="C27" i="2" s="1"/>
  <c r="C28" i="3"/>
  <c r="C28" i="2" s="1"/>
  <c r="C29" i="3"/>
  <c r="C29" i="2" s="1"/>
  <c r="C31" i="3"/>
  <c r="C31" i="2" s="1"/>
  <c r="C32" i="3"/>
  <c r="C32" i="2" s="1"/>
  <c r="C33" i="3"/>
  <c r="C33" i="2" s="1"/>
  <c r="C34" i="3"/>
  <c r="C34" i="2" s="1"/>
  <c r="C35" i="3"/>
  <c r="C35" i="2" s="1"/>
  <c r="C37" i="3"/>
  <c r="C37" i="2" s="1"/>
  <c r="C38" i="3"/>
  <c r="C38" i="2" s="1"/>
  <c r="C39" i="3"/>
  <c r="C39" i="2" s="1"/>
  <c r="C41" i="2"/>
  <c r="C42" i="3"/>
  <c r="C42" i="2" s="1"/>
  <c r="C43" i="3"/>
  <c r="C43" i="2" s="1"/>
  <c r="C44" i="3"/>
  <c r="C44" i="2" s="1"/>
  <c r="C45" i="3"/>
  <c r="C45" i="2" s="1"/>
  <c r="C47" i="3"/>
  <c r="C47" i="2" s="1"/>
  <c r="C48" i="3"/>
  <c r="C48" i="2" s="1"/>
  <c r="C49" i="3"/>
  <c r="C49" i="2" s="1"/>
  <c r="C51" i="3"/>
  <c r="C51" i="2" s="1"/>
  <c r="C52" i="3"/>
  <c r="C52" i="2" s="1"/>
  <c r="C53" i="3"/>
  <c r="C53" i="2" s="1"/>
  <c r="C54" i="3"/>
  <c r="C54" i="2" s="1"/>
  <c r="C55" i="3"/>
  <c r="C55" i="2" s="1"/>
  <c r="C57" i="3"/>
  <c r="C57" i="2" s="1"/>
  <c r="C58" i="3"/>
  <c r="C58" i="2" s="1"/>
  <c r="C59" i="3"/>
  <c r="C59" i="2" s="1"/>
  <c r="C60" i="3"/>
  <c r="C60" i="2" s="1"/>
  <c r="C61" i="3"/>
  <c r="C61" i="2" s="1"/>
  <c r="C62" i="3"/>
  <c r="C62" i="2" s="1"/>
  <c r="C63" i="3"/>
  <c r="C63" i="2" s="1"/>
  <c r="C64" i="3"/>
  <c r="C64" i="2" s="1"/>
  <c r="C65" i="3"/>
  <c r="C65" i="2" s="1"/>
  <c r="C67" i="3"/>
  <c r="C67" i="2" s="1"/>
  <c r="C68" i="3"/>
  <c r="C68" i="2" s="1"/>
  <c r="C69" i="3"/>
  <c r="C69" i="2" s="1"/>
  <c r="C71" i="3"/>
  <c r="C71" i="2" s="1"/>
  <c r="C72" i="3"/>
  <c r="C72" i="2" s="1"/>
  <c r="C73" i="3"/>
  <c r="C73" i="2" s="1"/>
  <c r="C74" i="3"/>
  <c r="C74" i="2" s="1"/>
  <c r="C75" i="3"/>
  <c r="C75" i="2" s="1"/>
  <c r="C76" i="3"/>
  <c r="C76" i="2" s="1"/>
  <c r="C77" i="3"/>
  <c r="C77" i="2" s="1"/>
  <c r="C78" i="2"/>
  <c r="C79" i="3"/>
  <c r="C79" i="2" s="1"/>
  <c r="C81" i="3"/>
  <c r="C81" i="2" s="1"/>
  <c r="C82" i="3"/>
  <c r="C82" i="2" s="1"/>
  <c r="C83" i="3"/>
  <c r="C83" i="2" s="1"/>
  <c r="C84" i="3"/>
  <c r="C84" i="2" s="1"/>
  <c r="C85" i="3"/>
  <c r="C85" i="2" s="1"/>
  <c r="C86" i="3"/>
  <c r="C86" i="2" s="1"/>
  <c r="C3" i="7"/>
  <c r="C5" i="7"/>
  <c r="C6" i="7"/>
  <c r="C7" i="7"/>
  <c r="C12" i="7" s="1"/>
  <c r="C10" i="7"/>
  <c r="C15" i="7" s="1"/>
  <c r="C20" i="7"/>
  <c r="C22" i="7"/>
  <c r="C27" i="7" s="1"/>
  <c r="C23" i="7"/>
  <c r="C28" i="7" s="1"/>
  <c r="C24" i="7"/>
  <c r="C29" i="7" s="1"/>
  <c r="C25" i="7"/>
  <c r="C30" i="7" s="1"/>
  <c r="C26" i="7"/>
  <c r="C31" i="7" s="1"/>
  <c r="C34" i="7"/>
  <c r="C55" i="7"/>
  <c r="C56" i="7"/>
  <c r="C60" i="7"/>
  <c r="C65" i="7" s="1"/>
  <c r="C67" i="7"/>
  <c r="C73" i="7"/>
  <c r="C74" i="7"/>
  <c r="C75" i="7"/>
  <c r="C80" i="7" s="1"/>
  <c r="C85" i="7"/>
  <c r="C87" i="7"/>
  <c r="C89" i="7"/>
  <c r="C90" i="7"/>
  <c r="C91" i="7"/>
  <c r="C92" i="7"/>
  <c r="C93" i="7"/>
  <c r="C98" i="7" s="1"/>
  <c r="C94" i="7"/>
  <c r="C99" i="7" s="1"/>
  <c r="C95" i="7"/>
  <c r="C100" i="7" s="1"/>
  <c r="C96" i="7"/>
  <c r="C101" i="7" s="1"/>
  <c r="C97" i="7"/>
  <c r="C102" i="7" s="1"/>
  <c r="C105" i="7"/>
  <c r="C106" i="7"/>
  <c r="C109" i="7"/>
  <c r="C110" i="7"/>
  <c r="C111" i="7"/>
  <c r="C116" i="7" s="1"/>
  <c r="C124" i="7"/>
  <c r="C126" i="7"/>
  <c r="C127" i="7"/>
  <c r="C128" i="7"/>
  <c r="C132" i="7"/>
  <c r="C137" i="7" s="1"/>
  <c r="C133" i="7"/>
  <c r="C138" i="7" s="1"/>
  <c r="C139" i="7"/>
  <c r="C141" i="7"/>
  <c r="C140" i="7"/>
  <c r="C131" i="7"/>
  <c r="C130" i="7"/>
  <c r="C129" i="7"/>
  <c r="C125" i="7"/>
  <c r="C123" i="7"/>
  <c r="C122" i="7"/>
  <c r="C121" i="7"/>
  <c r="C115" i="7"/>
  <c r="C114" i="7"/>
  <c r="C113" i="7"/>
  <c r="C112" i="7"/>
  <c r="C108" i="7"/>
  <c r="C107" i="7"/>
  <c r="C104" i="7"/>
  <c r="C103" i="7"/>
  <c r="C88" i="7"/>
  <c r="C86" i="7"/>
  <c r="C79" i="7"/>
  <c r="C78" i="7"/>
  <c r="C83" i="7" s="1"/>
  <c r="C77" i="7"/>
  <c r="C76" i="7"/>
  <c r="C81" i="7" s="1"/>
  <c r="C72" i="7"/>
  <c r="C71" i="7"/>
  <c r="C70" i="7"/>
  <c r="C69" i="7"/>
  <c r="C68" i="7"/>
  <c r="C61" i="7"/>
  <c r="C134" i="7" s="1"/>
  <c r="C59" i="7"/>
  <c r="C58" i="7"/>
  <c r="C57" i="7"/>
  <c r="C62" i="7" s="1"/>
  <c r="C54" i="7"/>
  <c r="C53" i="7"/>
  <c r="C52" i="7"/>
  <c r="C51" i="7"/>
  <c r="C50" i="7"/>
  <c r="C49" i="7"/>
  <c r="C43" i="7"/>
  <c r="C42" i="7"/>
  <c r="C47" i="7" s="1"/>
  <c r="C41" i="7"/>
  <c r="C46" i="7" s="1"/>
  <c r="C40" i="7"/>
  <c r="C45" i="7" s="1"/>
  <c r="C39" i="7"/>
  <c r="C38" i="7"/>
  <c r="C37" i="7"/>
  <c r="C36" i="7"/>
  <c r="C35" i="7"/>
  <c r="C33" i="7"/>
  <c r="C32" i="7"/>
  <c r="C21" i="7"/>
  <c r="C19" i="7"/>
  <c r="C18" i="7"/>
  <c r="C17" i="7"/>
  <c r="C11" i="7"/>
  <c r="C16" i="7" s="1"/>
  <c r="C9" i="7"/>
  <c r="C14" i="7" s="1"/>
  <c r="C8" i="7"/>
  <c r="C13" i="7" s="1"/>
  <c r="C4" i="7"/>
  <c r="J3" i="7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C2" i="7"/>
  <c r="J3" i="3"/>
  <c r="C12" i="3" l="1"/>
  <c r="C12" i="2" s="1"/>
  <c r="C11" i="3"/>
  <c r="C11" i="2" s="1"/>
  <c r="C21" i="2"/>
  <c r="C10" i="2"/>
  <c r="C15" i="3"/>
  <c r="C15" i="2" s="1"/>
  <c r="C9" i="2"/>
  <c r="C14" i="3"/>
  <c r="C14" i="2" s="1"/>
  <c r="C8" i="2"/>
  <c r="C13" i="3"/>
  <c r="C13" i="2" s="1"/>
  <c r="A3" i="2"/>
  <c r="A27" i="2"/>
  <c r="A38" i="2"/>
  <c r="A78" i="2"/>
  <c r="A17" i="2"/>
  <c r="A68" i="2"/>
  <c r="A58" i="2"/>
  <c r="A48" i="2"/>
  <c r="C7" i="2"/>
  <c r="C6" i="2"/>
  <c r="J4" i="3"/>
  <c r="A3" i="1"/>
  <c r="C63" i="7"/>
  <c r="C120" i="7"/>
  <c r="C136" i="7"/>
  <c r="C64" i="7"/>
  <c r="C84" i="7"/>
  <c r="C117" i="7"/>
  <c r="C118" i="7"/>
  <c r="C82" i="7"/>
  <c r="C44" i="7"/>
  <c r="C66" i="7" s="1"/>
  <c r="C48" i="7"/>
  <c r="C119" i="7"/>
  <c r="C135" i="7"/>
  <c r="B59" i="2" l="1"/>
  <c r="B18" i="2"/>
  <c r="B49" i="2"/>
  <c r="B4" i="2"/>
  <c r="B28" i="2"/>
  <c r="B39" i="2"/>
  <c r="B79" i="2"/>
  <c r="B69" i="2"/>
  <c r="J5" i="3"/>
  <c r="A5" i="1" s="1"/>
  <c r="A4" i="1"/>
  <c r="J6" i="3"/>
  <c r="A19" i="2" l="1"/>
  <c r="A30" i="2"/>
  <c r="A70" i="2"/>
  <c r="A60" i="2"/>
  <c r="A87" i="2"/>
  <c r="A50" i="2"/>
  <c r="A5" i="2"/>
  <c r="A40" i="2"/>
  <c r="A80" i="2"/>
  <c r="B56" i="2"/>
  <c r="B46" i="2"/>
  <c r="B86" i="2"/>
  <c r="B25" i="2"/>
  <c r="B66" i="2"/>
  <c r="B36" i="2"/>
  <c r="B76" i="2"/>
  <c r="B29" i="2"/>
  <c r="A6" i="1"/>
  <c r="J7" i="3"/>
  <c r="A11" i="2" l="1"/>
  <c r="B51" i="2"/>
  <c r="B6" i="2"/>
  <c r="B41" i="2"/>
  <c r="B81" i="2"/>
  <c r="B20" i="2"/>
  <c r="B31" i="2"/>
  <c r="B71" i="2"/>
  <c r="B61" i="2"/>
  <c r="A7" i="1"/>
  <c r="J8" i="3"/>
  <c r="B32" i="2" l="1"/>
  <c r="B72" i="2"/>
  <c r="B62" i="2"/>
  <c r="A12" i="2"/>
  <c r="B42" i="2"/>
  <c r="B52" i="2"/>
  <c r="B82" i="2"/>
  <c r="B7" i="2"/>
  <c r="B21" i="2"/>
  <c r="A8" i="1"/>
  <c r="J9" i="3"/>
  <c r="B8" i="2" l="1"/>
  <c r="B43" i="2"/>
  <c r="B83" i="2"/>
  <c r="B22" i="2"/>
  <c r="B33" i="2"/>
  <c r="B73" i="2"/>
  <c r="A13" i="2"/>
  <c r="B63" i="2"/>
  <c r="B53" i="2"/>
  <c r="A9" i="1"/>
  <c r="J10" i="3"/>
  <c r="B64" i="2" l="1"/>
  <c r="A14" i="2"/>
  <c r="B74" i="2"/>
  <c r="B54" i="2"/>
  <c r="B9" i="2"/>
  <c r="B44" i="2"/>
  <c r="B84" i="2"/>
  <c r="B23" i="2"/>
  <c r="B34" i="2"/>
  <c r="A10" i="1"/>
  <c r="J11" i="3"/>
  <c r="B24" i="2" l="1"/>
  <c r="B35" i="2"/>
  <c r="B75" i="2"/>
  <c r="B65" i="2"/>
  <c r="B10" i="2"/>
  <c r="A15" i="2"/>
  <c r="B55" i="2"/>
  <c r="B45" i="2"/>
  <c r="B85" i="2"/>
  <c r="A11" i="1"/>
  <c r="J12" i="3"/>
  <c r="B11" i="2" l="1"/>
  <c r="B14" i="2"/>
  <c r="B12" i="2"/>
  <c r="B15" i="2"/>
  <c r="B13" i="2"/>
  <c r="A12" i="1"/>
  <c r="J13" i="3"/>
  <c r="B3" i="2" l="1"/>
  <c r="A6" i="2"/>
  <c r="A9" i="2"/>
  <c r="A4" i="2"/>
  <c r="A7" i="2"/>
  <c r="A10" i="2"/>
  <c r="B5" i="2"/>
  <c r="A8" i="2"/>
  <c r="A13" i="1"/>
  <c r="J14" i="3"/>
  <c r="B16" i="2" l="1"/>
  <c r="B19" i="2"/>
  <c r="A22" i="2"/>
  <c r="A21" i="2"/>
  <c r="A25" i="2"/>
  <c r="B17" i="2"/>
  <c r="A20" i="2"/>
  <c r="A23" i="2"/>
  <c r="A18" i="2"/>
  <c r="A24" i="2"/>
  <c r="J15" i="3"/>
  <c r="A14" i="1"/>
  <c r="A35" i="2" l="1"/>
  <c r="B26" i="2"/>
  <c r="B27" i="2"/>
  <c r="B30" i="2"/>
  <c r="A33" i="2"/>
  <c r="A28" i="2"/>
  <c r="A36" i="2"/>
  <c r="A31" i="2"/>
  <c r="A34" i="2"/>
  <c r="A32" i="2"/>
  <c r="A29" i="2"/>
  <c r="J16" i="3"/>
  <c r="A15" i="1"/>
  <c r="B2" i="2"/>
  <c r="A2" i="2"/>
  <c r="B40" i="2" l="1"/>
  <c r="A43" i="2"/>
  <c r="A46" i="2"/>
  <c r="A45" i="2"/>
  <c r="B38" i="2"/>
  <c r="A41" i="2"/>
  <c r="A44" i="2"/>
  <c r="A39" i="2"/>
  <c r="A42" i="2"/>
  <c r="B37" i="2"/>
  <c r="J17" i="3"/>
  <c r="A16" i="1"/>
  <c r="C2" i="2"/>
  <c r="B2" i="1"/>
  <c r="A2" i="1"/>
  <c r="B48" i="2" l="1"/>
  <c r="A51" i="2"/>
  <c r="A53" i="2"/>
  <c r="A54" i="2"/>
  <c r="A49" i="2"/>
  <c r="A52" i="2"/>
  <c r="A55" i="2"/>
  <c r="B47" i="2"/>
  <c r="A56" i="2"/>
  <c r="B50" i="2"/>
  <c r="J18" i="3"/>
  <c r="A17" i="1"/>
  <c r="A59" i="2" l="1"/>
  <c r="A62" i="2"/>
  <c r="A65" i="2"/>
  <c r="A61" i="2"/>
  <c r="B57" i="2"/>
  <c r="B60" i="2"/>
  <c r="A63" i="2"/>
  <c r="B58" i="2"/>
  <c r="A66" i="2"/>
  <c r="A64" i="2"/>
  <c r="J19" i="3"/>
  <c r="A18" i="1"/>
  <c r="A75" i="2" l="1"/>
  <c r="B67" i="2"/>
  <c r="B70" i="2"/>
  <c r="A73" i="2"/>
  <c r="A76" i="2"/>
  <c r="B68" i="2"/>
  <c r="A71" i="2"/>
  <c r="A74" i="2"/>
  <c r="B87" i="2"/>
  <c r="A69" i="2"/>
  <c r="A72" i="2"/>
  <c r="J20" i="3"/>
  <c r="A19" i="1"/>
  <c r="B80" i="2" l="1"/>
  <c r="A83" i="2"/>
  <c r="A86" i="2"/>
  <c r="B78" i="2"/>
  <c r="A81" i="2"/>
  <c r="A85" i="2"/>
  <c r="A84" i="2"/>
  <c r="A79" i="2"/>
  <c r="A82" i="2"/>
  <c r="B77" i="2"/>
  <c r="A20" i="1"/>
</calcChain>
</file>

<file path=xl/sharedStrings.xml><?xml version="1.0" encoding="utf-8"?>
<sst xmlns="http://schemas.openxmlformats.org/spreadsheetml/2006/main" count="548" uniqueCount="64">
  <si>
    <t>Source</t>
  </si>
  <si>
    <t>Target</t>
  </si>
  <si>
    <t>Value</t>
  </si>
  <si>
    <t>Number</t>
  </si>
  <si>
    <t>Name</t>
  </si>
  <si>
    <t>Coal</t>
  </si>
  <si>
    <t>Exports</t>
  </si>
  <si>
    <t>Non-Energy Use</t>
  </si>
  <si>
    <t>Industry</t>
  </si>
  <si>
    <t>Domestic</t>
  </si>
  <si>
    <t>Transport</t>
  </si>
  <si>
    <t>Other</t>
  </si>
  <si>
    <t>Transformation</t>
  </si>
  <si>
    <t>Petrol</t>
  </si>
  <si>
    <t>Marine Bunkers</t>
  </si>
  <si>
    <t>Energy Industry</t>
  </si>
  <si>
    <t>Primary Electricity</t>
  </si>
  <si>
    <t>Electricity</t>
  </si>
  <si>
    <t>Aggregate energy balance 2017</t>
  </si>
  <si>
    <t>Gross calorific values</t>
  </si>
  <si>
    <t>Thousand tonnes of oil equivalent</t>
  </si>
  <si>
    <t>Primary oils</t>
  </si>
  <si>
    <t>Petroleum products</t>
  </si>
  <si>
    <t>Natural gas</t>
  </si>
  <si>
    <t>Bioenergy &amp; wastes</t>
  </si>
  <si>
    <t>Primary electricity</t>
  </si>
  <si>
    <t>Manufactured fuels &amp; Other (1)</t>
  </si>
  <si>
    <t>Total</t>
  </si>
  <si>
    <t>Supply</t>
  </si>
  <si>
    <t>Indigenous production</t>
  </si>
  <si>
    <t>Imports (2)</t>
  </si>
  <si>
    <t>Rest of World</t>
  </si>
  <si>
    <t>Rest of UK</t>
  </si>
  <si>
    <t>Exports (2)</t>
  </si>
  <si>
    <t>Marine bunkers</t>
  </si>
  <si>
    <t>Stock change (3)</t>
  </si>
  <si>
    <t>Primary supply</t>
  </si>
  <si>
    <t>Statistical difference (4)</t>
  </si>
  <si>
    <t>Primary demand</t>
  </si>
  <si>
    <t>Transfers (5)</t>
  </si>
  <si>
    <t xml:space="preserve">  Electricity generation</t>
  </si>
  <si>
    <t xml:space="preserve">  Petroleum refineries</t>
  </si>
  <si>
    <t xml:space="preserve">  Manufactured fuel &amp; other</t>
  </si>
  <si>
    <t>Energy industry use and distribution losses</t>
  </si>
  <si>
    <t>Final Consumption</t>
  </si>
  <si>
    <t>Indigenous Production</t>
  </si>
  <si>
    <t>Imports</t>
  </si>
  <si>
    <t>Stock Change</t>
  </si>
  <si>
    <t>Primary Oils</t>
  </si>
  <si>
    <t>Transfers Out</t>
  </si>
  <si>
    <t>Transformation Out</t>
  </si>
  <si>
    <t>Transfers In</t>
  </si>
  <si>
    <t>Transformation In</t>
  </si>
  <si>
    <t>Natural Gas</t>
  </si>
  <si>
    <t>Marine Bunkers Out</t>
  </si>
  <si>
    <t>Bioenergy &amp; Wastes</t>
  </si>
  <si>
    <t>Manufactured Fuels</t>
  </si>
  <si>
    <t>Transfers &amp; Transformation In</t>
  </si>
  <si>
    <t>TTL*</t>
  </si>
  <si>
    <t>Transfers &amp; transformation In</t>
  </si>
  <si>
    <t>Non-energy use</t>
  </si>
  <si>
    <t>Final consumption</t>
  </si>
  <si>
    <t>Manufactured fuels</t>
  </si>
  <si>
    <t>Non0Energy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</si>
</sst>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0"/>
      <color rgb="FF0061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2" fillId="2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6" fillId="2" borderId="0" applyNumberFormat="0" applyBorder="0" applyAlignment="0" applyProtection="0"/>
    <xf numFmtId="0" fontId="5" fillId="0" borderId="0"/>
    <xf numFmtId="0" fontId="5" fillId="0" borderId="0"/>
  </cellStyleXfs>
  <cellXfs count="20">
    <xf numFmtId="0" fontId="0" fillId="0" borderId="0" xfId="0"/>
    <xf numFmtId="0" fontId="1" fillId="0" borderId="0" xfId="2"/>
    <xf numFmtId="0" fontId="0" fillId="0" borderId="0" xfId="2" applyFont="1"/>
    <xf numFmtId="0" fontId="3" fillId="0" borderId="0" xfId="0" applyFont="1"/>
    <xf numFmtId="1" fontId="0" fillId="0" borderId="0" xfId="0" applyNumberFormat="1"/>
    <xf numFmtId="0" fontId="3" fillId="0" borderId="3" xfId="0" applyFont="1" applyBorder="1"/>
    <xf numFmtId="0" fontId="3" fillId="0" borderId="4" xfId="0" applyFont="1" applyBorder="1"/>
    <xf numFmtId="1" fontId="3" fillId="0" borderId="2" xfId="0" applyNumberFormat="1" applyFont="1" applyBorder="1"/>
    <xf numFmtId="1" fontId="3" fillId="0" borderId="5" xfId="0" applyNumberFormat="1" applyFont="1" applyBorder="1"/>
    <xf numFmtId="0" fontId="3" fillId="0" borderId="6" xfId="0" applyFont="1" applyBorder="1"/>
    <xf numFmtId="0" fontId="3" fillId="0" borderId="1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0" fillId="0" borderId="9" xfId="0" applyBorder="1"/>
    <xf numFmtId="1" fontId="0" fillId="0" borderId="9" xfId="0" applyNumberFormat="1" applyBorder="1"/>
    <xf numFmtId="1" fontId="0" fillId="0" borderId="3" xfId="0" applyNumberFormat="1" applyBorder="1"/>
    <xf numFmtId="1" fontId="0" fillId="0" borderId="11" xfId="0" applyNumberFormat="1" applyBorder="1"/>
  </cellXfs>
  <cellStyles count="10">
    <cellStyle name="Good 3" xfId="7" xr:uid="{00000000-0005-0000-0000-000000000000}"/>
    <cellStyle name="Good 4" xfId="3" xr:uid="{00000000-0005-0000-0000-000001000000}"/>
    <cellStyle name="Normal" xfId="0" builtinId="0"/>
    <cellStyle name="Normal 13 3" xfId="1" xr:uid="{00000000-0005-0000-0000-000003000000}"/>
    <cellStyle name="Normal 13 3 3" xfId="2" xr:uid="{00000000-0005-0000-0000-000004000000}"/>
    <cellStyle name="Normal 35" xfId="6" xr:uid="{00000000-0005-0000-0000-000005000000}"/>
    <cellStyle name="Normal 36" xfId="8" xr:uid="{00000000-0005-0000-0000-000006000000}"/>
    <cellStyle name="Normal 37" xfId="9" xr:uid="{00000000-0005-0000-0000-000007000000}"/>
    <cellStyle name="Normal 38" xfId="5" xr:uid="{00000000-0005-0000-0000-000008000000}"/>
    <cellStyle name="Normal 39" xfId="4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3"/>
  <sheetViews>
    <sheetView tabSelected="1" zoomScale="55" zoomScaleNormal="55" workbookViewId="0">
      <selection activeCell="C3" sqref="C3"/>
    </sheetView>
    <sheetView workbookViewId="1">
      <selection activeCell="C70" sqref="C70"/>
    </sheetView>
  </sheetViews>
  <sheetFormatPr defaultRowHeight="15" x14ac:dyDescent="0.25"/>
  <cols>
    <col min="1" max="1" width="27" customWidth="1"/>
    <col min="2" max="2" width="34.42578125" bestFit="1" customWidth="1"/>
    <col min="3" max="3" width="13.7109375" customWidth="1"/>
    <col min="9" max="9" width="26.42578125" customWidth="1"/>
  </cols>
  <sheetData>
    <row r="1" spans="1:10" x14ac:dyDescent="0.25">
      <c r="A1" t="s">
        <v>0</v>
      </c>
      <c r="B1" t="s">
        <v>1</v>
      </c>
      <c r="C1" t="s">
        <v>2</v>
      </c>
      <c r="I1" t="s">
        <v>4</v>
      </c>
      <c r="J1" t="s">
        <v>3</v>
      </c>
    </row>
    <row r="2" spans="1:10" x14ac:dyDescent="0.25">
      <c r="A2" t="s">
        <v>45</v>
      </c>
      <c r="B2" s="2" t="s">
        <v>5</v>
      </c>
      <c r="C2" s="4">
        <f>'Energy Balance 2017'!B5</f>
        <v>103.50382153434603</v>
      </c>
      <c r="I2" t="s">
        <v>29</v>
      </c>
      <c r="J2">
        <v>0</v>
      </c>
    </row>
    <row r="3" spans="1:10" x14ac:dyDescent="0.25">
      <c r="A3" t="s">
        <v>46</v>
      </c>
      <c r="B3" s="2" t="s">
        <v>5</v>
      </c>
      <c r="C3" s="4">
        <f>'Energy Balance 2017'!B6</f>
        <v>2.4836629406706793E-6</v>
      </c>
      <c r="I3" t="s">
        <v>46</v>
      </c>
      <c r="J3">
        <f>J2+1</f>
        <v>1</v>
      </c>
    </row>
    <row r="4" spans="1:10" x14ac:dyDescent="0.25">
      <c r="A4" s="2" t="s">
        <v>5</v>
      </c>
      <c r="B4" t="s">
        <v>6</v>
      </c>
      <c r="C4" s="4">
        <f>-'Energy Balance 2017'!B9</f>
        <v>44.103824018008972</v>
      </c>
      <c r="I4" t="s">
        <v>6</v>
      </c>
      <c r="J4">
        <f t="shared" ref="J4:J20" si="0">J3+1</f>
        <v>2</v>
      </c>
    </row>
    <row r="5" spans="1:10" x14ac:dyDescent="0.25">
      <c r="A5" t="s">
        <v>57</v>
      </c>
      <c r="B5" s="2" t="s">
        <v>5</v>
      </c>
      <c r="C5" s="4">
        <f>'Energy Balance 2017'!B13</f>
        <v>0</v>
      </c>
      <c r="I5" t="s">
        <v>58</v>
      </c>
      <c r="J5">
        <f t="shared" si="0"/>
        <v>3</v>
      </c>
    </row>
    <row r="6" spans="1:10" x14ac:dyDescent="0.25">
      <c r="A6" s="2" t="s">
        <v>5</v>
      </c>
      <c r="B6" s="2" t="s">
        <v>7</v>
      </c>
      <c r="C6" s="4">
        <f>'Energy Balance 2017'!B24</f>
        <v>0</v>
      </c>
      <c r="I6" t="s">
        <v>59</v>
      </c>
      <c r="J6">
        <f t="shared" si="0"/>
        <v>4</v>
      </c>
    </row>
    <row r="7" spans="1:10" x14ac:dyDescent="0.25">
      <c r="A7" s="2" t="s">
        <v>5</v>
      </c>
      <c r="B7" s="1" t="s">
        <v>8</v>
      </c>
      <c r="C7" s="4">
        <f>'Energy Balance 2017'!B25</f>
        <v>47.416063890381714</v>
      </c>
      <c r="I7" s="2" t="s">
        <v>60</v>
      </c>
      <c r="J7">
        <f t="shared" si="0"/>
        <v>5</v>
      </c>
    </row>
    <row r="8" spans="1:10" x14ac:dyDescent="0.25">
      <c r="A8" s="2" t="s">
        <v>5</v>
      </c>
      <c r="B8" t="s">
        <v>9</v>
      </c>
      <c r="C8" s="4">
        <f>'Energy Balance 2017'!B26</f>
        <v>8.7709703445434606</v>
      </c>
      <c r="I8" s="1" t="s">
        <v>8</v>
      </c>
      <c r="J8">
        <f t="shared" si="0"/>
        <v>6</v>
      </c>
    </row>
    <row r="9" spans="1:10" x14ac:dyDescent="0.25">
      <c r="A9" s="2" t="s">
        <v>5</v>
      </c>
      <c r="B9" t="s">
        <v>10</v>
      </c>
      <c r="C9" s="4">
        <f>'Energy Balance 2017'!B27</f>
        <v>0.32134428620338401</v>
      </c>
      <c r="I9" t="s">
        <v>9</v>
      </c>
      <c r="J9">
        <f t="shared" si="0"/>
        <v>7</v>
      </c>
    </row>
    <row r="10" spans="1:10" x14ac:dyDescent="0.25">
      <c r="A10" s="2" t="s">
        <v>5</v>
      </c>
      <c r="B10" t="s">
        <v>11</v>
      </c>
      <c r="C10" s="4">
        <f>'Energy Balance 2017'!B28</f>
        <v>1.2073040152350458</v>
      </c>
      <c r="I10" t="s">
        <v>10</v>
      </c>
      <c r="J10">
        <f t="shared" si="0"/>
        <v>8</v>
      </c>
    </row>
    <row r="11" spans="1:10" x14ac:dyDescent="0.25">
      <c r="A11" t="s">
        <v>7</v>
      </c>
      <c r="B11" t="s">
        <v>44</v>
      </c>
      <c r="C11" s="4">
        <f>C6+C20+C31+C41+C51+C61+C71+C81</f>
        <v>940.06384110970555</v>
      </c>
      <c r="I11" t="s">
        <v>11</v>
      </c>
      <c r="J11">
        <f t="shared" si="0"/>
        <v>9</v>
      </c>
    </row>
    <row r="12" spans="1:10" x14ac:dyDescent="0.25">
      <c r="A12" t="s">
        <v>8</v>
      </c>
      <c r="B12" t="s">
        <v>44</v>
      </c>
      <c r="C12" s="4">
        <f>C7+C21+C32+C42+C52+C62+C72+C82</f>
        <v>1745.2862395145396</v>
      </c>
      <c r="I12" t="s">
        <v>61</v>
      </c>
      <c r="J12">
        <f t="shared" si="0"/>
        <v>10</v>
      </c>
    </row>
    <row r="13" spans="1:10" x14ac:dyDescent="0.25">
      <c r="A13" t="s">
        <v>9</v>
      </c>
      <c r="B13" t="s">
        <v>44</v>
      </c>
      <c r="C13" s="4">
        <f>C8+C22+C33+C43+C53+C63+C73+C83</f>
        <v>3967.5807573249149</v>
      </c>
      <c r="I13" t="s">
        <v>5</v>
      </c>
      <c r="J13">
        <f t="shared" si="0"/>
        <v>11</v>
      </c>
    </row>
    <row r="14" spans="1:10" x14ac:dyDescent="0.25">
      <c r="A14" t="s">
        <v>10</v>
      </c>
      <c r="B14" t="s">
        <v>44</v>
      </c>
      <c r="C14" s="4">
        <f>C9+C23+C34+C44+C54+C64+C74+C84</f>
        <v>3260.1273662662452</v>
      </c>
      <c r="I14" t="s">
        <v>21</v>
      </c>
      <c r="J14">
        <f t="shared" si="0"/>
        <v>12</v>
      </c>
    </row>
    <row r="15" spans="1:10" x14ac:dyDescent="0.25">
      <c r="A15" t="s">
        <v>11</v>
      </c>
      <c r="B15" t="s">
        <v>44</v>
      </c>
      <c r="C15" s="4">
        <f>C10+C24+C35+C45+C55+C65+C75+C85</f>
        <v>1864.2448982020928</v>
      </c>
      <c r="I15" t="s">
        <v>13</v>
      </c>
      <c r="J15">
        <f t="shared" si="0"/>
        <v>13</v>
      </c>
    </row>
    <row r="16" spans="1:10" x14ac:dyDescent="0.25">
      <c r="A16" t="s">
        <v>45</v>
      </c>
      <c r="B16" s="2" t="s">
        <v>48</v>
      </c>
      <c r="C16" s="4">
        <f>'Energy Balance 2017'!C5</f>
        <v>50883.589256505795</v>
      </c>
      <c r="I16" t="s">
        <v>23</v>
      </c>
      <c r="J16">
        <f t="shared" si="0"/>
        <v>14</v>
      </c>
    </row>
    <row r="17" spans="1:10" x14ac:dyDescent="0.25">
      <c r="A17" t="s">
        <v>46</v>
      </c>
      <c r="B17" s="2" t="s">
        <v>48</v>
      </c>
      <c r="C17" s="4">
        <f>'Energy Balance 2017'!C6</f>
        <v>5515.1795960228055</v>
      </c>
      <c r="I17" s="2" t="s">
        <v>24</v>
      </c>
      <c r="J17">
        <f t="shared" si="0"/>
        <v>15</v>
      </c>
    </row>
    <row r="18" spans="1:10" x14ac:dyDescent="0.25">
      <c r="A18" s="2" t="s">
        <v>48</v>
      </c>
      <c r="B18" t="s">
        <v>6</v>
      </c>
      <c r="C18" s="4">
        <f>-'Energy Balance 2017'!C9</f>
        <v>46736.103795260555</v>
      </c>
      <c r="I18" s="2" t="s">
        <v>25</v>
      </c>
      <c r="J18">
        <f t="shared" si="0"/>
        <v>16</v>
      </c>
    </row>
    <row r="19" spans="1:10" x14ac:dyDescent="0.25">
      <c r="A19" t="s">
        <v>57</v>
      </c>
      <c r="B19" s="2" t="s">
        <v>48</v>
      </c>
      <c r="C19" s="4">
        <f>'Energy Balance 2017'!C13</f>
        <v>25.367500758915437</v>
      </c>
      <c r="I19" s="2" t="s">
        <v>17</v>
      </c>
      <c r="J19">
        <f t="shared" si="0"/>
        <v>17</v>
      </c>
    </row>
    <row r="20" spans="1:10" x14ac:dyDescent="0.25">
      <c r="A20" s="2" t="s">
        <v>48</v>
      </c>
      <c r="B20" s="2" t="s">
        <v>7</v>
      </c>
      <c r="C20" s="4">
        <f>'Energy Balance 2017'!C24</f>
        <v>0</v>
      </c>
      <c r="I20" t="s">
        <v>62</v>
      </c>
      <c r="J20">
        <f t="shared" si="0"/>
        <v>18</v>
      </c>
    </row>
    <row r="21" spans="1:10" x14ac:dyDescent="0.25">
      <c r="A21" s="2" t="s">
        <v>48</v>
      </c>
      <c r="B21" s="1" t="s">
        <v>8</v>
      </c>
      <c r="C21" s="4">
        <f>'Energy Balance 2017'!C25</f>
        <v>0</v>
      </c>
    </row>
    <row r="22" spans="1:10" x14ac:dyDescent="0.25">
      <c r="A22" s="2" t="s">
        <v>48</v>
      </c>
      <c r="B22" t="s">
        <v>9</v>
      </c>
      <c r="C22" s="4">
        <f>'Energy Balance 2017'!C26</f>
        <v>0</v>
      </c>
    </row>
    <row r="23" spans="1:10" x14ac:dyDescent="0.25">
      <c r="A23" s="2" t="s">
        <v>48</v>
      </c>
      <c r="B23" t="s">
        <v>10</v>
      </c>
      <c r="C23" s="4">
        <f>'Energy Balance 2017'!C27</f>
        <v>0</v>
      </c>
    </row>
    <row r="24" spans="1:10" x14ac:dyDescent="0.25">
      <c r="A24" s="2" t="s">
        <v>48</v>
      </c>
      <c r="B24" t="s">
        <v>11</v>
      </c>
      <c r="C24" s="4">
        <f>'Energy Balance 2017'!C28</f>
        <v>0</v>
      </c>
    </row>
    <row r="25" spans="1:10" x14ac:dyDescent="0.25">
      <c r="A25" t="s">
        <v>48</v>
      </c>
      <c r="B25" t="s">
        <v>58</v>
      </c>
      <c r="C25" s="4">
        <f>-'Energy Balance 2017'!C17+-'Energy Balance 2017'!C18</f>
        <v>9688.0325580269582</v>
      </c>
    </row>
    <row r="26" spans="1:10" x14ac:dyDescent="0.25">
      <c r="A26" t="s">
        <v>45</v>
      </c>
      <c r="B26" s="2" t="s">
        <v>13</v>
      </c>
      <c r="C26" s="4">
        <f>'Energy Balance 2017'!D5</f>
        <v>0</v>
      </c>
    </row>
    <row r="27" spans="1:10" x14ac:dyDescent="0.25">
      <c r="A27" t="s">
        <v>46</v>
      </c>
      <c r="B27" s="2" t="s">
        <v>13</v>
      </c>
      <c r="C27" s="4">
        <f>'Energy Balance 2017'!D6</f>
        <v>2298.901863799982</v>
      </c>
    </row>
    <row r="28" spans="1:10" x14ac:dyDescent="0.25">
      <c r="A28" s="2" t="s">
        <v>13</v>
      </c>
      <c r="B28" t="s">
        <v>6</v>
      </c>
      <c r="C28" s="4">
        <f>-'Energy Balance 2017'!D9</f>
        <v>5723.2336008654074</v>
      </c>
    </row>
    <row r="29" spans="1:10" x14ac:dyDescent="0.25">
      <c r="A29" s="2" t="s">
        <v>13</v>
      </c>
      <c r="B29" t="s">
        <v>58</v>
      </c>
      <c r="C29" s="4">
        <f>-'Energy Balance 2017'!D12</f>
        <v>718.92519782934278</v>
      </c>
    </row>
    <row r="30" spans="1:10" x14ac:dyDescent="0.25">
      <c r="A30" t="s">
        <v>57</v>
      </c>
      <c r="B30" s="2" t="s">
        <v>13</v>
      </c>
      <c r="C30" s="4">
        <f>-'Energy Balance 2017'!D13+'Energy Balance 2017'!D17+'Energy Balance 2017'!D18</f>
        <v>9615.148433561606</v>
      </c>
    </row>
    <row r="31" spans="1:10" x14ac:dyDescent="0.25">
      <c r="A31" s="2" t="s">
        <v>13</v>
      </c>
      <c r="B31" s="2" t="s">
        <v>7</v>
      </c>
      <c r="C31" s="4">
        <f>'Energy Balance 2017'!D24</f>
        <v>931.20230409120495</v>
      </c>
    </row>
    <row r="32" spans="1:10" x14ac:dyDescent="0.25">
      <c r="A32" s="2" t="s">
        <v>13</v>
      </c>
      <c r="B32" s="1" t="s">
        <v>8</v>
      </c>
      <c r="C32" s="4">
        <f>'Energy Balance 2017'!D25</f>
        <v>189.65998870951083</v>
      </c>
    </row>
    <row r="33" spans="1:9" x14ac:dyDescent="0.25">
      <c r="A33" s="2" t="s">
        <v>13</v>
      </c>
      <c r="B33" t="s">
        <v>9</v>
      </c>
      <c r="C33" s="4">
        <f>'Energy Balance 2017'!D26</f>
        <v>255.09470980982778</v>
      </c>
    </row>
    <row r="34" spans="1:9" x14ac:dyDescent="0.25">
      <c r="A34" s="2" t="s">
        <v>13</v>
      </c>
      <c r="B34" t="s">
        <v>10</v>
      </c>
      <c r="C34" s="4">
        <f>'Energy Balance 2017'!D27</f>
        <v>3050.3515137525033</v>
      </c>
    </row>
    <row r="35" spans="1:9" x14ac:dyDescent="0.25">
      <c r="A35" s="2" t="s">
        <v>13</v>
      </c>
      <c r="B35" t="s">
        <v>11</v>
      </c>
      <c r="C35" s="4">
        <f>'Energy Balance 2017'!D28</f>
        <v>405.04136459876946</v>
      </c>
    </row>
    <row r="36" spans="1:9" x14ac:dyDescent="0.25">
      <c r="A36" t="s">
        <v>13</v>
      </c>
      <c r="B36" s="2" t="s">
        <v>58</v>
      </c>
      <c r="C36" s="4">
        <f>'Energy Balance 2017'!D22-'Energy Balance 2017'!D15+-'Energy Balance 2017'!D15</f>
        <v>460.41903091982141</v>
      </c>
    </row>
    <row r="37" spans="1:9" x14ac:dyDescent="0.25">
      <c r="A37" t="s">
        <v>45</v>
      </c>
      <c r="B37" s="2" t="s">
        <v>53</v>
      </c>
      <c r="C37" s="4">
        <f>'Energy Balance 2017'!E5</f>
        <v>26570.592800453833</v>
      </c>
    </row>
    <row r="38" spans="1:9" x14ac:dyDescent="0.25">
      <c r="A38" t="s">
        <v>46</v>
      </c>
      <c r="B38" s="2" t="s">
        <v>53</v>
      </c>
      <c r="C38" s="4">
        <f>'Energy Balance 2017'!E6</f>
        <v>8432.3176509028835</v>
      </c>
    </row>
    <row r="39" spans="1:9" x14ac:dyDescent="0.25">
      <c r="A39" s="2" t="s">
        <v>53</v>
      </c>
      <c r="B39" t="s">
        <v>6</v>
      </c>
      <c r="C39" s="4">
        <f>-'Energy Balance 2017'!E9</f>
        <v>25849.658825007085</v>
      </c>
    </row>
    <row r="40" spans="1:9" x14ac:dyDescent="0.25">
      <c r="A40" t="s">
        <v>57</v>
      </c>
      <c r="B40" s="2" t="s">
        <v>53</v>
      </c>
      <c r="C40" s="4">
        <f>'Energy Balance 2017'!E13+'Energy Balance 2017'!E17</f>
        <v>0</v>
      </c>
    </row>
    <row r="41" spans="1:9" x14ac:dyDescent="0.25">
      <c r="A41" s="2" t="s">
        <v>53</v>
      </c>
      <c r="B41" s="2" t="s">
        <v>7</v>
      </c>
      <c r="C41" s="4">
        <f>'Energy Balance 2017'!E24</f>
        <v>0</v>
      </c>
    </row>
    <row r="42" spans="1:9" x14ac:dyDescent="0.25">
      <c r="A42" s="2" t="s">
        <v>53</v>
      </c>
      <c r="B42" s="1" t="s">
        <v>8</v>
      </c>
      <c r="C42" s="4">
        <f>'Energy Balance 2017'!E25</f>
        <v>824.76124745147251</v>
      </c>
    </row>
    <row r="43" spans="1:9" x14ac:dyDescent="0.25">
      <c r="A43" s="2" t="s">
        <v>53</v>
      </c>
      <c r="B43" t="s">
        <v>9</v>
      </c>
      <c r="C43" s="4">
        <f>'Energy Balance 2017'!E26</f>
        <v>2244.159514187229</v>
      </c>
    </row>
    <row r="44" spans="1:9" x14ac:dyDescent="0.25">
      <c r="A44" s="2" t="s">
        <v>53</v>
      </c>
      <c r="B44" t="s">
        <v>10</v>
      </c>
      <c r="C44" s="4">
        <f>'Energy Balance 2017'!E27</f>
        <v>0</v>
      </c>
      <c r="I44" s="1"/>
    </row>
    <row r="45" spans="1:9" x14ac:dyDescent="0.25">
      <c r="A45" s="2" t="s">
        <v>53</v>
      </c>
      <c r="B45" t="s">
        <v>11</v>
      </c>
      <c r="C45" s="4">
        <f>'Energy Balance 2017'!E28</f>
        <v>795.84289216953732</v>
      </c>
    </row>
    <row r="46" spans="1:9" x14ac:dyDescent="0.25">
      <c r="A46" s="2" t="s">
        <v>53</v>
      </c>
      <c r="B46" s="2" t="s">
        <v>58</v>
      </c>
      <c r="C46" s="4">
        <f>-'Energy Balance 2017'!E18+'Energy Balance 2017'!E22</f>
        <v>5232.7271549297357</v>
      </c>
    </row>
    <row r="47" spans="1:9" x14ac:dyDescent="0.25">
      <c r="A47" t="s">
        <v>45</v>
      </c>
      <c r="B47" s="2" t="s">
        <v>55</v>
      </c>
      <c r="C47" s="4">
        <f>'Energy Balance 2017'!F5</f>
        <v>838.96571310235129</v>
      </c>
    </row>
    <row r="48" spans="1:9" x14ac:dyDescent="0.25">
      <c r="A48" t="s">
        <v>46</v>
      </c>
      <c r="B48" s="2" t="s">
        <v>55</v>
      </c>
      <c r="C48" s="4">
        <f>'Energy Balance 2017'!F6</f>
        <v>396.88407385158212</v>
      </c>
    </row>
    <row r="49" spans="1:3" x14ac:dyDescent="0.25">
      <c r="A49" s="2" t="s">
        <v>55</v>
      </c>
      <c r="B49" t="s">
        <v>6</v>
      </c>
      <c r="C49" s="4">
        <f>-'Energy Balance 2017'!F9</f>
        <v>31.66427890510332</v>
      </c>
    </row>
    <row r="50" spans="1:3" x14ac:dyDescent="0.25">
      <c r="A50" t="s">
        <v>57</v>
      </c>
      <c r="B50" s="2" t="s">
        <v>55</v>
      </c>
      <c r="C50" s="4">
        <f>'Energy Balance 2017'!F13+'Energy Balance 2017'!F17</f>
        <v>0</v>
      </c>
    </row>
    <row r="51" spans="1:3" x14ac:dyDescent="0.25">
      <c r="A51" s="2" t="s">
        <v>55</v>
      </c>
      <c r="B51" s="2" t="s">
        <v>7</v>
      </c>
      <c r="C51" s="4">
        <f>'Energy Balance 2017'!F24</f>
        <v>0</v>
      </c>
    </row>
    <row r="52" spans="1:3" x14ac:dyDescent="0.25">
      <c r="A52" s="2" t="s">
        <v>55</v>
      </c>
      <c r="B52" s="1" t="s">
        <v>8</v>
      </c>
      <c r="C52" s="4">
        <f>'Energy Balance 2017'!F25</f>
        <v>166.4774205822346</v>
      </c>
    </row>
    <row r="53" spans="1:3" x14ac:dyDescent="0.25">
      <c r="A53" s="2" t="s">
        <v>55</v>
      </c>
      <c r="B53" t="s">
        <v>9</v>
      </c>
      <c r="C53" s="4">
        <f>'Energy Balance 2017'!F26</f>
        <v>101.72215605606667</v>
      </c>
    </row>
    <row r="54" spans="1:3" x14ac:dyDescent="0.25">
      <c r="A54" s="2" t="s">
        <v>55</v>
      </c>
      <c r="B54" t="s">
        <v>10</v>
      </c>
      <c r="C54" s="4">
        <f>'Energy Balance 2017'!F27</f>
        <v>176.45973971373269</v>
      </c>
    </row>
    <row r="55" spans="1:3" x14ac:dyDescent="0.25">
      <c r="A55" s="2" t="s">
        <v>55</v>
      </c>
      <c r="B55" t="s">
        <v>11</v>
      </c>
      <c r="C55" s="4">
        <f>'Energy Balance 2017'!F28</f>
        <v>148.08183736500709</v>
      </c>
    </row>
    <row r="56" spans="1:3" x14ac:dyDescent="0.25">
      <c r="A56" s="2" t="s">
        <v>55</v>
      </c>
      <c r="B56" s="2" t="s">
        <v>58</v>
      </c>
      <c r="C56" s="4">
        <f>-'Energy Balance 2017'!F18+'Energy Balance 2017'!F22</f>
        <v>610.51942042420558</v>
      </c>
    </row>
    <row r="57" spans="1:3" x14ac:dyDescent="0.25">
      <c r="A57" t="s">
        <v>45</v>
      </c>
      <c r="B57" s="2" t="s">
        <v>16</v>
      </c>
      <c r="C57" s="4">
        <f>'Energy Balance 2017'!G5</f>
        <v>5696.8678091167494</v>
      </c>
    </row>
    <row r="58" spans="1:3" x14ac:dyDescent="0.25">
      <c r="A58" t="s">
        <v>46</v>
      </c>
      <c r="B58" s="2" t="s">
        <v>16</v>
      </c>
      <c r="C58" s="4">
        <f>'Energy Balance 2017'!G6</f>
        <v>0</v>
      </c>
    </row>
    <row r="59" spans="1:3" x14ac:dyDescent="0.25">
      <c r="A59" s="2" t="s">
        <v>16</v>
      </c>
      <c r="B59" t="s">
        <v>6</v>
      </c>
      <c r="C59" s="4">
        <f>'Energy Balance 2017'!G9</f>
        <v>0</v>
      </c>
    </row>
    <row r="60" spans="1:3" x14ac:dyDescent="0.25">
      <c r="A60" t="s">
        <v>57</v>
      </c>
      <c r="B60" s="2" t="s">
        <v>16</v>
      </c>
      <c r="C60" s="4">
        <f>'Energy Balance 2017'!G13</f>
        <v>0</v>
      </c>
    </row>
    <row r="61" spans="1:3" x14ac:dyDescent="0.25">
      <c r="A61" s="2" t="s">
        <v>16</v>
      </c>
      <c r="B61" s="2" t="s">
        <v>7</v>
      </c>
      <c r="C61" s="4">
        <f>'Energy Balance 2017'!G24</f>
        <v>0</v>
      </c>
    </row>
    <row r="62" spans="1:3" x14ac:dyDescent="0.25">
      <c r="A62" s="2" t="s">
        <v>16</v>
      </c>
      <c r="B62" s="1" t="s">
        <v>8</v>
      </c>
      <c r="C62" s="4">
        <f>'Energy Balance 2017'!G25</f>
        <v>0</v>
      </c>
    </row>
    <row r="63" spans="1:3" x14ac:dyDescent="0.25">
      <c r="A63" s="2" t="s">
        <v>16</v>
      </c>
      <c r="B63" t="s">
        <v>9</v>
      </c>
      <c r="C63" s="4">
        <f>'Energy Balance 2017'!G26</f>
        <v>0</v>
      </c>
    </row>
    <row r="64" spans="1:3" x14ac:dyDescent="0.25">
      <c r="A64" s="2" t="s">
        <v>16</v>
      </c>
      <c r="B64" t="s">
        <v>10</v>
      </c>
      <c r="C64" s="4">
        <f>'Energy Balance 2017'!G27</f>
        <v>0</v>
      </c>
    </row>
    <row r="65" spans="1:3" x14ac:dyDescent="0.25">
      <c r="A65" s="2" t="s">
        <v>16</v>
      </c>
      <c r="B65" t="s">
        <v>11</v>
      </c>
      <c r="C65" s="4">
        <f>'Energy Balance 2017'!G28</f>
        <v>0</v>
      </c>
    </row>
    <row r="66" spans="1:3" x14ac:dyDescent="0.25">
      <c r="A66" s="2" t="s">
        <v>16</v>
      </c>
      <c r="B66" t="s">
        <v>58</v>
      </c>
      <c r="C66" s="4">
        <f>-'Energy Balance 2017'!G17+-'Energy Balance 2017'!G18+'Energy Balance 2017'!G22</f>
        <v>5696.8678091167494</v>
      </c>
    </row>
    <row r="67" spans="1:3" x14ac:dyDescent="0.25">
      <c r="A67" t="s">
        <v>45</v>
      </c>
      <c r="B67" s="2" t="s">
        <v>17</v>
      </c>
      <c r="C67" s="4">
        <f>'Energy Balance 2017'!H5</f>
        <v>0</v>
      </c>
    </row>
    <row r="68" spans="1:3" x14ac:dyDescent="0.25">
      <c r="A68" t="s">
        <v>46</v>
      </c>
      <c r="B68" s="2" t="s">
        <v>17</v>
      </c>
      <c r="C68" s="4">
        <f>'Energy Balance 2017'!H6</f>
        <v>26.65954428202938</v>
      </c>
    </row>
    <row r="69" spans="1:3" x14ac:dyDescent="0.25">
      <c r="A69" s="2" t="s">
        <v>17</v>
      </c>
      <c r="B69" t="s">
        <v>6</v>
      </c>
      <c r="C69" s="4">
        <f>-'Energy Balance 2017'!H9</f>
        <v>1664.6906276870252</v>
      </c>
    </row>
    <row r="70" spans="1:3" x14ac:dyDescent="0.25">
      <c r="A70" t="s">
        <v>57</v>
      </c>
      <c r="B70" s="2" t="s">
        <v>17</v>
      </c>
      <c r="C70" s="4">
        <f>'Energy Balance 2017'!H13+'Energy Balance 2017'!H17+'Energy Balance 2017'!H18</f>
        <v>4459.5589509888468</v>
      </c>
    </row>
    <row r="71" spans="1:3" x14ac:dyDescent="0.25">
      <c r="A71" s="2" t="s">
        <v>17</v>
      </c>
      <c r="B71" s="2" t="s">
        <v>7</v>
      </c>
      <c r="C71" s="4">
        <f>'Energy Balance 2017'!H24</f>
        <v>0</v>
      </c>
    </row>
    <row r="72" spans="1:3" x14ac:dyDescent="0.25">
      <c r="A72" s="2" t="s">
        <v>17</v>
      </c>
      <c r="B72" s="1" t="s">
        <v>8</v>
      </c>
      <c r="C72" s="4">
        <f>'Energy Balance 2017'!H25</f>
        <v>515.90633528023898</v>
      </c>
    </row>
    <row r="73" spans="1:3" x14ac:dyDescent="0.25">
      <c r="A73" s="2" t="s">
        <v>17</v>
      </c>
      <c r="B73" t="s">
        <v>9</v>
      </c>
      <c r="C73" s="4">
        <f>'Energy Balance 2017'!H26</f>
        <v>1342.8075423261128</v>
      </c>
    </row>
    <row r="74" spans="1:3" x14ac:dyDescent="0.25">
      <c r="A74" s="2" t="s">
        <v>17</v>
      </c>
      <c r="B74" t="s">
        <v>10</v>
      </c>
      <c r="C74" s="4">
        <f>'Energy Balance 2017'!H27</f>
        <v>32.994768513806051</v>
      </c>
    </row>
    <row r="75" spans="1:3" x14ac:dyDescent="0.25">
      <c r="A75" s="2" t="s">
        <v>17</v>
      </c>
      <c r="B75" t="s">
        <v>11</v>
      </c>
      <c r="C75" s="4">
        <f>'Energy Balance 2017'!H28</f>
        <v>514.0715000535439</v>
      </c>
    </row>
    <row r="76" spans="1:3" x14ac:dyDescent="0.25">
      <c r="A76" s="2" t="s">
        <v>17</v>
      </c>
      <c r="B76" s="2" t="s">
        <v>58</v>
      </c>
      <c r="C76" s="4">
        <f>'Energy Balance 2017'!H22</f>
        <v>390.26122098022569</v>
      </c>
    </row>
    <row r="77" spans="1:3" x14ac:dyDescent="0.25">
      <c r="A77" t="s">
        <v>45</v>
      </c>
      <c r="B77" t="s">
        <v>56</v>
      </c>
      <c r="C77" s="4">
        <f>'Energy Balance 2017'!H5</f>
        <v>0</v>
      </c>
    </row>
    <row r="78" spans="1:3" x14ac:dyDescent="0.25">
      <c r="A78" t="s">
        <v>46</v>
      </c>
      <c r="B78" t="s">
        <v>56</v>
      </c>
      <c r="C78" s="4">
        <f>'Energy Balance 2017'!I6</f>
        <v>0</v>
      </c>
    </row>
    <row r="79" spans="1:3" x14ac:dyDescent="0.25">
      <c r="A79" t="s">
        <v>56</v>
      </c>
      <c r="B79" t="s">
        <v>6</v>
      </c>
      <c r="C79" s="4">
        <f>'Energy Balance 2017'!I9</f>
        <v>0</v>
      </c>
    </row>
    <row r="80" spans="1:3" x14ac:dyDescent="0.25">
      <c r="A80" t="s">
        <v>57</v>
      </c>
      <c r="B80" t="s">
        <v>56</v>
      </c>
      <c r="C80" s="4">
        <f>'Energy Balance 2017'!I13+'Energy Balance 2017'!I17+'Energy Balance 2017'!I18</f>
        <v>120.41261291716035</v>
      </c>
    </row>
    <row r="81" spans="1:3" x14ac:dyDescent="0.25">
      <c r="A81" t="s">
        <v>56</v>
      </c>
      <c r="B81" t="s">
        <v>7</v>
      </c>
      <c r="C81" s="4">
        <f>'Energy Balance 2017'!I24</f>
        <v>8.8615370185005631</v>
      </c>
    </row>
    <row r="82" spans="1:3" x14ac:dyDescent="0.25">
      <c r="A82" t="s">
        <v>56</v>
      </c>
      <c r="B82" t="s">
        <v>8</v>
      </c>
      <c r="C82" s="4">
        <f>'Energy Balance 2017'!I25</f>
        <v>1.0651836007010982</v>
      </c>
    </row>
    <row r="83" spans="1:3" x14ac:dyDescent="0.25">
      <c r="A83" t="s">
        <v>56</v>
      </c>
      <c r="B83" t="s">
        <v>9</v>
      </c>
      <c r="C83" s="4">
        <f>'Energy Balance 2017'!I26</f>
        <v>15.0258646011353</v>
      </c>
    </row>
    <row r="84" spans="1:3" x14ac:dyDescent="0.25">
      <c r="A84" t="s">
        <v>56</v>
      </c>
      <c r="B84" t="s">
        <v>10</v>
      </c>
      <c r="C84" s="4">
        <f>'Energy Balance 2017'!I27</f>
        <v>0</v>
      </c>
    </row>
    <row r="85" spans="1:3" x14ac:dyDescent="0.25">
      <c r="A85" t="s">
        <v>56</v>
      </c>
      <c r="B85" t="s">
        <v>11</v>
      </c>
      <c r="C85" s="4">
        <f>'Energy Balance 2017'!I28</f>
        <v>0</v>
      </c>
    </row>
    <row r="86" spans="1:3" x14ac:dyDescent="0.25">
      <c r="A86" t="s">
        <v>56</v>
      </c>
      <c r="B86" t="s">
        <v>58</v>
      </c>
      <c r="C86" s="4">
        <f>'Energy Balance 2017'!I22</f>
        <v>95.460027696823445</v>
      </c>
    </row>
    <row r="87" spans="1:3" x14ac:dyDescent="0.25">
      <c r="A87" t="s">
        <v>57</v>
      </c>
      <c r="B87" t="s">
        <v>17</v>
      </c>
      <c r="C87">
        <v>7</v>
      </c>
    </row>
    <row r="93" spans="1:3" x14ac:dyDescent="0.25">
      <c r="C93" s="4"/>
    </row>
    <row r="94" spans="1:3" x14ac:dyDescent="0.25">
      <c r="C94" s="4"/>
    </row>
    <row r="95" spans="1:3" x14ac:dyDescent="0.25">
      <c r="C95" s="4"/>
    </row>
    <row r="96" spans="1:3" x14ac:dyDescent="0.25">
      <c r="C96" s="4"/>
    </row>
    <row r="97" spans="1:3" x14ac:dyDescent="0.25">
      <c r="C97" s="4"/>
    </row>
    <row r="99" spans="1:3" x14ac:dyDescent="0.25">
      <c r="A99" s="2"/>
      <c r="B99" s="2"/>
      <c r="C99" s="4"/>
    </row>
    <row r="127" spans="3:3" x14ac:dyDescent="0.25">
      <c r="C127" s="4"/>
    </row>
    <row r="128" spans="3:3" x14ac:dyDescent="0.25">
      <c r="C128" s="4"/>
    </row>
    <row r="129" spans="3:3" x14ac:dyDescent="0.25">
      <c r="C129" s="4"/>
    </row>
    <row r="130" spans="3:3" x14ac:dyDescent="0.25">
      <c r="C130" s="4"/>
    </row>
    <row r="131" spans="3:3" x14ac:dyDescent="0.25">
      <c r="C131" s="4"/>
    </row>
    <row r="132" spans="3:3" x14ac:dyDescent="0.25">
      <c r="C132" s="4"/>
    </row>
    <row r="133" spans="3:3" x14ac:dyDescent="0.25">
      <c r="C133" s="4"/>
    </row>
  </sheetData>
  <autoFilter ref="A1:C136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G6" sqref="G6"/>
    </sheetView>
    <sheetView workbookViewId="1">
      <selection activeCell="H14" sqref="H14"/>
    </sheetView>
  </sheetViews>
  <sheetFormatPr defaultRowHeight="15" x14ac:dyDescent="0.25"/>
  <cols>
    <col min="1" max="1" width="39.7109375" style="3" customWidth="1"/>
    <col min="2" max="8" width="12.7109375" bestFit="1" customWidth="1"/>
    <col min="9" max="9" width="12" bestFit="1" customWidth="1"/>
    <col min="10" max="10" width="12.7109375" bestFit="1" customWidth="1"/>
  </cols>
  <sheetData>
    <row r="1" spans="1:10" s="3" customFormat="1" x14ac:dyDescent="0.25">
      <c r="A1" s="9" t="s">
        <v>18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s="3" customFormat="1" x14ac:dyDescent="0.25">
      <c r="A2" s="12" t="s">
        <v>19</v>
      </c>
      <c r="C2" s="3">
        <v>1.0904286999999999</v>
      </c>
      <c r="D2" s="3">
        <v>1.093439595</v>
      </c>
      <c r="I2" s="3" t="s">
        <v>20</v>
      </c>
      <c r="J2" s="13"/>
    </row>
    <row r="3" spans="1:10" s="3" customFormat="1" x14ac:dyDescent="0.25">
      <c r="A3" s="14"/>
      <c r="B3" s="5" t="s">
        <v>5</v>
      </c>
      <c r="C3" s="5" t="s">
        <v>21</v>
      </c>
      <c r="D3" s="5" t="s">
        <v>22</v>
      </c>
      <c r="E3" s="5" t="s">
        <v>23</v>
      </c>
      <c r="F3" s="5" t="s">
        <v>24</v>
      </c>
      <c r="G3" s="5" t="s">
        <v>25</v>
      </c>
      <c r="H3" s="5" t="s">
        <v>17</v>
      </c>
      <c r="I3" s="5" t="s">
        <v>26</v>
      </c>
      <c r="J3" s="15" t="s">
        <v>27</v>
      </c>
    </row>
    <row r="4" spans="1:10" x14ac:dyDescent="0.25">
      <c r="A4" s="12" t="s">
        <v>28</v>
      </c>
      <c r="J4" s="16"/>
    </row>
    <row r="5" spans="1:10" x14ac:dyDescent="0.25">
      <c r="A5" s="12" t="s">
        <v>29</v>
      </c>
      <c r="B5" s="4">
        <v>103.50382153434603</v>
      </c>
      <c r="C5" s="4">
        <v>50883.589256505795</v>
      </c>
      <c r="D5" s="4">
        <v>0</v>
      </c>
      <c r="E5" s="4">
        <v>26570.592800453833</v>
      </c>
      <c r="F5" s="4">
        <v>838.96571310235129</v>
      </c>
      <c r="G5" s="4">
        <v>5696.8678091167494</v>
      </c>
      <c r="H5" s="4">
        <v>0</v>
      </c>
      <c r="I5" s="4">
        <v>0</v>
      </c>
      <c r="J5" s="17">
        <v>84093.519400713078</v>
      </c>
    </row>
    <row r="6" spans="1:10" x14ac:dyDescent="0.25">
      <c r="A6" s="12" t="s">
        <v>30</v>
      </c>
      <c r="B6" s="4">
        <v>2.4836629406706793E-6</v>
      </c>
      <c r="C6" s="4">
        <v>5515.1795960228055</v>
      </c>
      <c r="D6" s="4">
        <v>2298.901863799982</v>
      </c>
      <c r="E6" s="4">
        <v>8432.3176509028835</v>
      </c>
      <c r="F6" s="4">
        <v>396.88407385158212</v>
      </c>
      <c r="G6" s="4">
        <v>0</v>
      </c>
      <c r="H6" s="4">
        <v>26.65954428202938</v>
      </c>
      <c r="I6" s="4">
        <v>0</v>
      </c>
      <c r="J6" s="17">
        <v>16669.942731342944</v>
      </c>
    </row>
    <row r="7" spans="1:10" x14ac:dyDescent="0.25">
      <c r="A7" s="12" t="s">
        <v>31</v>
      </c>
      <c r="B7" s="4">
        <v>0</v>
      </c>
      <c r="C7" s="4">
        <v>5515.1795960228055</v>
      </c>
      <c r="D7" s="4">
        <v>1757.1059516740338</v>
      </c>
      <c r="E7" s="4">
        <v>8394.5365434222294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25">
      <c r="A8" s="12" t="s">
        <v>32</v>
      </c>
      <c r="B8" s="4">
        <v>0</v>
      </c>
      <c r="C8" s="4">
        <v>0</v>
      </c>
      <c r="D8" s="4">
        <v>541.79591212594812</v>
      </c>
      <c r="E8" s="4">
        <v>37.781107480653688</v>
      </c>
      <c r="F8" s="4">
        <v>0</v>
      </c>
      <c r="G8" s="4">
        <v>0</v>
      </c>
      <c r="H8" s="4">
        <v>26.65954428202938</v>
      </c>
      <c r="I8" s="4">
        <v>0</v>
      </c>
      <c r="J8" s="4">
        <v>0</v>
      </c>
    </row>
    <row r="9" spans="1:10" x14ac:dyDescent="0.25">
      <c r="A9" s="12" t="s">
        <v>33</v>
      </c>
      <c r="B9" s="4">
        <v>-44.103824018008972</v>
      </c>
      <c r="C9" s="4">
        <v>-46736.103795260555</v>
      </c>
      <c r="D9" s="4">
        <v>-5723.2336008654074</v>
      </c>
      <c r="E9" s="4">
        <v>-25849.658825007085</v>
      </c>
      <c r="F9" s="4">
        <v>-31.66427890510332</v>
      </c>
      <c r="G9" s="4">
        <v>0</v>
      </c>
      <c r="H9" s="4">
        <v>-1664.6906276870252</v>
      </c>
      <c r="I9" s="4">
        <v>0</v>
      </c>
      <c r="J9" s="17">
        <v>-80049.454951743173</v>
      </c>
    </row>
    <row r="10" spans="1:10" x14ac:dyDescent="0.25">
      <c r="A10" s="12" t="s">
        <v>31</v>
      </c>
      <c r="B10" s="4">
        <v>0</v>
      </c>
      <c r="C10" s="4">
        <v>-29885.570778758618</v>
      </c>
      <c r="D10" s="4">
        <v>-2920.9827760947624</v>
      </c>
      <c r="E10" s="4">
        <v>-3263.2381771281348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</row>
    <row r="11" spans="1:10" x14ac:dyDescent="0.25">
      <c r="A11" s="12" t="s">
        <v>32</v>
      </c>
      <c r="B11" s="4">
        <v>0</v>
      </c>
      <c r="C11" s="4">
        <v>-16850.53301650194</v>
      </c>
      <c r="D11" s="4">
        <v>-2802.2508247706446</v>
      </c>
      <c r="E11" s="4">
        <v>-22586.420647878949</v>
      </c>
      <c r="F11" s="4">
        <v>0</v>
      </c>
      <c r="G11" s="4">
        <v>0</v>
      </c>
      <c r="H11" s="4">
        <v>-1664.6906276870252</v>
      </c>
      <c r="I11" s="4">
        <v>0</v>
      </c>
      <c r="J11" s="4">
        <v>0</v>
      </c>
    </row>
    <row r="12" spans="1:10" x14ac:dyDescent="0.25">
      <c r="A12" s="12" t="s">
        <v>34</v>
      </c>
      <c r="B12" s="4">
        <v>0</v>
      </c>
      <c r="C12" s="4">
        <v>0</v>
      </c>
      <c r="D12" s="4">
        <v>-718.92519782934278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17">
        <v>-718.92519782934278</v>
      </c>
    </row>
    <row r="13" spans="1:10" x14ac:dyDescent="0.25">
      <c r="A13" s="12" t="s">
        <v>35</v>
      </c>
      <c r="B13" s="4">
        <v>0</v>
      </c>
      <c r="C13" s="4">
        <v>25.367500758915437</v>
      </c>
      <c r="D13" s="4">
        <v>-91.004485092773137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17">
        <v>-65.636984333857697</v>
      </c>
    </row>
    <row r="14" spans="1:10" s="3" customFormat="1" x14ac:dyDescent="0.25">
      <c r="A14" s="6" t="s">
        <v>36</v>
      </c>
      <c r="B14" s="7">
        <v>59.4</v>
      </c>
      <c r="C14" s="7">
        <v>9688.03255802696</v>
      </c>
      <c r="D14" s="7">
        <v>-4234.2614199875416</v>
      </c>
      <c r="E14" s="7">
        <v>9153.2516263496291</v>
      </c>
      <c r="F14" s="7">
        <v>1203.2605741412467</v>
      </c>
      <c r="G14" s="7">
        <v>5696.8678091167494</v>
      </c>
      <c r="H14" s="7">
        <v>-1638.0310834049958</v>
      </c>
      <c r="I14" s="4">
        <v>0</v>
      </c>
      <c r="J14" s="8">
        <v>19928.520064242046</v>
      </c>
    </row>
    <row r="15" spans="1:10" x14ac:dyDescent="0.25">
      <c r="A15" s="12" t="s">
        <v>37</v>
      </c>
      <c r="B15" s="4">
        <v>0</v>
      </c>
      <c r="C15" s="4">
        <v>0</v>
      </c>
      <c r="D15" s="4">
        <v>-1.8863834003459488</v>
      </c>
      <c r="E15" s="4">
        <v>0</v>
      </c>
      <c r="F15" s="4">
        <v>0</v>
      </c>
      <c r="G15" s="4">
        <v>0</v>
      </c>
      <c r="H15" s="4">
        <v>-25.486500429923581</v>
      </c>
      <c r="I15" s="4">
        <v>0</v>
      </c>
      <c r="J15" s="17">
        <v>-27.372883830269529</v>
      </c>
    </row>
    <row r="16" spans="1:10" s="3" customFormat="1" x14ac:dyDescent="0.25">
      <c r="A16" s="6" t="s">
        <v>38</v>
      </c>
      <c r="B16" s="7">
        <v>59.4</v>
      </c>
      <c r="C16" s="7">
        <v>9688.0325580269582</v>
      </c>
      <c r="D16" s="7">
        <v>-4236.1478033878875</v>
      </c>
      <c r="E16" s="7">
        <v>9153.2516263496291</v>
      </c>
      <c r="F16" s="7">
        <v>1203.2605741412467</v>
      </c>
      <c r="G16" s="7">
        <v>5696.8678091167494</v>
      </c>
      <c r="H16" s="7">
        <v>-1663.5175838349194</v>
      </c>
      <c r="I16" s="4">
        <v>0</v>
      </c>
      <c r="J16" s="8">
        <v>19901.147180411772</v>
      </c>
    </row>
    <row r="17" spans="1:10" x14ac:dyDescent="0.25">
      <c r="A17" s="12" t="s">
        <v>39</v>
      </c>
      <c r="B17" s="4">
        <v>0</v>
      </c>
      <c r="C17" s="4">
        <v>-1623.5803795269042</v>
      </c>
      <c r="D17" s="4">
        <v>1623.5803795269042</v>
      </c>
      <c r="E17" s="4">
        <v>0</v>
      </c>
      <c r="F17" s="4">
        <v>0</v>
      </c>
      <c r="G17" s="4">
        <v>-2547.3740326741326</v>
      </c>
      <c r="H17" s="4">
        <v>2547.3740326741326</v>
      </c>
      <c r="I17" s="4">
        <v>0</v>
      </c>
      <c r="J17" s="17">
        <v>0</v>
      </c>
    </row>
    <row r="18" spans="1:10" x14ac:dyDescent="0.25">
      <c r="A18" s="12" t="s">
        <v>12</v>
      </c>
      <c r="B18" s="4">
        <v>0</v>
      </c>
      <c r="C18" s="4">
        <v>-8064.4521785000543</v>
      </c>
      <c r="D18" s="4">
        <v>7900.5635689419287</v>
      </c>
      <c r="E18" s="4">
        <v>-1140.0672924062151</v>
      </c>
      <c r="F18" s="4">
        <v>-610.51942042420558</v>
      </c>
      <c r="G18" s="4">
        <v>-3149.4937764426163</v>
      </c>
      <c r="H18" s="4">
        <v>1912.184918314714</v>
      </c>
      <c r="I18" s="4">
        <v>120.41261291716035</v>
      </c>
      <c r="J18" s="17">
        <v>-3031.3715675992885</v>
      </c>
    </row>
    <row r="19" spans="1:10" x14ac:dyDescent="0.25">
      <c r="A19" s="12" t="s">
        <v>40</v>
      </c>
      <c r="B19" s="4">
        <v>0</v>
      </c>
      <c r="C19" s="4">
        <v>0</v>
      </c>
      <c r="D19" s="4">
        <v>-61.638506886598229</v>
      </c>
      <c r="E19" s="4">
        <v>-968.54532586928303</v>
      </c>
      <c r="F19" s="4">
        <v>-598.76182287188647</v>
      </c>
      <c r="G19" s="4">
        <v>-3149.4937764426163</v>
      </c>
      <c r="H19" s="4">
        <v>1912.184918314714</v>
      </c>
      <c r="I19" s="4">
        <v>0</v>
      </c>
      <c r="J19" s="17">
        <v>-2866.2545137556699</v>
      </c>
    </row>
    <row r="20" spans="1:10" x14ac:dyDescent="0.25">
      <c r="A20" s="12" t="s">
        <v>41</v>
      </c>
      <c r="B20" s="4">
        <v>0</v>
      </c>
      <c r="C20" s="4">
        <v>-8064.4521785000543</v>
      </c>
      <c r="D20" s="4">
        <v>8024.1571267020418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17">
        <v>-40.295051798012537</v>
      </c>
    </row>
    <row r="21" spans="1:10" x14ac:dyDescent="0.25">
      <c r="A21" s="12" t="s">
        <v>42</v>
      </c>
      <c r="B21" s="4">
        <v>0</v>
      </c>
      <c r="C21" s="4">
        <v>0</v>
      </c>
      <c r="D21" s="4">
        <v>-61.95505087351485</v>
      </c>
      <c r="E21" s="4">
        <v>-171.52196653693215</v>
      </c>
      <c r="F21" s="4">
        <v>-11.757597552319112</v>
      </c>
      <c r="G21" s="4">
        <v>0</v>
      </c>
      <c r="H21" s="4">
        <v>0</v>
      </c>
      <c r="I21" s="4">
        <v>120.41261291716035</v>
      </c>
      <c r="J21" s="17">
        <v>-124.82200204560576</v>
      </c>
    </row>
    <row r="22" spans="1:10" x14ac:dyDescent="0.25">
      <c r="A22" s="12" t="s">
        <v>43</v>
      </c>
      <c r="B22" s="4">
        <v>0</v>
      </c>
      <c r="C22" s="4">
        <v>0</v>
      </c>
      <c r="D22" s="4">
        <v>456.64626411912951</v>
      </c>
      <c r="E22" s="4">
        <v>4092.6598625235206</v>
      </c>
      <c r="F22" s="4">
        <v>0</v>
      </c>
      <c r="G22" s="4">
        <v>0</v>
      </c>
      <c r="H22" s="4">
        <v>390.26122098022569</v>
      </c>
      <c r="I22" s="4">
        <v>95.460027696823445</v>
      </c>
      <c r="J22" s="17">
        <v>5035.0273753196989</v>
      </c>
    </row>
    <row r="23" spans="1:10" s="3" customFormat="1" x14ac:dyDescent="0.25">
      <c r="A23" s="6" t="s">
        <v>44</v>
      </c>
      <c r="B23" s="7">
        <v>59.4</v>
      </c>
      <c r="C23" s="4">
        <v>0</v>
      </c>
      <c r="D23" s="7">
        <v>4831.3498809618159</v>
      </c>
      <c r="E23" s="7">
        <v>3920.524471419893</v>
      </c>
      <c r="F23" s="7">
        <v>592.74115371704102</v>
      </c>
      <c r="G23" s="4">
        <v>0</v>
      </c>
      <c r="H23" s="7">
        <v>2405.7801461737017</v>
      </c>
      <c r="I23" s="7">
        <v>24.9525852203369</v>
      </c>
      <c r="J23" s="8">
        <v>11834.748237492788</v>
      </c>
    </row>
    <row r="24" spans="1:10" x14ac:dyDescent="0.25">
      <c r="A24" s="12" t="s">
        <v>63</v>
      </c>
      <c r="B24" s="4">
        <v>0</v>
      </c>
      <c r="C24" s="4">
        <v>0</v>
      </c>
      <c r="D24" s="4">
        <v>931.20230409120495</v>
      </c>
      <c r="E24" s="4">
        <v>0</v>
      </c>
      <c r="F24" s="4">
        <v>0</v>
      </c>
      <c r="G24" s="4">
        <v>0</v>
      </c>
      <c r="H24" s="4">
        <v>0</v>
      </c>
      <c r="I24" s="4">
        <v>8.8615370185005631</v>
      </c>
      <c r="J24" s="17">
        <v>940.06384110970555</v>
      </c>
    </row>
    <row r="25" spans="1:10" x14ac:dyDescent="0.25">
      <c r="A25" s="12" t="s">
        <v>8</v>
      </c>
      <c r="B25" s="4">
        <v>47.416063890381714</v>
      </c>
      <c r="C25" s="4">
        <v>0</v>
      </c>
      <c r="D25" s="4">
        <v>189.65998870951083</v>
      </c>
      <c r="E25" s="4">
        <v>824.76124745147251</v>
      </c>
      <c r="F25" s="4">
        <v>166.4774205822346</v>
      </c>
      <c r="G25" s="4">
        <v>0</v>
      </c>
      <c r="H25" s="4">
        <v>515.90633528023898</v>
      </c>
      <c r="I25" s="4">
        <v>1.0651836007010982</v>
      </c>
      <c r="J25" s="17">
        <v>1745.2862395145396</v>
      </c>
    </row>
    <row r="26" spans="1:10" x14ac:dyDescent="0.25">
      <c r="A26" s="12" t="s">
        <v>9</v>
      </c>
      <c r="B26" s="4">
        <v>8.7709703445434606</v>
      </c>
      <c r="C26" s="4">
        <v>0</v>
      </c>
      <c r="D26" s="4">
        <v>255.09470980982778</v>
      </c>
      <c r="E26" s="4">
        <v>2244.159514187229</v>
      </c>
      <c r="F26" s="4">
        <v>101.72215605606667</v>
      </c>
      <c r="G26" s="4">
        <v>0</v>
      </c>
      <c r="H26" s="4">
        <v>1342.8075423261128</v>
      </c>
      <c r="I26" s="4">
        <v>15.0258646011353</v>
      </c>
      <c r="J26" s="17">
        <v>3967.5807573249149</v>
      </c>
    </row>
    <row r="27" spans="1:10" x14ac:dyDescent="0.25">
      <c r="A27" s="12" t="s">
        <v>10</v>
      </c>
      <c r="B27" s="4">
        <v>0.32134428620338401</v>
      </c>
      <c r="C27" s="4">
        <v>0</v>
      </c>
      <c r="D27" s="4">
        <v>3050.3515137525033</v>
      </c>
      <c r="E27" s="4">
        <v>0</v>
      </c>
      <c r="F27" s="4">
        <v>176.45973971373269</v>
      </c>
      <c r="G27" s="4">
        <v>0</v>
      </c>
      <c r="H27" s="4">
        <v>32.994768513806051</v>
      </c>
      <c r="I27" s="4">
        <v>0</v>
      </c>
      <c r="J27" s="17">
        <v>3260.1273662662452</v>
      </c>
    </row>
    <row r="28" spans="1:10" x14ac:dyDescent="0.25">
      <c r="A28" s="14" t="s">
        <v>11</v>
      </c>
      <c r="B28" s="18">
        <v>1.2073040152350458</v>
      </c>
      <c r="C28" s="4">
        <v>0</v>
      </c>
      <c r="D28" s="18">
        <v>405.04136459876946</v>
      </c>
      <c r="E28" s="18">
        <v>795.84289216953732</v>
      </c>
      <c r="F28" s="18">
        <v>148.08183736500709</v>
      </c>
      <c r="G28" s="4">
        <v>0</v>
      </c>
      <c r="H28" s="18">
        <v>514.0715000535439</v>
      </c>
      <c r="I28" s="4">
        <v>0</v>
      </c>
      <c r="J28" s="19">
        <v>1864.2448982020928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"/>
  <sheetViews>
    <sheetView workbookViewId="0">
      <selection activeCell="B2" sqref="B2"/>
    </sheetView>
    <sheetView workbookViewId="1"/>
  </sheetViews>
  <sheetFormatPr defaultRowHeight="15" x14ac:dyDescent="0.25"/>
  <sheetData>
    <row r="1" spans="1:2" x14ac:dyDescent="0.25">
      <c r="A1" t="s">
        <v>3</v>
      </c>
      <c r="B1" t="s">
        <v>4</v>
      </c>
    </row>
    <row r="2" spans="1:2" x14ac:dyDescent="0.25">
      <c r="A2">
        <f>'Working Out'!J2</f>
        <v>0</v>
      </c>
      <c r="B2" t="str">
        <f>'Working Out'!I2</f>
        <v>Indigenous production</v>
      </c>
    </row>
    <row r="3" spans="1:2" x14ac:dyDescent="0.25">
      <c r="A3">
        <f>'Working Out'!J3</f>
        <v>1</v>
      </c>
      <c r="B3" t="str">
        <f>'Working Out'!I3</f>
        <v>Imports</v>
      </c>
    </row>
    <row r="4" spans="1:2" x14ac:dyDescent="0.25">
      <c r="A4">
        <f>'Working Out'!J4</f>
        <v>2</v>
      </c>
      <c r="B4" t="str">
        <f>'Working Out'!I4</f>
        <v>Exports</v>
      </c>
    </row>
    <row r="5" spans="1:2" x14ac:dyDescent="0.25">
      <c r="A5">
        <f>'Working Out'!J5</f>
        <v>3</v>
      </c>
      <c r="B5" t="str">
        <f>'Working Out'!I5</f>
        <v>TTL*</v>
      </c>
    </row>
    <row r="6" spans="1:2" x14ac:dyDescent="0.25">
      <c r="A6">
        <f>'Working Out'!J6</f>
        <v>4</v>
      </c>
      <c r="B6" t="str">
        <f>'Working Out'!I6</f>
        <v>Transfers &amp; transformation In</v>
      </c>
    </row>
    <row r="7" spans="1:2" x14ac:dyDescent="0.25">
      <c r="A7">
        <f>'Working Out'!J7</f>
        <v>5</v>
      </c>
      <c r="B7" t="str">
        <f>'Working Out'!I7</f>
        <v>Non-energy use</v>
      </c>
    </row>
    <row r="8" spans="1:2" x14ac:dyDescent="0.25">
      <c r="A8">
        <f>'Working Out'!J8</f>
        <v>6</v>
      </c>
      <c r="B8" t="str">
        <f>'Working Out'!I8</f>
        <v>Industry</v>
      </c>
    </row>
    <row r="9" spans="1:2" x14ac:dyDescent="0.25">
      <c r="A9">
        <f>'Working Out'!J9</f>
        <v>7</v>
      </c>
      <c r="B9" t="str">
        <f>'Working Out'!I9</f>
        <v>Domestic</v>
      </c>
    </row>
    <row r="10" spans="1:2" x14ac:dyDescent="0.25">
      <c r="A10">
        <f>'Working Out'!J10</f>
        <v>8</v>
      </c>
      <c r="B10" t="str">
        <f>'Working Out'!I10</f>
        <v>Transport</v>
      </c>
    </row>
    <row r="11" spans="1:2" x14ac:dyDescent="0.25">
      <c r="A11">
        <f>'Working Out'!J11</f>
        <v>9</v>
      </c>
      <c r="B11" t="str">
        <f>'Working Out'!I11</f>
        <v>Other</v>
      </c>
    </row>
    <row r="12" spans="1:2" x14ac:dyDescent="0.25">
      <c r="A12">
        <f>'Working Out'!J12</f>
        <v>10</v>
      </c>
      <c r="B12" t="str">
        <f>'Working Out'!I12</f>
        <v>Final consumption</v>
      </c>
    </row>
    <row r="13" spans="1:2" x14ac:dyDescent="0.25">
      <c r="A13">
        <f>'Working Out'!J13</f>
        <v>11</v>
      </c>
      <c r="B13" t="str">
        <f>'Working Out'!I13</f>
        <v>Coal</v>
      </c>
    </row>
    <row r="14" spans="1:2" x14ac:dyDescent="0.25">
      <c r="A14">
        <f>'Working Out'!J14</f>
        <v>12</v>
      </c>
      <c r="B14" t="str">
        <f>'Working Out'!I14</f>
        <v>Primary oils</v>
      </c>
    </row>
    <row r="15" spans="1:2" x14ac:dyDescent="0.25">
      <c r="A15">
        <f>'Working Out'!J15</f>
        <v>13</v>
      </c>
      <c r="B15" t="str">
        <f>'Working Out'!I15</f>
        <v>Petrol</v>
      </c>
    </row>
    <row r="16" spans="1:2" x14ac:dyDescent="0.25">
      <c r="A16">
        <f>'Working Out'!J16</f>
        <v>14</v>
      </c>
      <c r="B16" t="str">
        <f>'Working Out'!I16</f>
        <v>Natural gas</v>
      </c>
    </row>
    <row r="17" spans="1:2" x14ac:dyDescent="0.25">
      <c r="A17">
        <f>'Working Out'!J17</f>
        <v>15</v>
      </c>
      <c r="B17" t="str">
        <f>'Working Out'!I17</f>
        <v>Bioenergy &amp; wastes</v>
      </c>
    </row>
    <row r="18" spans="1:2" x14ac:dyDescent="0.25">
      <c r="A18">
        <f>'Working Out'!J18</f>
        <v>16</v>
      </c>
      <c r="B18" t="str">
        <f>'Working Out'!I18</f>
        <v>Primary electricity</v>
      </c>
    </row>
    <row r="19" spans="1:2" x14ac:dyDescent="0.25">
      <c r="A19">
        <f>'Working Out'!J19</f>
        <v>17</v>
      </c>
      <c r="B19" t="str">
        <f>'Working Out'!I19</f>
        <v>Electricity</v>
      </c>
    </row>
    <row r="20" spans="1:2" x14ac:dyDescent="0.25">
      <c r="A20">
        <f>'Working Out'!J20</f>
        <v>18</v>
      </c>
      <c r="B20" t="str">
        <f>'Working Out'!I20</f>
        <v>Manufactured fuels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7"/>
  <sheetViews>
    <sheetView workbookViewId="0">
      <selection activeCell="C2" sqref="C2"/>
    </sheetView>
    <sheetView tabSelected="1" topLeftCell="A79" workbookViewId="1">
      <selection activeCell="C3" sqref="C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>VLOOKUP('Working Out'!A2,'Working Out'!$I:$J,2,0)</f>
        <v>0</v>
      </c>
      <c r="B2">
        <f>VLOOKUP('Working Out'!B2,'Working Out'!$I:$J,2,0)</f>
        <v>11</v>
      </c>
      <c r="C2">
        <f>'Working Out'!C2</f>
        <v>103.50382153434603</v>
      </c>
    </row>
    <row r="3" spans="1:3" x14ac:dyDescent="0.25">
      <c r="A3">
        <f>VLOOKUP('Working Out'!A3,'Working Out'!$I:$J,2,0)</f>
        <v>1</v>
      </c>
      <c r="B3">
        <f>VLOOKUP('Working Out'!B3,'Working Out'!$I:$J,2,0)</f>
        <v>11</v>
      </c>
      <c r="C3">
        <f>'Working Out'!C3</f>
        <v>2.4836629406706793E-6</v>
      </c>
    </row>
    <row r="4" spans="1:3" x14ac:dyDescent="0.25">
      <c r="A4">
        <f>VLOOKUP('Working Out'!A4,'Working Out'!$I:$J,2,0)</f>
        <v>11</v>
      </c>
      <c r="B4">
        <f>VLOOKUP('Working Out'!B4,'Working Out'!$I:$J,2,0)</f>
        <v>2</v>
      </c>
      <c r="C4">
        <f>'Working Out'!C4</f>
        <v>44.103824018008972</v>
      </c>
    </row>
    <row r="5" spans="1:3" x14ac:dyDescent="0.25">
      <c r="A5">
        <f>VLOOKUP('Working Out'!A5,'Working Out'!$I:$J,2,0)</f>
        <v>4</v>
      </c>
      <c r="B5">
        <f>VLOOKUP('Working Out'!B5,'Working Out'!$I:$J,2,0)</f>
        <v>11</v>
      </c>
      <c r="C5">
        <f>'Working Out'!C5</f>
        <v>0</v>
      </c>
    </row>
    <row r="6" spans="1:3" x14ac:dyDescent="0.25">
      <c r="A6">
        <f>VLOOKUP('Working Out'!A6,'Working Out'!$I:$J,2,0)</f>
        <v>11</v>
      </c>
      <c r="B6">
        <f>VLOOKUP('Working Out'!B6,'Working Out'!$I:$J,2,0)</f>
        <v>5</v>
      </c>
      <c r="C6">
        <f>'Working Out'!C6</f>
        <v>0</v>
      </c>
    </row>
    <row r="7" spans="1:3" x14ac:dyDescent="0.25">
      <c r="A7">
        <f>VLOOKUP('Working Out'!A7,'Working Out'!$I:$J,2,0)</f>
        <v>11</v>
      </c>
      <c r="B7">
        <f>VLOOKUP('Working Out'!B7,'Working Out'!$I:$J,2,0)</f>
        <v>6</v>
      </c>
      <c r="C7">
        <f>'Working Out'!C7</f>
        <v>47.416063890381714</v>
      </c>
    </row>
    <row r="8" spans="1:3" x14ac:dyDescent="0.25">
      <c r="A8">
        <f>VLOOKUP('Working Out'!A8,'Working Out'!$I:$J,2,0)</f>
        <v>11</v>
      </c>
      <c r="B8">
        <f>VLOOKUP('Working Out'!B8,'Working Out'!$I:$J,2,0)</f>
        <v>7</v>
      </c>
      <c r="C8">
        <f>'Working Out'!C8</f>
        <v>8.7709703445434606</v>
      </c>
    </row>
    <row r="9" spans="1:3" x14ac:dyDescent="0.25">
      <c r="A9">
        <f>VLOOKUP('Working Out'!A9,'Working Out'!$I:$J,2,0)</f>
        <v>11</v>
      </c>
      <c r="B9">
        <f>VLOOKUP('Working Out'!B9,'Working Out'!$I:$J,2,0)</f>
        <v>8</v>
      </c>
      <c r="C9">
        <f>'Working Out'!C9</f>
        <v>0.32134428620338401</v>
      </c>
    </row>
    <row r="10" spans="1:3" x14ac:dyDescent="0.25">
      <c r="A10">
        <f>VLOOKUP('Working Out'!A10,'Working Out'!$I:$J,2,0)</f>
        <v>11</v>
      </c>
      <c r="B10">
        <f>VLOOKUP('Working Out'!B10,'Working Out'!$I:$J,2,0)</f>
        <v>9</v>
      </c>
      <c r="C10">
        <f>'Working Out'!C10</f>
        <v>1.2073040152350458</v>
      </c>
    </row>
    <row r="11" spans="1:3" x14ac:dyDescent="0.25">
      <c r="A11">
        <f>VLOOKUP('Working Out'!A11,'Working Out'!$I:$J,2,0)</f>
        <v>5</v>
      </c>
      <c r="B11">
        <f>VLOOKUP('Working Out'!B11,'Working Out'!$I:$J,2,0)</f>
        <v>10</v>
      </c>
      <c r="C11">
        <f>'Working Out'!C11</f>
        <v>940.06384110970555</v>
      </c>
    </row>
    <row r="12" spans="1:3" x14ac:dyDescent="0.25">
      <c r="A12">
        <f>VLOOKUP('Working Out'!A12,'Working Out'!$I:$J,2,0)</f>
        <v>6</v>
      </c>
      <c r="B12">
        <f>VLOOKUP('Working Out'!B12,'Working Out'!$I:$J,2,0)</f>
        <v>10</v>
      </c>
      <c r="C12">
        <f>'Working Out'!C12</f>
        <v>1745.2862395145396</v>
      </c>
    </row>
    <row r="13" spans="1:3" x14ac:dyDescent="0.25">
      <c r="A13">
        <f>VLOOKUP('Working Out'!A13,'Working Out'!$I:$J,2,0)</f>
        <v>7</v>
      </c>
      <c r="B13">
        <f>VLOOKUP('Working Out'!B13,'Working Out'!$I:$J,2,0)</f>
        <v>10</v>
      </c>
      <c r="C13">
        <f>'Working Out'!C13</f>
        <v>3967.5807573249149</v>
      </c>
    </row>
    <row r="14" spans="1:3" x14ac:dyDescent="0.25">
      <c r="A14">
        <f>VLOOKUP('Working Out'!A14,'Working Out'!$I:$J,2,0)</f>
        <v>8</v>
      </c>
      <c r="B14">
        <f>VLOOKUP('Working Out'!B14,'Working Out'!$I:$J,2,0)</f>
        <v>10</v>
      </c>
      <c r="C14">
        <f>'Working Out'!C14</f>
        <v>3260.1273662662452</v>
      </c>
    </row>
    <row r="15" spans="1:3" x14ac:dyDescent="0.25">
      <c r="A15">
        <f>VLOOKUP('Working Out'!A15,'Working Out'!$I:$J,2,0)</f>
        <v>9</v>
      </c>
      <c r="B15">
        <f>VLOOKUP('Working Out'!B15,'Working Out'!$I:$J,2,0)</f>
        <v>10</v>
      </c>
      <c r="C15">
        <f>'Working Out'!C15</f>
        <v>1864.2448982020928</v>
      </c>
    </row>
    <row r="16" spans="1:3" x14ac:dyDescent="0.25">
      <c r="A16">
        <f>VLOOKUP('Working Out'!A16,'Working Out'!$I:$J,2,0)</f>
        <v>0</v>
      </c>
      <c r="B16">
        <f>VLOOKUP('Working Out'!B16,'Working Out'!$I:$J,2,0)</f>
        <v>12</v>
      </c>
      <c r="C16">
        <f>'Working Out'!C16</f>
        <v>50883.589256505795</v>
      </c>
    </row>
    <row r="17" spans="1:3" x14ac:dyDescent="0.25">
      <c r="A17">
        <f>VLOOKUP('Working Out'!A17,'Working Out'!$I:$J,2,0)</f>
        <v>1</v>
      </c>
      <c r="B17">
        <f>VLOOKUP('Working Out'!B17,'Working Out'!$I:$J,2,0)</f>
        <v>12</v>
      </c>
      <c r="C17">
        <f>'Working Out'!C17</f>
        <v>5515.1795960228055</v>
      </c>
    </row>
    <row r="18" spans="1:3" x14ac:dyDescent="0.25">
      <c r="A18">
        <f>VLOOKUP('Working Out'!A18,'Working Out'!$I:$J,2,0)</f>
        <v>12</v>
      </c>
      <c r="B18">
        <f>VLOOKUP('Working Out'!B18,'Working Out'!$I:$J,2,0)</f>
        <v>2</v>
      </c>
      <c r="C18">
        <f>'Working Out'!C18</f>
        <v>46736.103795260555</v>
      </c>
    </row>
    <row r="19" spans="1:3" x14ac:dyDescent="0.25">
      <c r="A19">
        <f>VLOOKUP('Working Out'!A19,'Working Out'!$I:$J,2,0)</f>
        <v>4</v>
      </c>
      <c r="B19">
        <f>VLOOKUP('Working Out'!B19,'Working Out'!$I:$J,2,0)</f>
        <v>12</v>
      </c>
      <c r="C19">
        <f>'Working Out'!C19</f>
        <v>25.367500758915437</v>
      </c>
    </row>
    <row r="20" spans="1:3" x14ac:dyDescent="0.25">
      <c r="A20">
        <f>VLOOKUP('Working Out'!A20,'Working Out'!$I:$J,2,0)</f>
        <v>12</v>
      </c>
      <c r="B20">
        <f>VLOOKUP('Working Out'!B20,'Working Out'!$I:$J,2,0)</f>
        <v>5</v>
      </c>
      <c r="C20">
        <f>'Working Out'!C20</f>
        <v>0</v>
      </c>
    </row>
    <row r="21" spans="1:3" x14ac:dyDescent="0.25">
      <c r="A21">
        <f>VLOOKUP('Working Out'!A21,'Working Out'!$I:$J,2,0)</f>
        <v>12</v>
      </c>
      <c r="B21">
        <f>VLOOKUP('Working Out'!B21,'Working Out'!$I:$J,2,0)</f>
        <v>6</v>
      </c>
      <c r="C21">
        <f>'Working Out'!C21</f>
        <v>0</v>
      </c>
    </row>
    <row r="22" spans="1:3" x14ac:dyDescent="0.25">
      <c r="A22">
        <f>VLOOKUP('Working Out'!A22,'Working Out'!$I:$J,2,0)</f>
        <v>12</v>
      </c>
      <c r="B22">
        <f>VLOOKUP('Working Out'!B22,'Working Out'!$I:$J,2,0)</f>
        <v>7</v>
      </c>
      <c r="C22">
        <f>'Working Out'!C22</f>
        <v>0</v>
      </c>
    </row>
    <row r="23" spans="1:3" x14ac:dyDescent="0.25">
      <c r="A23">
        <f>VLOOKUP('Working Out'!A23,'Working Out'!$I:$J,2,0)</f>
        <v>12</v>
      </c>
      <c r="B23">
        <f>VLOOKUP('Working Out'!B23,'Working Out'!$I:$J,2,0)</f>
        <v>8</v>
      </c>
      <c r="C23">
        <f>'Working Out'!C23</f>
        <v>0</v>
      </c>
    </row>
    <row r="24" spans="1:3" x14ac:dyDescent="0.25">
      <c r="A24">
        <f>VLOOKUP('Working Out'!A24,'Working Out'!$I:$J,2,0)</f>
        <v>12</v>
      </c>
      <c r="B24">
        <f>VLOOKUP('Working Out'!B24,'Working Out'!$I:$J,2,0)</f>
        <v>9</v>
      </c>
      <c r="C24">
        <f>'Working Out'!C24</f>
        <v>0</v>
      </c>
    </row>
    <row r="25" spans="1:3" x14ac:dyDescent="0.25">
      <c r="A25">
        <f>VLOOKUP('Working Out'!A25,'Working Out'!$I:$J,2,0)</f>
        <v>12</v>
      </c>
      <c r="B25">
        <f>VLOOKUP('Working Out'!B25,'Working Out'!$I:$J,2,0)</f>
        <v>3</v>
      </c>
      <c r="C25">
        <f>'Working Out'!C25</f>
        <v>9688.0325580269582</v>
      </c>
    </row>
    <row r="26" spans="1:3" x14ac:dyDescent="0.25">
      <c r="A26">
        <f>VLOOKUP('Working Out'!A26,'Working Out'!$I:$J,2,0)</f>
        <v>0</v>
      </c>
      <c r="B26">
        <f>VLOOKUP('Working Out'!B26,'Working Out'!$I:$J,2,0)</f>
        <v>13</v>
      </c>
      <c r="C26">
        <f>'Working Out'!C26</f>
        <v>0</v>
      </c>
    </row>
    <row r="27" spans="1:3" x14ac:dyDescent="0.25">
      <c r="A27">
        <f>VLOOKUP('Working Out'!A27,'Working Out'!$I:$J,2,0)</f>
        <v>1</v>
      </c>
      <c r="B27">
        <f>VLOOKUP('Working Out'!B27,'Working Out'!$I:$J,2,0)</f>
        <v>13</v>
      </c>
      <c r="C27">
        <f>'Working Out'!C27</f>
        <v>2298.901863799982</v>
      </c>
    </row>
    <row r="28" spans="1:3" x14ac:dyDescent="0.25">
      <c r="A28">
        <f>VLOOKUP('Working Out'!A28,'Working Out'!$I:$J,2,0)</f>
        <v>13</v>
      </c>
      <c r="B28">
        <f>VLOOKUP('Working Out'!B28,'Working Out'!$I:$J,2,0)</f>
        <v>2</v>
      </c>
      <c r="C28">
        <f>'Working Out'!C28</f>
        <v>5723.2336008654074</v>
      </c>
    </row>
    <row r="29" spans="1:3" x14ac:dyDescent="0.25">
      <c r="A29">
        <f>VLOOKUP('Working Out'!A29,'Working Out'!$I:$J,2,0)</f>
        <v>13</v>
      </c>
      <c r="B29">
        <f>VLOOKUP('Working Out'!B29,'Working Out'!$I:$J,2,0)</f>
        <v>3</v>
      </c>
      <c r="C29">
        <f>'Working Out'!C29</f>
        <v>718.92519782934278</v>
      </c>
    </row>
    <row r="30" spans="1:3" x14ac:dyDescent="0.25">
      <c r="A30">
        <f>VLOOKUP('Working Out'!A30,'Working Out'!$I:$J,2,0)</f>
        <v>4</v>
      </c>
      <c r="B30">
        <f>VLOOKUP('Working Out'!B30,'Working Out'!$I:$J,2,0)</f>
        <v>13</v>
      </c>
      <c r="C30">
        <f>'Working Out'!C30</f>
        <v>9615.148433561606</v>
      </c>
    </row>
    <row r="31" spans="1:3" x14ac:dyDescent="0.25">
      <c r="A31">
        <f>VLOOKUP('Working Out'!A31,'Working Out'!$I:$J,2,0)</f>
        <v>13</v>
      </c>
      <c r="B31">
        <f>VLOOKUP('Working Out'!B31,'Working Out'!$I:$J,2,0)</f>
        <v>5</v>
      </c>
      <c r="C31">
        <f>'Working Out'!C31</f>
        <v>931.20230409120495</v>
      </c>
    </row>
    <row r="32" spans="1:3" x14ac:dyDescent="0.25">
      <c r="A32">
        <f>VLOOKUP('Working Out'!A32,'Working Out'!$I:$J,2,0)</f>
        <v>13</v>
      </c>
      <c r="B32">
        <f>VLOOKUP('Working Out'!B32,'Working Out'!$I:$J,2,0)</f>
        <v>6</v>
      </c>
      <c r="C32">
        <f>'Working Out'!C32</f>
        <v>189.65998870951083</v>
      </c>
    </row>
    <row r="33" spans="1:3" x14ac:dyDescent="0.25">
      <c r="A33">
        <f>VLOOKUP('Working Out'!A33,'Working Out'!$I:$J,2,0)</f>
        <v>13</v>
      </c>
      <c r="B33">
        <f>VLOOKUP('Working Out'!B33,'Working Out'!$I:$J,2,0)</f>
        <v>7</v>
      </c>
      <c r="C33">
        <f>'Working Out'!C33</f>
        <v>255.09470980982778</v>
      </c>
    </row>
    <row r="34" spans="1:3" x14ac:dyDescent="0.25">
      <c r="A34">
        <f>VLOOKUP('Working Out'!A34,'Working Out'!$I:$J,2,0)</f>
        <v>13</v>
      </c>
      <c r="B34">
        <f>VLOOKUP('Working Out'!B34,'Working Out'!$I:$J,2,0)</f>
        <v>8</v>
      </c>
      <c r="C34">
        <f>'Working Out'!C34</f>
        <v>3050.3515137525033</v>
      </c>
    </row>
    <row r="35" spans="1:3" x14ac:dyDescent="0.25">
      <c r="A35">
        <f>VLOOKUP('Working Out'!A35,'Working Out'!$I:$J,2,0)</f>
        <v>13</v>
      </c>
      <c r="B35">
        <f>VLOOKUP('Working Out'!B35,'Working Out'!$I:$J,2,0)</f>
        <v>9</v>
      </c>
      <c r="C35">
        <f>'Working Out'!C35</f>
        <v>405.04136459876946</v>
      </c>
    </row>
    <row r="36" spans="1:3" x14ac:dyDescent="0.25">
      <c r="A36">
        <f>VLOOKUP('Working Out'!A36,'Working Out'!$I:$J,2,0)</f>
        <v>13</v>
      </c>
      <c r="B36">
        <f>VLOOKUP('Working Out'!B36,'Working Out'!$I:$J,2,0)</f>
        <v>3</v>
      </c>
      <c r="C36">
        <f>'Working Out'!C36</f>
        <v>460.41903091982141</v>
      </c>
    </row>
    <row r="37" spans="1:3" x14ac:dyDescent="0.25">
      <c r="A37">
        <f>VLOOKUP('Working Out'!A37,'Working Out'!$I:$J,2,0)</f>
        <v>0</v>
      </c>
      <c r="B37">
        <f>VLOOKUP('Working Out'!B37,'Working Out'!$I:$J,2,0)</f>
        <v>14</v>
      </c>
      <c r="C37">
        <f>'Working Out'!C37</f>
        <v>26570.592800453833</v>
      </c>
    </row>
    <row r="38" spans="1:3" x14ac:dyDescent="0.25">
      <c r="A38">
        <f>VLOOKUP('Working Out'!A38,'Working Out'!$I:$J,2,0)</f>
        <v>1</v>
      </c>
      <c r="B38">
        <f>VLOOKUP('Working Out'!B38,'Working Out'!$I:$J,2,0)</f>
        <v>14</v>
      </c>
      <c r="C38">
        <f>'Working Out'!C38</f>
        <v>8432.3176509028835</v>
      </c>
    </row>
    <row r="39" spans="1:3" x14ac:dyDescent="0.25">
      <c r="A39">
        <f>VLOOKUP('Working Out'!A39,'Working Out'!$I:$J,2,0)</f>
        <v>14</v>
      </c>
      <c r="B39">
        <f>VLOOKUP('Working Out'!B39,'Working Out'!$I:$J,2,0)</f>
        <v>2</v>
      </c>
      <c r="C39">
        <f>'Working Out'!C39</f>
        <v>25849.658825007085</v>
      </c>
    </row>
    <row r="40" spans="1:3" x14ac:dyDescent="0.25">
      <c r="A40">
        <f>VLOOKUP('Working Out'!A40,'Working Out'!$I:$J,2,0)</f>
        <v>4</v>
      </c>
      <c r="B40">
        <f>VLOOKUP('Working Out'!B40,'Working Out'!$I:$J,2,0)</f>
        <v>14</v>
      </c>
      <c r="C40">
        <f>'Working Out'!C40</f>
        <v>0</v>
      </c>
    </row>
    <row r="41" spans="1:3" x14ac:dyDescent="0.25">
      <c r="A41">
        <f>VLOOKUP('Working Out'!A41,'Working Out'!$I:$J,2,0)</f>
        <v>14</v>
      </c>
      <c r="B41">
        <f>VLOOKUP('Working Out'!B41,'Working Out'!$I:$J,2,0)</f>
        <v>5</v>
      </c>
      <c r="C41">
        <f>'Working Out'!C41</f>
        <v>0</v>
      </c>
    </row>
    <row r="42" spans="1:3" x14ac:dyDescent="0.25">
      <c r="A42">
        <f>VLOOKUP('Working Out'!A42,'Working Out'!$I:$J,2,0)</f>
        <v>14</v>
      </c>
      <c r="B42">
        <f>VLOOKUP('Working Out'!B42,'Working Out'!$I:$J,2,0)</f>
        <v>6</v>
      </c>
      <c r="C42">
        <f>'Working Out'!C42</f>
        <v>824.76124745147251</v>
      </c>
    </row>
    <row r="43" spans="1:3" x14ac:dyDescent="0.25">
      <c r="A43">
        <f>VLOOKUP('Working Out'!A43,'Working Out'!$I:$J,2,0)</f>
        <v>14</v>
      </c>
      <c r="B43">
        <f>VLOOKUP('Working Out'!B43,'Working Out'!$I:$J,2,0)</f>
        <v>7</v>
      </c>
      <c r="C43">
        <f>'Working Out'!C43</f>
        <v>2244.159514187229</v>
      </c>
    </row>
    <row r="44" spans="1:3" x14ac:dyDescent="0.25">
      <c r="A44">
        <f>VLOOKUP('Working Out'!A44,'Working Out'!$I:$J,2,0)</f>
        <v>14</v>
      </c>
      <c r="B44">
        <f>VLOOKUP('Working Out'!B44,'Working Out'!$I:$J,2,0)</f>
        <v>8</v>
      </c>
      <c r="C44">
        <f>'Working Out'!C44</f>
        <v>0</v>
      </c>
    </row>
    <row r="45" spans="1:3" x14ac:dyDescent="0.25">
      <c r="A45">
        <f>VLOOKUP('Working Out'!A45,'Working Out'!$I:$J,2,0)</f>
        <v>14</v>
      </c>
      <c r="B45">
        <f>VLOOKUP('Working Out'!B45,'Working Out'!$I:$J,2,0)</f>
        <v>9</v>
      </c>
      <c r="C45">
        <f>'Working Out'!C45</f>
        <v>795.84289216953732</v>
      </c>
    </row>
    <row r="46" spans="1:3" x14ac:dyDescent="0.25">
      <c r="A46">
        <f>VLOOKUP('Working Out'!A46,'Working Out'!$I:$J,2,0)</f>
        <v>14</v>
      </c>
      <c r="B46">
        <f>VLOOKUP('Working Out'!B46,'Working Out'!$I:$J,2,0)</f>
        <v>3</v>
      </c>
      <c r="C46">
        <f>'Working Out'!C46</f>
        <v>5232.7271549297357</v>
      </c>
    </row>
    <row r="47" spans="1:3" x14ac:dyDescent="0.25">
      <c r="A47">
        <f>VLOOKUP('Working Out'!A47,'Working Out'!$I:$J,2,0)</f>
        <v>0</v>
      </c>
      <c r="B47">
        <f>VLOOKUP('Working Out'!B47,'Working Out'!$I:$J,2,0)</f>
        <v>15</v>
      </c>
      <c r="C47">
        <f>'Working Out'!C47</f>
        <v>838.96571310235129</v>
      </c>
    </row>
    <row r="48" spans="1:3" x14ac:dyDescent="0.25">
      <c r="A48">
        <f>VLOOKUP('Working Out'!A48,'Working Out'!$I:$J,2,0)</f>
        <v>1</v>
      </c>
      <c r="B48">
        <f>VLOOKUP('Working Out'!B48,'Working Out'!$I:$J,2,0)</f>
        <v>15</v>
      </c>
      <c r="C48">
        <f>'Working Out'!C48</f>
        <v>396.88407385158212</v>
      </c>
    </row>
    <row r="49" spans="1:3" x14ac:dyDescent="0.25">
      <c r="A49">
        <f>VLOOKUP('Working Out'!A49,'Working Out'!$I:$J,2,0)</f>
        <v>15</v>
      </c>
      <c r="B49">
        <f>VLOOKUP('Working Out'!B49,'Working Out'!$I:$J,2,0)</f>
        <v>2</v>
      </c>
      <c r="C49">
        <f>'Working Out'!C49</f>
        <v>31.66427890510332</v>
      </c>
    </row>
    <row r="50" spans="1:3" x14ac:dyDescent="0.25">
      <c r="A50">
        <f>VLOOKUP('Working Out'!A50,'Working Out'!$I:$J,2,0)</f>
        <v>4</v>
      </c>
      <c r="B50">
        <f>VLOOKUP('Working Out'!B50,'Working Out'!$I:$J,2,0)</f>
        <v>15</v>
      </c>
      <c r="C50">
        <f>'Working Out'!C50</f>
        <v>0</v>
      </c>
    </row>
    <row r="51" spans="1:3" x14ac:dyDescent="0.25">
      <c r="A51">
        <f>VLOOKUP('Working Out'!A51,'Working Out'!$I:$J,2,0)</f>
        <v>15</v>
      </c>
      <c r="B51">
        <f>VLOOKUP('Working Out'!B51,'Working Out'!$I:$J,2,0)</f>
        <v>5</v>
      </c>
      <c r="C51">
        <f>'Working Out'!C51</f>
        <v>0</v>
      </c>
    </row>
    <row r="52" spans="1:3" x14ac:dyDescent="0.25">
      <c r="A52">
        <f>VLOOKUP('Working Out'!A52,'Working Out'!$I:$J,2,0)</f>
        <v>15</v>
      </c>
      <c r="B52">
        <f>VLOOKUP('Working Out'!B52,'Working Out'!$I:$J,2,0)</f>
        <v>6</v>
      </c>
      <c r="C52">
        <f>'Working Out'!C52</f>
        <v>166.4774205822346</v>
      </c>
    </row>
    <row r="53" spans="1:3" x14ac:dyDescent="0.25">
      <c r="A53">
        <f>VLOOKUP('Working Out'!A53,'Working Out'!$I:$J,2,0)</f>
        <v>15</v>
      </c>
      <c r="B53">
        <f>VLOOKUP('Working Out'!B53,'Working Out'!$I:$J,2,0)</f>
        <v>7</v>
      </c>
      <c r="C53">
        <f>'Working Out'!C53</f>
        <v>101.72215605606667</v>
      </c>
    </row>
    <row r="54" spans="1:3" x14ac:dyDescent="0.25">
      <c r="A54">
        <f>VLOOKUP('Working Out'!A54,'Working Out'!$I:$J,2,0)</f>
        <v>15</v>
      </c>
      <c r="B54">
        <f>VLOOKUP('Working Out'!B54,'Working Out'!$I:$J,2,0)</f>
        <v>8</v>
      </c>
      <c r="C54">
        <f>'Working Out'!C54</f>
        <v>176.45973971373269</v>
      </c>
    </row>
    <row r="55" spans="1:3" x14ac:dyDescent="0.25">
      <c r="A55">
        <f>VLOOKUP('Working Out'!A55,'Working Out'!$I:$J,2,0)</f>
        <v>15</v>
      </c>
      <c r="B55">
        <f>VLOOKUP('Working Out'!B55,'Working Out'!$I:$J,2,0)</f>
        <v>9</v>
      </c>
      <c r="C55">
        <f>'Working Out'!C55</f>
        <v>148.08183736500709</v>
      </c>
    </row>
    <row r="56" spans="1:3" x14ac:dyDescent="0.25">
      <c r="A56">
        <f>VLOOKUP('Working Out'!A56,'Working Out'!$I:$J,2,0)</f>
        <v>15</v>
      </c>
      <c r="B56">
        <f>VLOOKUP('Working Out'!B56,'Working Out'!$I:$J,2,0)</f>
        <v>3</v>
      </c>
      <c r="C56">
        <f>'Working Out'!C56</f>
        <v>610.51942042420558</v>
      </c>
    </row>
    <row r="57" spans="1:3" x14ac:dyDescent="0.25">
      <c r="A57">
        <f>VLOOKUP('Working Out'!A57,'Working Out'!$I:$J,2,0)</f>
        <v>0</v>
      </c>
      <c r="B57">
        <f>VLOOKUP('Working Out'!B57,'Working Out'!$I:$J,2,0)</f>
        <v>16</v>
      </c>
      <c r="C57">
        <f>'Working Out'!C57</f>
        <v>5696.8678091167494</v>
      </c>
    </row>
    <row r="58" spans="1:3" x14ac:dyDescent="0.25">
      <c r="A58">
        <f>VLOOKUP('Working Out'!A58,'Working Out'!$I:$J,2,0)</f>
        <v>1</v>
      </c>
      <c r="B58">
        <f>VLOOKUP('Working Out'!B58,'Working Out'!$I:$J,2,0)</f>
        <v>16</v>
      </c>
      <c r="C58">
        <f>'Working Out'!C58</f>
        <v>0</v>
      </c>
    </row>
    <row r="59" spans="1:3" x14ac:dyDescent="0.25">
      <c r="A59">
        <f>VLOOKUP('Working Out'!A59,'Working Out'!$I:$J,2,0)</f>
        <v>16</v>
      </c>
      <c r="B59">
        <f>VLOOKUP('Working Out'!B59,'Working Out'!$I:$J,2,0)</f>
        <v>2</v>
      </c>
      <c r="C59">
        <f>'Working Out'!C59</f>
        <v>0</v>
      </c>
    </row>
    <row r="60" spans="1:3" x14ac:dyDescent="0.25">
      <c r="A60">
        <f>VLOOKUP('Working Out'!A60,'Working Out'!$I:$J,2,0)</f>
        <v>4</v>
      </c>
      <c r="B60">
        <f>VLOOKUP('Working Out'!B60,'Working Out'!$I:$J,2,0)</f>
        <v>16</v>
      </c>
      <c r="C60">
        <f>'Working Out'!C60</f>
        <v>0</v>
      </c>
    </row>
    <row r="61" spans="1:3" x14ac:dyDescent="0.25">
      <c r="A61">
        <f>VLOOKUP('Working Out'!A61,'Working Out'!$I:$J,2,0)</f>
        <v>16</v>
      </c>
      <c r="B61">
        <f>VLOOKUP('Working Out'!B61,'Working Out'!$I:$J,2,0)</f>
        <v>5</v>
      </c>
      <c r="C61">
        <f>'Working Out'!C61</f>
        <v>0</v>
      </c>
    </row>
    <row r="62" spans="1:3" x14ac:dyDescent="0.25">
      <c r="A62">
        <f>VLOOKUP('Working Out'!A62,'Working Out'!$I:$J,2,0)</f>
        <v>16</v>
      </c>
      <c r="B62">
        <f>VLOOKUP('Working Out'!B62,'Working Out'!$I:$J,2,0)</f>
        <v>6</v>
      </c>
      <c r="C62">
        <f>'Working Out'!C62</f>
        <v>0</v>
      </c>
    </row>
    <row r="63" spans="1:3" x14ac:dyDescent="0.25">
      <c r="A63">
        <f>VLOOKUP('Working Out'!A63,'Working Out'!$I:$J,2,0)</f>
        <v>16</v>
      </c>
      <c r="B63">
        <f>VLOOKUP('Working Out'!B63,'Working Out'!$I:$J,2,0)</f>
        <v>7</v>
      </c>
      <c r="C63">
        <f>'Working Out'!C63</f>
        <v>0</v>
      </c>
    </row>
    <row r="64" spans="1:3" x14ac:dyDescent="0.25">
      <c r="A64">
        <f>VLOOKUP('Working Out'!A64,'Working Out'!$I:$J,2,0)</f>
        <v>16</v>
      </c>
      <c r="B64">
        <f>VLOOKUP('Working Out'!B64,'Working Out'!$I:$J,2,0)</f>
        <v>8</v>
      </c>
      <c r="C64">
        <f>'Working Out'!C64</f>
        <v>0</v>
      </c>
    </row>
    <row r="65" spans="1:3" x14ac:dyDescent="0.25">
      <c r="A65">
        <f>VLOOKUP('Working Out'!A65,'Working Out'!$I:$J,2,0)</f>
        <v>16</v>
      </c>
      <c r="B65">
        <f>VLOOKUP('Working Out'!B65,'Working Out'!$I:$J,2,0)</f>
        <v>9</v>
      </c>
      <c r="C65">
        <f>'Working Out'!C65</f>
        <v>0</v>
      </c>
    </row>
    <row r="66" spans="1:3" x14ac:dyDescent="0.25">
      <c r="A66">
        <f>VLOOKUP('Working Out'!A66,'Working Out'!$I:$J,2,0)</f>
        <v>16</v>
      </c>
      <c r="B66">
        <f>VLOOKUP('Working Out'!B66,'Working Out'!$I:$J,2,0)</f>
        <v>3</v>
      </c>
      <c r="C66">
        <f>'Working Out'!C66</f>
        <v>5696.8678091167494</v>
      </c>
    </row>
    <row r="67" spans="1:3" x14ac:dyDescent="0.25">
      <c r="A67">
        <f>VLOOKUP('Working Out'!A67,'Working Out'!$I:$J,2,0)</f>
        <v>0</v>
      </c>
      <c r="B67">
        <f>VLOOKUP('Working Out'!B67,'Working Out'!$I:$J,2,0)</f>
        <v>17</v>
      </c>
      <c r="C67">
        <f>'Working Out'!C67</f>
        <v>0</v>
      </c>
    </row>
    <row r="68" spans="1:3" x14ac:dyDescent="0.25">
      <c r="A68">
        <f>VLOOKUP('Working Out'!A68,'Working Out'!$I:$J,2,0)</f>
        <v>1</v>
      </c>
      <c r="B68">
        <f>VLOOKUP('Working Out'!B68,'Working Out'!$I:$J,2,0)</f>
        <v>17</v>
      </c>
      <c r="C68">
        <f>'Working Out'!C68</f>
        <v>26.65954428202938</v>
      </c>
    </row>
    <row r="69" spans="1:3" x14ac:dyDescent="0.25">
      <c r="A69">
        <f>VLOOKUP('Working Out'!A69,'Working Out'!$I:$J,2,0)</f>
        <v>17</v>
      </c>
      <c r="B69">
        <f>VLOOKUP('Working Out'!B69,'Working Out'!$I:$J,2,0)</f>
        <v>2</v>
      </c>
      <c r="C69">
        <f>'Working Out'!C69</f>
        <v>1664.6906276870252</v>
      </c>
    </row>
    <row r="70" spans="1:3" x14ac:dyDescent="0.25">
      <c r="A70">
        <f>VLOOKUP('Working Out'!A70,'Working Out'!$I:$J,2,0)</f>
        <v>4</v>
      </c>
      <c r="B70">
        <f>VLOOKUP('Working Out'!B70,'Working Out'!$I:$J,2,0)</f>
        <v>17</v>
      </c>
      <c r="C70">
        <f>'Working Out'!C70</f>
        <v>4459.5589509888468</v>
      </c>
    </row>
    <row r="71" spans="1:3" x14ac:dyDescent="0.25">
      <c r="A71">
        <f>VLOOKUP('Working Out'!A71,'Working Out'!$I:$J,2,0)</f>
        <v>17</v>
      </c>
      <c r="B71">
        <f>VLOOKUP('Working Out'!B71,'Working Out'!$I:$J,2,0)</f>
        <v>5</v>
      </c>
      <c r="C71">
        <f>'Working Out'!C71</f>
        <v>0</v>
      </c>
    </row>
    <row r="72" spans="1:3" x14ac:dyDescent="0.25">
      <c r="A72">
        <f>VLOOKUP('Working Out'!A72,'Working Out'!$I:$J,2,0)</f>
        <v>17</v>
      </c>
      <c r="B72">
        <f>VLOOKUP('Working Out'!B72,'Working Out'!$I:$J,2,0)</f>
        <v>6</v>
      </c>
      <c r="C72">
        <f>'Working Out'!C72</f>
        <v>515.90633528023898</v>
      </c>
    </row>
    <row r="73" spans="1:3" x14ac:dyDescent="0.25">
      <c r="A73">
        <f>VLOOKUP('Working Out'!A73,'Working Out'!$I:$J,2,0)</f>
        <v>17</v>
      </c>
      <c r="B73">
        <f>VLOOKUP('Working Out'!B73,'Working Out'!$I:$J,2,0)</f>
        <v>7</v>
      </c>
      <c r="C73">
        <f>'Working Out'!C73</f>
        <v>1342.8075423261128</v>
      </c>
    </row>
    <row r="74" spans="1:3" x14ac:dyDescent="0.25">
      <c r="A74">
        <f>VLOOKUP('Working Out'!A74,'Working Out'!$I:$J,2,0)</f>
        <v>17</v>
      </c>
      <c r="B74">
        <f>VLOOKUP('Working Out'!B74,'Working Out'!$I:$J,2,0)</f>
        <v>8</v>
      </c>
      <c r="C74">
        <f>'Working Out'!C74</f>
        <v>32.994768513806051</v>
      </c>
    </row>
    <row r="75" spans="1:3" x14ac:dyDescent="0.25">
      <c r="A75">
        <f>VLOOKUP('Working Out'!A75,'Working Out'!$I:$J,2,0)</f>
        <v>17</v>
      </c>
      <c r="B75">
        <f>VLOOKUP('Working Out'!B75,'Working Out'!$I:$J,2,0)</f>
        <v>9</v>
      </c>
      <c r="C75">
        <f>'Working Out'!C75</f>
        <v>514.0715000535439</v>
      </c>
    </row>
    <row r="76" spans="1:3" x14ac:dyDescent="0.25">
      <c r="A76">
        <f>VLOOKUP('Working Out'!A76,'Working Out'!$I:$J,2,0)</f>
        <v>17</v>
      </c>
      <c r="B76">
        <f>VLOOKUP('Working Out'!B76,'Working Out'!$I:$J,2,0)</f>
        <v>3</v>
      </c>
      <c r="C76">
        <f>'Working Out'!C76</f>
        <v>390.26122098022569</v>
      </c>
    </row>
    <row r="77" spans="1:3" x14ac:dyDescent="0.25">
      <c r="A77">
        <f>VLOOKUP('Working Out'!A77,'Working Out'!$I:$J,2,0)</f>
        <v>0</v>
      </c>
      <c r="B77">
        <f>VLOOKUP('Working Out'!B77,'Working Out'!$I:$J,2,0)</f>
        <v>18</v>
      </c>
      <c r="C77">
        <f>'Working Out'!C77</f>
        <v>0</v>
      </c>
    </row>
    <row r="78" spans="1:3" x14ac:dyDescent="0.25">
      <c r="A78">
        <f>VLOOKUP('Working Out'!A78,'Working Out'!$I:$J,2,0)</f>
        <v>1</v>
      </c>
      <c r="B78">
        <f>VLOOKUP('Working Out'!B78,'Working Out'!$I:$J,2,0)</f>
        <v>18</v>
      </c>
      <c r="C78">
        <f>'Working Out'!C78</f>
        <v>0</v>
      </c>
    </row>
    <row r="79" spans="1:3" x14ac:dyDescent="0.25">
      <c r="A79">
        <f>VLOOKUP('Working Out'!A79,'Working Out'!$I:$J,2,0)</f>
        <v>18</v>
      </c>
      <c r="B79">
        <f>VLOOKUP('Working Out'!B79,'Working Out'!$I:$J,2,0)</f>
        <v>2</v>
      </c>
      <c r="C79">
        <f>'Working Out'!C79</f>
        <v>0</v>
      </c>
    </row>
    <row r="80" spans="1:3" x14ac:dyDescent="0.25">
      <c r="A80">
        <f>VLOOKUP('Working Out'!A80,'Working Out'!$I:$J,2,0)</f>
        <v>4</v>
      </c>
      <c r="B80">
        <f>VLOOKUP('Working Out'!B80,'Working Out'!$I:$J,2,0)</f>
        <v>18</v>
      </c>
      <c r="C80">
        <f>'Working Out'!C80</f>
        <v>120.41261291716035</v>
      </c>
    </row>
    <row r="81" spans="1:3" x14ac:dyDescent="0.25">
      <c r="A81">
        <f>VLOOKUP('Working Out'!A81,'Working Out'!$I:$J,2,0)</f>
        <v>18</v>
      </c>
      <c r="B81">
        <f>VLOOKUP('Working Out'!B81,'Working Out'!$I:$J,2,0)</f>
        <v>5</v>
      </c>
      <c r="C81">
        <f>'Working Out'!C81</f>
        <v>8.8615370185005631</v>
      </c>
    </row>
    <row r="82" spans="1:3" x14ac:dyDescent="0.25">
      <c r="A82">
        <f>VLOOKUP('Working Out'!A82,'Working Out'!$I:$J,2,0)</f>
        <v>18</v>
      </c>
      <c r="B82">
        <f>VLOOKUP('Working Out'!B82,'Working Out'!$I:$J,2,0)</f>
        <v>6</v>
      </c>
      <c r="C82">
        <f>'Working Out'!C82</f>
        <v>1.0651836007010982</v>
      </c>
    </row>
    <row r="83" spans="1:3" x14ac:dyDescent="0.25">
      <c r="A83">
        <f>VLOOKUP('Working Out'!A83,'Working Out'!$I:$J,2,0)</f>
        <v>18</v>
      </c>
      <c r="B83">
        <f>VLOOKUP('Working Out'!B83,'Working Out'!$I:$J,2,0)</f>
        <v>7</v>
      </c>
      <c r="C83">
        <f>'Working Out'!C83</f>
        <v>15.0258646011353</v>
      </c>
    </row>
    <row r="84" spans="1:3" x14ac:dyDescent="0.25">
      <c r="A84">
        <f>VLOOKUP('Working Out'!A84,'Working Out'!$I:$J,2,0)</f>
        <v>18</v>
      </c>
      <c r="B84">
        <f>VLOOKUP('Working Out'!B84,'Working Out'!$I:$J,2,0)</f>
        <v>8</v>
      </c>
      <c r="C84">
        <f>'Working Out'!C84</f>
        <v>0</v>
      </c>
    </row>
    <row r="85" spans="1:3" x14ac:dyDescent="0.25">
      <c r="A85">
        <f>VLOOKUP('Working Out'!A85,'Working Out'!$I:$J,2,0)</f>
        <v>18</v>
      </c>
      <c r="B85">
        <f>VLOOKUP('Working Out'!B85,'Working Out'!$I:$J,2,0)</f>
        <v>9</v>
      </c>
      <c r="C85">
        <f>'Working Out'!C85</f>
        <v>0</v>
      </c>
    </row>
    <row r="86" spans="1:3" x14ac:dyDescent="0.25">
      <c r="A86">
        <f>VLOOKUP('Working Out'!A86,'Working Out'!$I:$J,2,0)</f>
        <v>18</v>
      </c>
      <c r="B86">
        <f>VLOOKUP('Working Out'!B86,'Working Out'!$I:$J,2,0)</f>
        <v>3</v>
      </c>
      <c r="C86">
        <f>'Working Out'!C86</f>
        <v>95.460027696823445</v>
      </c>
    </row>
    <row r="87" spans="1:3" x14ac:dyDescent="0.25">
      <c r="A87">
        <f>VLOOKUP('Working Out'!A87,'Working Out'!$I:$J,2,0)</f>
        <v>4</v>
      </c>
      <c r="B87">
        <f>VLOOKUP('Working Out'!B87,'Working Out'!$I:$J,2,0)</f>
        <v>17</v>
      </c>
      <c r="C87">
        <f>'Working Out'!C87</f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41"/>
  <sheetViews>
    <sheetView topLeftCell="A3" workbookViewId="0">
      <selection activeCell="C4" sqref="C4"/>
    </sheetView>
    <sheetView topLeftCell="A31" workbookViewId="1">
      <selection activeCell="C48" sqref="C48"/>
    </sheetView>
  </sheetViews>
  <sheetFormatPr defaultRowHeight="15" x14ac:dyDescent="0.25"/>
  <cols>
    <col min="1" max="1" width="27" customWidth="1"/>
    <col min="2" max="2" width="25" customWidth="1"/>
    <col min="9" max="9" width="26.42578125" customWidth="1"/>
  </cols>
  <sheetData>
    <row r="1" spans="1:10" x14ac:dyDescent="0.25">
      <c r="A1" t="s">
        <v>0</v>
      </c>
      <c r="B1" t="s">
        <v>1</v>
      </c>
      <c r="C1" t="s">
        <v>2</v>
      </c>
      <c r="I1" t="s">
        <v>4</v>
      </c>
      <c r="J1" t="s">
        <v>3</v>
      </c>
    </row>
    <row r="2" spans="1:10" x14ac:dyDescent="0.25">
      <c r="A2" t="s">
        <v>45</v>
      </c>
      <c r="B2" s="2" t="s">
        <v>5</v>
      </c>
      <c r="C2" s="4">
        <f>'Energy Balance 2017'!B5</f>
        <v>103.50382153434603</v>
      </c>
      <c r="I2" t="s">
        <v>45</v>
      </c>
      <c r="J2">
        <v>0</v>
      </c>
    </row>
    <row r="3" spans="1:10" x14ac:dyDescent="0.25">
      <c r="A3" t="s">
        <v>46</v>
      </c>
      <c r="B3" s="2" t="s">
        <v>5</v>
      </c>
      <c r="C3" s="4">
        <f>'Energy Balance 2017'!B6</f>
        <v>2.4836629406706793E-6</v>
      </c>
      <c r="I3" t="s">
        <v>46</v>
      </c>
      <c r="J3">
        <f>J2+1</f>
        <v>1</v>
      </c>
    </row>
    <row r="4" spans="1:10" x14ac:dyDescent="0.25">
      <c r="A4" s="2" t="s">
        <v>5</v>
      </c>
      <c r="B4" t="s">
        <v>6</v>
      </c>
      <c r="C4" s="4">
        <f>-'Energy Balance 2017'!B9</f>
        <v>44.103824018008972</v>
      </c>
      <c r="I4" t="s">
        <v>6</v>
      </c>
      <c r="J4">
        <f t="shared" ref="J4:J26" si="0">J3+1</f>
        <v>2</v>
      </c>
    </row>
    <row r="5" spans="1:10" x14ac:dyDescent="0.25">
      <c r="A5" t="s">
        <v>14</v>
      </c>
      <c r="B5" s="2" t="s">
        <v>5</v>
      </c>
      <c r="C5" s="4">
        <f>'Energy Balance 2017'!B12</f>
        <v>0</v>
      </c>
      <c r="I5" t="s">
        <v>14</v>
      </c>
      <c r="J5">
        <f t="shared" si="0"/>
        <v>3</v>
      </c>
    </row>
    <row r="6" spans="1:10" x14ac:dyDescent="0.25">
      <c r="A6" t="s">
        <v>47</v>
      </c>
      <c r="B6" s="2" t="s">
        <v>5</v>
      </c>
      <c r="C6" s="4">
        <f>'Energy Balance 2017'!B13</f>
        <v>0</v>
      </c>
      <c r="I6" t="s">
        <v>47</v>
      </c>
      <c r="J6">
        <f t="shared" si="0"/>
        <v>4</v>
      </c>
    </row>
    <row r="7" spans="1:10" x14ac:dyDescent="0.25">
      <c r="A7" s="2" t="s">
        <v>5</v>
      </c>
      <c r="B7" s="2" t="s">
        <v>7</v>
      </c>
      <c r="C7" s="4">
        <f>'Energy Balance 2017'!B24</f>
        <v>0</v>
      </c>
      <c r="I7" s="2" t="s">
        <v>7</v>
      </c>
      <c r="J7">
        <f t="shared" si="0"/>
        <v>5</v>
      </c>
    </row>
    <row r="8" spans="1:10" x14ac:dyDescent="0.25">
      <c r="A8" s="2" t="s">
        <v>5</v>
      </c>
      <c r="B8" s="1" t="s">
        <v>8</v>
      </c>
      <c r="C8" s="4">
        <f>'Energy Balance 2017'!B25</f>
        <v>47.416063890381714</v>
      </c>
      <c r="I8" s="1" t="s">
        <v>8</v>
      </c>
      <c r="J8">
        <f t="shared" si="0"/>
        <v>6</v>
      </c>
    </row>
    <row r="9" spans="1:10" x14ac:dyDescent="0.25">
      <c r="A9" s="2" t="s">
        <v>5</v>
      </c>
      <c r="B9" t="s">
        <v>9</v>
      </c>
      <c r="C9" s="4">
        <f>'Energy Balance 2017'!B26</f>
        <v>8.7709703445434606</v>
      </c>
      <c r="I9" t="s">
        <v>9</v>
      </c>
      <c r="J9">
        <f t="shared" si="0"/>
        <v>7</v>
      </c>
    </row>
    <row r="10" spans="1:10" x14ac:dyDescent="0.25">
      <c r="A10" s="2" t="s">
        <v>5</v>
      </c>
      <c r="B10" t="s">
        <v>10</v>
      </c>
      <c r="C10" s="4">
        <f>'Energy Balance 2017'!B27</f>
        <v>0.32134428620338401</v>
      </c>
      <c r="I10" t="s">
        <v>10</v>
      </c>
      <c r="J10">
        <f t="shared" si="0"/>
        <v>8</v>
      </c>
    </row>
    <row r="11" spans="1:10" x14ac:dyDescent="0.25">
      <c r="A11" s="2" t="s">
        <v>5</v>
      </c>
      <c r="B11" t="s">
        <v>11</v>
      </c>
      <c r="C11" s="4">
        <f>'Energy Balance 2017'!B28</f>
        <v>1.2073040152350458</v>
      </c>
      <c r="I11" t="s">
        <v>11</v>
      </c>
      <c r="J11">
        <f t="shared" si="0"/>
        <v>9</v>
      </c>
    </row>
    <row r="12" spans="1:10" x14ac:dyDescent="0.25">
      <c r="A12" t="s">
        <v>7</v>
      </c>
      <c r="B12" t="s">
        <v>44</v>
      </c>
      <c r="C12" s="4">
        <f>C7</f>
        <v>0</v>
      </c>
      <c r="I12" t="s">
        <v>44</v>
      </c>
      <c r="J12">
        <f t="shared" si="0"/>
        <v>10</v>
      </c>
    </row>
    <row r="13" spans="1:10" x14ac:dyDescent="0.25">
      <c r="A13" t="s">
        <v>8</v>
      </c>
      <c r="B13" t="s">
        <v>44</v>
      </c>
      <c r="C13" s="4">
        <f>C8</f>
        <v>47.416063890381714</v>
      </c>
      <c r="I13" t="s">
        <v>5</v>
      </c>
      <c r="J13">
        <f t="shared" si="0"/>
        <v>11</v>
      </c>
    </row>
    <row r="14" spans="1:10" x14ac:dyDescent="0.25">
      <c r="A14" t="s">
        <v>9</v>
      </c>
      <c r="B14" t="s">
        <v>44</v>
      </c>
      <c r="C14" s="4">
        <f>C9</f>
        <v>8.7709703445434606</v>
      </c>
      <c r="I14" t="s">
        <v>48</v>
      </c>
      <c r="J14">
        <f t="shared" si="0"/>
        <v>12</v>
      </c>
    </row>
    <row r="15" spans="1:10" x14ac:dyDescent="0.25">
      <c r="A15" t="s">
        <v>10</v>
      </c>
      <c r="B15" t="s">
        <v>44</v>
      </c>
      <c r="C15" s="4">
        <f>C10</f>
        <v>0.32134428620338401</v>
      </c>
      <c r="I15" t="s">
        <v>49</v>
      </c>
      <c r="J15">
        <f t="shared" si="0"/>
        <v>13</v>
      </c>
    </row>
    <row r="16" spans="1:10" x14ac:dyDescent="0.25">
      <c r="A16" t="s">
        <v>11</v>
      </c>
      <c r="B16" t="s">
        <v>44</v>
      </c>
      <c r="C16" s="4">
        <f>C11</f>
        <v>1.2073040152350458</v>
      </c>
      <c r="I16" t="s">
        <v>50</v>
      </c>
      <c r="J16">
        <f t="shared" si="0"/>
        <v>14</v>
      </c>
    </row>
    <row r="17" spans="1:10" x14ac:dyDescent="0.25">
      <c r="A17" t="s">
        <v>45</v>
      </c>
      <c r="B17" s="2" t="s">
        <v>48</v>
      </c>
      <c r="C17" s="4">
        <f>'Energy Balance 2017'!C5</f>
        <v>50883.589256505795</v>
      </c>
      <c r="I17" t="s">
        <v>13</v>
      </c>
      <c r="J17">
        <f t="shared" si="0"/>
        <v>15</v>
      </c>
    </row>
    <row r="18" spans="1:10" x14ac:dyDescent="0.25">
      <c r="A18" t="s">
        <v>46</v>
      </c>
      <c r="B18" s="2" t="s">
        <v>48</v>
      </c>
      <c r="C18" s="4">
        <f>'Energy Balance 2017'!C6</f>
        <v>5515.1795960228055</v>
      </c>
      <c r="I18" t="s">
        <v>15</v>
      </c>
      <c r="J18">
        <f t="shared" si="0"/>
        <v>16</v>
      </c>
    </row>
    <row r="19" spans="1:10" x14ac:dyDescent="0.25">
      <c r="A19" s="2" t="s">
        <v>48</v>
      </c>
      <c r="B19" t="s">
        <v>6</v>
      </c>
      <c r="C19" s="4">
        <f>-'Energy Balance 2017'!C9</f>
        <v>46736.103795260555</v>
      </c>
      <c r="I19" t="s">
        <v>51</v>
      </c>
      <c r="J19">
        <f t="shared" si="0"/>
        <v>17</v>
      </c>
    </row>
    <row r="20" spans="1:10" x14ac:dyDescent="0.25">
      <c r="A20" t="s">
        <v>14</v>
      </c>
      <c r="B20" s="2" t="s">
        <v>48</v>
      </c>
      <c r="C20" s="4">
        <f>'Energy Balance 2017'!C12</f>
        <v>0</v>
      </c>
      <c r="I20" t="s">
        <v>52</v>
      </c>
      <c r="J20">
        <f t="shared" si="0"/>
        <v>18</v>
      </c>
    </row>
    <row r="21" spans="1:10" x14ac:dyDescent="0.25">
      <c r="A21" t="s">
        <v>47</v>
      </c>
      <c r="B21" s="2" t="s">
        <v>48</v>
      </c>
      <c r="C21" s="4">
        <f>'Energy Balance 2017'!C13</f>
        <v>25.367500758915437</v>
      </c>
      <c r="I21" t="s">
        <v>54</v>
      </c>
      <c r="J21">
        <f t="shared" si="0"/>
        <v>19</v>
      </c>
    </row>
    <row r="22" spans="1:10" x14ac:dyDescent="0.25">
      <c r="A22" s="2" t="s">
        <v>48</v>
      </c>
      <c r="B22" s="2" t="s">
        <v>7</v>
      </c>
      <c r="C22" s="4">
        <f>'Energy Balance 2017'!C24</f>
        <v>0</v>
      </c>
      <c r="I22" t="s">
        <v>53</v>
      </c>
      <c r="J22">
        <f t="shared" si="0"/>
        <v>20</v>
      </c>
    </row>
    <row r="23" spans="1:10" x14ac:dyDescent="0.25">
      <c r="A23" s="2" t="s">
        <v>48</v>
      </c>
      <c r="B23" s="1" t="s">
        <v>8</v>
      </c>
      <c r="C23" s="4">
        <f>'Energy Balance 2017'!C25</f>
        <v>0</v>
      </c>
      <c r="I23" s="2" t="s">
        <v>55</v>
      </c>
      <c r="J23">
        <f t="shared" si="0"/>
        <v>21</v>
      </c>
    </row>
    <row r="24" spans="1:10" x14ac:dyDescent="0.25">
      <c r="A24" s="2" t="s">
        <v>48</v>
      </c>
      <c r="B24" t="s">
        <v>9</v>
      </c>
      <c r="C24" s="4">
        <f>'Energy Balance 2017'!C26</f>
        <v>0</v>
      </c>
      <c r="I24" s="2" t="s">
        <v>16</v>
      </c>
      <c r="J24">
        <f t="shared" si="0"/>
        <v>22</v>
      </c>
    </row>
    <row r="25" spans="1:10" x14ac:dyDescent="0.25">
      <c r="A25" s="2" t="s">
        <v>48</v>
      </c>
      <c r="B25" t="s">
        <v>10</v>
      </c>
      <c r="C25" s="4">
        <f>'Energy Balance 2017'!C27</f>
        <v>0</v>
      </c>
      <c r="I25" s="2" t="s">
        <v>17</v>
      </c>
      <c r="J25">
        <f t="shared" si="0"/>
        <v>23</v>
      </c>
    </row>
    <row r="26" spans="1:10" x14ac:dyDescent="0.25">
      <c r="A26" s="2" t="s">
        <v>48</v>
      </c>
      <c r="B26" t="s">
        <v>11</v>
      </c>
      <c r="C26" s="4">
        <f>'Energy Balance 2017'!C28</f>
        <v>0</v>
      </c>
      <c r="I26" t="s">
        <v>56</v>
      </c>
      <c r="J26">
        <f t="shared" si="0"/>
        <v>24</v>
      </c>
    </row>
    <row r="27" spans="1:10" x14ac:dyDescent="0.25">
      <c r="A27" t="s">
        <v>7</v>
      </c>
      <c r="B27" t="s">
        <v>44</v>
      </c>
      <c r="C27" s="4">
        <f>C22</f>
        <v>0</v>
      </c>
    </row>
    <row r="28" spans="1:10" x14ac:dyDescent="0.25">
      <c r="A28" t="s">
        <v>8</v>
      </c>
      <c r="B28" t="s">
        <v>44</v>
      </c>
      <c r="C28" s="4">
        <f>C23</f>
        <v>0</v>
      </c>
    </row>
    <row r="29" spans="1:10" x14ac:dyDescent="0.25">
      <c r="A29" t="s">
        <v>9</v>
      </c>
      <c r="B29" t="s">
        <v>44</v>
      </c>
      <c r="C29" s="4">
        <f>C24</f>
        <v>0</v>
      </c>
    </row>
    <row r="30" spans="1:10" x14ac:dyDescent="0.25">
      <c r="A30" t="s">
        <v>10</v>
      </c>
      <c r="B30" t="s">
        <v>44</v>
      </c>
      <c r="C30" s="4">
        <f>C25</f>
        <v>0</v>
      </c>
    </row>
    <row r="31" spans="1:10" x14ac:dyDescent="0.25">
      <c r="A31" t="s">
        <v>11</v>
      </c>
      <c r="B31" t="s">
        <v>44</v>
      </c>
      <c r="C31" s="4">
        <f>C26</f>
        <v>0</v>
      </c>
    </row>
    <row r="32" spans="1:10" x14ac:dyDescent="0.25">
      <c r="A32" t="s">
        <v>48</v>
      </c>
      <c r="B32" t="s">
        <v>49</v>
      </c>
      <c r="C32" s="4">
        <f>-'Energy Balance 2017'!C17</f>
        <v>1623.5803795269042</v>
      </c>
    </row>
    <row r="33" spans="1:9" x14ac:dyDescent="0.25">
      <c r="A33" t="s">
        <v>48</v>
      </c>
      <c r="B33" t="s">
        <v>50</v>
      </c>
      <c r="C33" s="4">
        <f>-'Energy Balance 2017'!C18</f>
        <v>8064.4521785000543</v>
      </c>
    </row>
    <row r="34" spans="1:9" x14ac:dyDescent="0.25">
      <c r="A34" t="s">
        <v>45</v>
      </c>
      <c r="B34" s="2" t="s">
        <v>13</v>
      </c>
      <c r="C34" s="4">
        <f>'Energy Balance 2017'!D5</f>
        <v>0</v>
      </c>
    </row>
    <row r="35" spans="1:9" x14ac:dyDescent="0.25">
      <c r="A35" t="s">
        <v>46</v>
      </c>
      <c r="B35" s="2" t="s">
        <v>13</v>
      </c>
      <c r="C35" s="4">
        <f>'Energy Balance 2017'!D6</f>
        <v>2298.901863799982</v>
      </c>
    </row>
    <row r="36" spans="1:9" x14ac:dyDescent="0.25">
      <c r="A36" s="2" t="s">
        <v>13</v>
      </c>
      <c r="B36" t="s">
        <v>6</v>
      </c>
      <c r="C36" s="4">
        <f>-'Energy Balance 2017'!D9</f>
        <v>5723.2336008654074</v>
      </c>
    </row>
    <row r="37" spans="1:9" x14ac:dyDescent="0.25">
      <c r="A37" s="2" t="s">
        <v>13</v>
      </c>
      <c r="B37" t="s">
        <v>54</v>
      </c>
      <c r="C37" s="4">
        <f>-'Energy Balance 2017'!D12</f>
        <v>718.92519782934278</v>
      </c>
    </row>
    <row r="38" spans="1:9" x14ac:dyDescent="0.25">
      <c r="A38" t="s">
        <v>47</v>
      </c>
      <c r="B38" s="2" t="s">
        <v>13</v>
      </c>
      <c r="C38" s="4">
        <f>-'Energy Balance 2017'!D13</f>
        <v>91.004485092773137</v>
      </c>
    </row>
    <row r="39" spans="1:9" x14ac:dyDescent="0.25">
      <c r="A39" s="2" t="s">
        <v>13</v>
      </c>
      <c r="B39" s="2" t="s">
        <v>7</v>
      </c>
      <c r="C39" s="4">
        <f>'Energy Balance 2017'!D24</f>
        <v>931.20230409120495</v>
      </c>
    </row>
    <row r="40" spans="1:9" x14ac:dyDescent="0.25">
      <c r="A40" s="2" t="s">
        <v>13</v>
      </c>
      <c r="B40" s="1" t="s">
        <v>8</v>
      </c>
      <c r="C40" s="4">
        <f>'Energy Balance 2017'!D25</f>
        <v>189.65998870951083</v>
      </c>
    </row>
    <row r="41" spans="1:9" x14ac:dyDescent="0.25">
      <c r="A41" s="2" t="s">
        <v>13</v>
      </c>
      <c r="B41" t="s">
        <v>9</v>
      </c>
      <c r="C41" s="4">
        <f>'Energy Balance 2017'!D26</f>
        <v>255.09470980982778</v>
      </c>
    </row>
    <row r="42" spans="1:9" x14ac:dyDescent="0.25">
      <c r="A42" s="2" t="s">
        <v>13</v>
      </c>
      <c r="B42" t="s">
        <v>10</v>
      </c>
      <c r="C42" s="4">
        <f>'Energy Balance 2017'!D27</f>
        <v>3050.3515137525033</v>
      </c>
    </row>
    <row r="43" spans="1:9" x14ac:dyDescent="0.25">
      <c r="A43" s="2" t="s">
        <v>13</v>
      </c>
      <c r="B43" t="s">
        <v>11</v>
      </c>
      <c r="C43" s="4">
        <f>'Energy Balance 2017'!D28</f>
        <v>405.04136459876946</v>
      </c>
    </row>
    <row r="44" spans="1:9" x14ac:dyDescent="0.25">
      <c r="A44" t="s">
        <v>7</v>
      </c>
      <c r="B44" t="s">
        <v>44</v>
      </c>
      <c r="C44" s="4">
        <f>C39</f>
        <v>931.20230409120495</v>
      </c>
      <c r="I44" s="1"/>
    </row>
    <row r="45" spans="1:9" x14ac:dyDescent="0.25">
      <c r="A45" t="s">
        <v>8</v>
      </c>
      <c r="B45" t="s">
        <v>44</v>
      </c>
      <c r="C45" s="4">
        <f>C40</f>
        <v>189.65998870951083</v>
      </c>
    </row>
    <row r="46" spans="1:9" x14ac:dyDescent="0.25">
      <c r="A46" t="s">
        <v>9</v>
      </c>
      <c r="B46" t="s">
        <v>44</v>
      </c>
      <c r="C46" s="4">
        <f>C41</f>
        <v>255.09470980982778</v>
      </c>
    </row>
    <row r="47" spans="1:9" x14ac:dyDescent="0.25">
      <c r="A47" t="s">
        <v>10</v>
      </c>
      <c r="B47" t="s">
        <v>44</v>
      </c>
      <c r="C47" s="4">
        <f>C42</f>
        <v>3050.3515137525033</v>
      </c>
    </row>
    <row r="48" spans="1:9" x14ac:dyDescent="0.25">
      <c r="A48" t="s">
        <v>11</v>
      </c>
      <c r="B48" t="s">
        <v>44</v>
      </c>
      <c r="C48" s="4">
        <f>C43</f>
        <v>405.04136459876946</v>
      </c>
    </row>
    <row r="49" spans="1:3" x14ac:dyDescent="0.25">
      <c r="A49" t="s">
        <v>51</v>
      </c>
      <c r="B49" s="2" t="s">
        <v>13</v>
      </c>
      <c r="C49" s="4">
        <f>'Energy Balance 2017'!D17</f>
        <v>1623.5803795269042</v>
      </c>
    </row>
    <row r="50" spans="1:3" x14ac:dyDescent="0.25">
      <c r="A50" t="s">
        <v>52</v>
      </c>
      <c r="B50" s="2" t="s">
        <v>13</v>
      </c>
      <c r="C50" s="4">
        <f>'Energy Balance 2017'!D18</f>
        <v>7900.5635689419287</v>
      </c>
    </row>
    <row r="51" spans="1:3" x14ac:dyDescent="0.25">
      <c r="A51" t="s">
        <v>13</v>
      </c>
      <c r="B51" s="2" t="s">
        <v>15</v>
      </c>
      <c r="C51" s="4">
        <f>'Energy Balance 2017'!D22</f>
        <v>456.64626411912951</v>
      </c>
    </row>
    <row r="52" spans="1:3" x14ac:dyDescent="0.25">
      <c r="A52" t="s">
        <v>45</v>
      </c>
      <c r="B52" s="2" t="s">
        <v>53</v>
      </c>
      <c r="C52" s="4">
        <f>'Energy Balance 2017'!E5</f>
        <v>26570.592800453833</v>
      </c>
    </row>
    <row r="53" spans="1:3" x14ac:dyDescent="0.25">
      <c r="A53" t="s">
        <v>46</v>
      </c>
      <c r="B53" s="2" t="s">
        <v>53</v>
      </c>
      <c r="C53" s="4">
        <f>'Energy Balance 2017'!E6</f>
        <v>8432.3176509028835</v>
      </c>
    </row>
    <row r="54" spans="1:3" x14ac:dyDescent="0.25">
      <c r="A54" s="2" t="s">
        <v>53</v>
      </c>
      <c r="B54" t="s">
        <v>6</v>
      </c>
      <c r="C54" s="4">
        <f>-'Energy Balance 2017'!E9</f>
        <v>25849.658825007085</v>
      </c>
    </row>
    <row r="55" spans="1:3" x14ac:dyDescent="0.25">
      <c r="A55" t="s">
        <v>14</v>
      </c>
      <c r="B55" s="2" t="s">
        <v>53</v>
      </c>
      <c r="C55" s="4">
        <f>'Energy Balance 2017'!E12</f>
        <v>0</v>
      </c>
    </row>
    <row r="56" spans="1:3" x14ac:dyDescent="0.25">
      <c r="A56" t="s">
        <v>47</v>
      </c>
      <c r="B56" s="2" t="s">
        <v>53</v>
      </c>
      <c r="C56" s="4">
        <f>'Energy Balance 2017'!E13</f>
        <v>0</v>
      </c>
    </row>
    <row r="57" spans="1:3" x14ac:dyDescent="0.25">
      <c r="A57" s="2" t="s">
        <v>53</v>
      </c>
      <c r="B57" s="2" t="s">
        <v>7</v>
      </c>
      <c r="C57" s="4">
        <f>'Energy Balance 2017'!E24</f>
        <v>0</v>
      </c>
    </row>
    <row r="58" spans="1:3" x14ac:dyDescent="0.25">
      <c r="A58" s="2" t="s">
        <v>53</v>
      </c>
      <c r="B58" s="1" t="s">
        <v>8</v>
      </c>
      <c r="C58" s="4">
        <f>'Energy Balance 2017'!E25</f>
        <v>824.76124745147251</v>
      </c>
    </row>
    <row r="59" spans="1:3" x14ac:dyDescent="0.25">
      <c r="A59" s="2" t="s">
        <v>53</v>
      </c>
      <c r="B59" t="s">
        <v>9</v>
      </c>
      <c r="C59" s="4">
        <f>'Energy Balance 2017'!E26</f>
        <v>2244.159514187229</v>
      </c>
    </row>
    <row r="60" spans="1:3" x14ac:dyDescent="0.25">
      <c r="A60" s="2" t="s">
        <v>53</v>
      </c>
      <c r="B60" t="s">
        <v>10</v>
      </c>
      <c r="C60" s="4">
        <f>'Energy Balance 2017'!E27</f>
        <v>0</v>
      </c>
    </row>
    <row r="61" spans="1:3" x14ac:dyDescent="0.25">
      <c r="A61" s="2" t="s">
        <v>53</v>
      </c>
      <c r="B61" t="s">
        <v>11</v>
      </c>
      <c r="C61" s="4">
        <f>'Energy Balance 2017'!E28</f>
        <v>795.84289216953732</v>
      </c>
    </row>
    <row r="62" spans="1:3" x14ac:dyDescent="0.25">
      <c r="A62" t="s">
        <v>7</v>
      </c>
      <c r="B62" t="s">
        <v>44</v>
      </c>
      <c r="C62" s="4">
        <f>C57</f>
        <v>0</v>
      </c>
    </row>
    <row r="63" spans="1:3" x14ac:dyDescent="0.25">
      <c r="A63" t="s">
        <v>8</v>
      </c>
      <c r="B63" t="s">
        <v>44</v>
      </c>
      <c r="C63" s="4">
        <f>C58</f>
        <v>824.76124745147251</v>
      </c>
    </row>
    <row r="64" spans="1:3" x14ac:dyDescent="0.25">
      <c r="A64" t="s">
        <v>9</v>
      </c>
      <c r="B64" t="s">
        <v>44</v>
      </c>
      <c r="C64" s="4">
        <f>C59</f>
        <v>2244.159514187229</v>
      </c>
    </row>
    <row r="65" spans="1:3" x14ac:dyDescent="0.25">
      <c r="A65" t="s">
        <v>10</v>
      </c>
      <c r="B65" t="s">
        <v>44</v>
      </c>
      <c r="C65" s="4">
        <f t="shared" ref="C65" si="1">C60</f>
        <v>0</v>
      </c>
    </row>
    <row r="66" spans="1:3" x14ac:dyDescent="0.25">
      <c r="A66" t="s">
        <v>11</v>
      </c>
      <c r="B66" t="s">
        <v>44</v>
      </c>
      <c r="C66" s="4">
        <f>C61</f>
        <v>795.84289216953732</v>
      </c>
    </row>
    <row r="67" spans="1:3" x14ac:dyDescent="0.25">
      <c r="A67" t="s">
        <v>51</v>
      </c>
      <c r="B67" s="2" t="s">
        <v>53</v>
      </c>
      <c r="C67" s="4">
        <f>'Energy Balance 2017'!E17</f>
        <v>0</v>
      </c>
    </row>
    <row r="68" spans="1:3" x14ac:dyDescent="0.25">
      <c r="A68" s="2" t="s">
        <v>53</v>
      </c>
      <c r="B68" s="2" t="s">
        <v>50</v>
      </c>
      <c r="C68" s="4">
        <f>-'Energy Balance 2017'!E18</f>
        <v>1140.0672924062151</v>
      </c>
    </row>
    <row r="69" spans="1:3" x14ac:dyDescent="0.25">
      <c r="A69" s="2" t="s">
        <v>53</v>
      </c>
      <c r="B69" s="2" t="s">
        <v>15</v>
      </c>
      <c r="C69" s="4">
        <f>'Energy Balance 2017'!E22</f>
        <v>4092.6598625235206</v>
      </c>
    </row>
    <row r="70" spans="1:3" x14ac:dyDescent="0.25">
      <c r="A70" t="s">
        <v>45</v>
      </c>
      <c r="B70" s="2" t="s">
        <v>55</v>
      </c>
      <c r="C70" s="4">
        <f>'Energy Balance 2017'!F5</f>
        <v>838.96571310235129</v>
      </c>
    </row>
    <row r="71" spans="1:3" x14ac:dyDescent="0.25">
      <c r="A71" t="s">
        <v>46</v>
      </c>
      <c r="B71" s="2" t="s">
        <v>55</v>
      </c>
      <c r="C71" s="4">
        <f>'Energy Balance 2017'!F6</f>
        <v>396.88407385158212</v>
      </c>
    </row>
    <row r="72" spans="1:3" x14ac:dyDescent="0.25">
      <c r="A72" s="2" t="s">
        <v>55</v>
      </c>
      <c r="B72" t="s">
        <v>6</v>
      </c>
      <c r="C72" s="4">
        <f>-'Energy Balance 2017'!F9</f>
        <v>31.66427890510332</v>
      </c>
    </row>
    <row r="73" spans="1:3" x14ac:dyDescent="0.25">
      <c r="A73" t="s">
        <v>14</v>
      </c>
      <c r="B73" s="2" t="s">
        <v>55</v>
      </c>
      <c r="C73" s="4">
        <f>'Energy Balance 2017'!F12</f>
        <v>0</v>
      </c>
    </row>
    <row r="74" spans="1:3" x14ac:dyDescent="0.25">
      <c r="A74" t="s">
        <v>47</v>
      </c>
      <c r="B74" s="2" t="s">
        <v>55</v>
      </c>
      <c r="C74" s="4">
        <f>'Energy Balance 2017'!F13</f>
        <v>0</v>
      </c>
    </row>
    <row r="75" spans="1:3" x14ac:dyDescent="0.25">
      <c r="A75" s="2" t="s">
        <v>55</v>
      </c>
      <c r="B75" s="2" t="s">
        <v>7</v>
      </c>
      <c r="C75" s="4">
        <f>'Energy Balance 2017'!F24</f>
        <v>0</v>
      </c>
    </row>
    <row r="76" spans="1:3" x14ac:dyDescent="0.25">
      <c r="A76" s="2" t="s">
        <v>55</v>
      </c>
      <c r="B76" s="1" t="s">
        <v>8</v>
      </c>
      <c r="C76" s="4">
        <f>'Energy Balance 2017'!F25</f>
        <v>166.4774205822346</v>
      </c>
    </row>
    <row r="77" spans="1:3" x14ac:dyDescent="0.25">
      <c r="A77" s="2" t="s">
        <v>55</v>
      </c>
      <c r="B77" t="s">
        <v>9</v>
      </c>
      <c r="C77" s="4">
        <f>'Energy Balance 2017'!F26</f>
        <v>101.72215605606667</v>
      </c>
    </row>
    <row r="78" spans="1:3" x14ac:dyDescent="0.25">
      <c r="A78" s="2" t="s">
        <v>55</v>
      </c>
      <c r="B78" t="s">
        <v>10</v>
      </c>
      <c r="C78" s="4">
        <f>'Energy Balance 2017'!F27</f>
        <v>176.45973971373269</v>
      </c>
    </row>
    <row r="79" spans="1:3" x14ac:dyDescent="0.25">
      <c r="A79" s="2" t="s">
        <v>55</v>
      </c>
      <c r="B79" t="s">
        <v>11</v>
      </c>
      <c r="C79" s="4">
        <f>'Energy Balance 2017'!F28</f>
        <v>148.08183736500709</v>
      </c>
    </row>
    <row r="80" spans="1:3" x14ac:dyDescent="0.25">
      <c r="A80" t="s">
        <v>7</v>
      </c>
      <c r="B80" t="s">
        <v>44</v>
      </c>
      <c r="C80" s="4">
        <f>C75</f>
        <v>0</v>
      </c>
    </row>
    <row r="81" spans="1:3" x14ac:dyDescent="0.25">
      <c r="A81" t="s">
        <v>8</v>
      </c>
      <c r="B81" t="s">
        <v>44</v>
      </c>
      <c r="C81" s="4">
        <f>C76</f>
        <v>166.4774205822346</v>
      </c>
    </row>
    <row r="82" spans="1:3" x14ac:dyDescent="0.25">
      <c r="A82" t="s">
        <v>9</v>
      </c>
      <c r="B82" t="s">
        <v>44</v>
      </c>
      <c r="C82" s="4">
        <f>C77</f>
        <v>101.72215605606667</v>
      </c>
    </row>
    <row r="83" spans="1:3" x14ac:dyDescent="0.25">
      <c r="A83" t="s">
        <v>10</v>
      </c>
      <c r="B83" t="s">
        <v>44</v>
      </c>
      <c r="C83" s="4">
        <f>C78</f>
        <v>176.45973971373269</v>
      </c>
    </row>
    <row r="84" spans="1:3" x14ac:dyDescent="0.25">
      <c r="A84" t="s">
        <v>11</v>
      </c>
      <c r="B84" t="s">
        <v>44</v>
      </c>
      <c r="C84" s="4">
        <f>C79</f>
        <v>148.08183736500709</v>
      </c>
    </row>
    <row r="85" spans="1:3" x14ac:dyDescent="0.25">
      <c r="A85" t="s">
        <v>51</v>
      </c>
      <c r="B85" s="2" t="s">
        <v>55</v>
      </c>
      <c r="C85" s="4">
        <f>'Energy Balance 2017'!F17</f>
        <v>0</v>
      </c>
    </row>
    <row r="86" spans="1:3" x14ac:dyDescent="0.25">
      <c r="A86" s="2" t="s">
        <v>55</v>
      </c>
      <c r="B86" s="2" t="s">
        <v>50</v>
      </c>
      <c r="C86" s="4">
        <f>-'Energy Balance 2017'!F18</f>
        <v>610.51942042420558</v>
      </c>
    </row>
    <row r="87" spans="1:3" x14ac:dyDescent="0.25">
      <c r="A87" s="2" t="s">
        <v>55</v>
      </c>
      <c r="B87" s="2" t="s">
        <v>15</v>
      </c>
      <c r="C87" s="4">
        <f>'Energy Balance 2017'!F22</f>
        <v>0</v>
      </c>
    </row>
    <row r="88" spans="1:3" x14ac:dyDescent="0.25">
      <c r="A88" t="s">
        <v>45</v>
      </c>
      <c r="B88" s="2" t="s">
        <v>16</v>
      </c>
      <c r="C88" s="4">
        <f>'Energy Balance 2017'!G5</f>
        <v>5696.8678091167494</v>
      </c>
    </row>
    <row r="89" spans="1:3" x14ac:dyDescent="0.25">
      <c r="A89" t="s">
        <v>46</v>
      </c>
      <c r="B89" s="2" t="s">
        <v>16</v>
      </c>
      <c r="C89" s="4">
        <f>'Energy Balance 2017'!G6</f>
        <v>0</v>
      </c>
    </row>
    <row r="90" spans="1:3" x14ac:dyDescent="0.25">
      <c r="A90" s="2" t="s">
        <v>16</v>
      </c>
      <c r="B90" t="s">
        <v>6</v>
      </c>
      <c r="C90" s="4">
        <f>'Energy Balance 2017'!G9</f>
        <v>0</v>
      </c>
    </row>
    <row r="91" spans="1:3" x14ac:dyDescent="0.25">
      <c r="A91" t="s">
        <v>14</v>
      </c>
      <c r="B91" s="2" t="s">
        <v>16</v>
      </c>
      <c r="C91" s="4">
        <f>'Energy Balance 2017'!G12</f>
        <v>0</v>
      </c>
    </row>
    <row r="92" spans="1:3" x14ac:dyDescent="0.25">
      <c r="A92" t="s">
        <v>47</v>
      </c>
      <c r="B92" s="2" t="s">
        <v>16</v>
      </c>
      <c r="C92" s="4">
        <f>'Energy Balance 2017'!G13</f>
        <v>0</v>
      </c>
    </row>
    <row r="93" spans="1:3" x14ac:dyDescent="0.25">
      <c r="A93" s="2" t="s">
        <v>16</v>
      </c>
      <c r="B93" s="2" t="s">
        <v>7</v>
      </c>
      <c r="C93" s="4">
        <f>'Energy Balance 2017'!G24</f>
        <v>0</v>
      </c>
    </row>
    <row r="94" spans="1:3" x14ac:dyDescent="0.25">
      <c r="A94" s="2" t="s">
        <v>16</v>
      </c>
      <c r="B94" s="1" t="s">
        <v>8</v>
      </c>
      <c r="C94" s="4">
        <f>'Energy Balance 2017'!G25</f>
        <v>0</v>
      </c>
    </row>
    <row r="95" spans="1:3" x14ac:dyDescent="0.25">
      <c r="A95" s="2" t="s">
        <v>16</v>
      </c>
      <c r="B95" t="s">
        <v>9</v>
      </c>
      <c r="C95" s="4">
        <f>'Energy Balance 2017'!G26</f>
        <v>0</v>
      </c>
    </row>
    <row r="96" spans="1:3" x14ac:dyDescent="0.25">
      <c r="A96" s="2" t="s">
        <v>16</v>
      </c>
      <c r="B96" t="s">
        <v>10</v>
      </c>
      <c r="C96" s="4">
        <f>'Energy Balance 2017'!G27</f>
        <v>0</v>
      </c>
    </row>
    <row r="97" spans="1:3" x14ac:dyDescent="0.25">
      <c r="A97" s="2" t="s">
        <v>16</v>
      </c>
      <c r="B97" t="s">
        <v>11</v>
      </c>
      <c r="C97" s="4">
        <f>'Energy Balance 2017'!G28</f>
        <v>0</v>
      </c>
    </row>
    <row r="98" spans="1:3" x14ac:dyDescent="0.25">
      <c r="A98" t="s">
        <v>7</v>
      </c>
      <c r="B98" t="s">
        <v>44</v>
      </c>
      <c r="C98" s="4">
        <f>C93</f>
        <v>0</v>
      </c>
    </row>
    <row r="99" spans="1:3" x14ac:dyDescent="0.25">
      <c r="A99" t="s">
        <v>8</v>
      </c>
      <c r="B99" t="s">
        <v>44</v>
      </c>
      <c r="C99" s="4">
        <f t="shared" ref="C99:C102" si="2">C94</f>
        <v>0</v>
      </c>
    </row>
    <row r="100" spans="1:3" x14ac:dyDescent="0.25">
      <c r="A100" t="s">
        <v>9</v>
      </c>
      <c r="B100" t="s">
        <v>44</v>
      </c>
      <c r="C100" s="4">
        <f t="shared" si="2"/>
        <v>0</v>
      </c>
    </row>
    <row r="101" spans="1:3" x14ac:dyDescent="0.25">
      <c r="A101" t="s">
        <v>10</v>
      </c>
      <c r="B101" t="s">
        <v>44</v>
      </c>
      <c r="C101" s="4">
        <f t="shared" si="2"/>
        <v>0</v>
      </c>
    </row>
    <row r="102" spans="1:3" x14ac:dyDescent="0.25">
      <c r="A102" t="s">
        <v>11</v>
      </c>
      <c r="B102" t="s">
        <v>44</v>
      </c>
      <c r="C102" s="4">
        <f t="shared" si="2"/>
        <v>0</v>
      </c>
    </row>
    <row r="103" spans="1:3" x14ac:dyDescent="0.25">
      <c r="A103" s="2" t="s">
        <v>16</v>
      </c>
      <c r="B103" t="s">
        <v>49</v>
      </c>
      <c r="C103" s="4">
        <f>-'Energy Balance 2017'!G17</f>
        <v>2547.3740326741326</v>
      </c>
    </row>
    <row r="104" spans="1:3" x14ac:dyDescent="0.25">
      <c r="A104" s="2" t="s">
        <v>16</v>
      </c>
      <c r="B104" s="2" t="s">
        <v>50</v>
      </c>
      <c r="C104" s="4">
        <f>-'Energy Balance 2017'!G18</f>
        <v>3149.4937764426163</v>
      </c>
    </row>
    <row r="105" spans="1:3" x14ac:dyDescent="0.25">
      <c r="A105" s="2" t="s">
        <v>16</v>
      </c>
      <c r="B105" s="2" t="s">
        <v>15</v>
      </c>
      <c r="C105" s="4">
        <f>'Energy Balance 2017'!G22</f>
        <v>0</v>
      </c>
    </row>
    <row r="106" spans="1:3" x14ac:dyDescent="0.25">
      <c r="A106" t="s">
        <v>45</v>
      </c>
      <c r="B106" s="2" t="s">
        <v>17</v>
      </c>
      <c r="C106" s="4">
        <f>'Energy Balance 2017'!H5</f>
        <v>0</v>
      </c>
    </row>
    <row r="107" spans="1:3" x14ac:dyDescent="0.25">
      <c r="A107" t="s">
        <v>46</v>
      </c>
      <c r="B107" s="2" t="s">
        <v>17</v>
      </c>
      <c r="C107" s="4">
        <f>'Energy Balance 2017'!H6</f>
        <v>26.65954428202938</v>
      </c>
    </row>
    <row r="108" spans="1:3" x14ac:dyDescent="0.25">
      <c r="A108" s="2" t="s">
        <v>17</v>
      </c>
      <c r="B108" t="s">
        <v>6</v>
      </c>
      <c r="C108" s="4">
        <f>-'Energy Balance 2017'!H9</f>
        <v>1664.6906276870252</v>
      </c>
    </row>
    <row r="109" spans="1:3" x14ac:dyDescent="0.25">
      <c r="A109" t="s">
        <v>14</v>
      </c>
      <c r="B109" s="2" t="s">
        <v>17</v>
      </c>
      <c r="C109" s="4">
        <f>'Energy Balance 2017'!H12</f>
        <v>0</v>
      </c>
    </row>
    <row r="110" spans="1:3" x14ac:dyDescent="0.25">
      <c r="A110" t="s">
        <v>47</v>
      </c>
      <c r="B110" s="2" t="s">
        <v>17</v>
      </c>
      <c r="C110" s="4">
        <f>'Energy Balance 2017'!H13</f>
        <v>0</v>
      </c>
    </row>
    <row r="111" spans="1:3" x14ac:dyDescent="0.25">
      <c r="A111" s="2" t="s">
        <v>17</v>
      </c>
      <c r="B111" s="2" t="s">
        <v>7</v>
      </c>
      <c r="C111" s="4">
        <f>'Energy Balance 2017'!H24</f>
        <v>0</v>
      </c>
    </row>
    <row r="112" spans="1:3" x14ac:dyDescent="0.25">
      <c r="A112" s="2" t="s">
        <v>17</v>
      </c>
      <c r="B112" s="1" t="s">
        <v>8</v>
      </c>
      <c r="C112" s="4">
        <f>'Energy Balance 2017'!H25</f>
        <v>515.90633528023898</v>
      </c>
    </row>
    <row r="113" spans="1:3" x14ac:dyDescent="0.25">
      <c r="A113" s="2" t="s">
        <v>17</v>
      </c>
      <c r="B113" t="s">
        <v>9</v>
      </c>
      <c r="C113" s="4">
        <f>'Energy Balance 2017'!H26</f>
        <v>1342.8075423261128</v>
      </c>
    </row>
    <row r="114" spans="1:3" x14ac:dyDescent="0.25">
      <c r="A114" s="2" t="s">
        <v>17</v>
      </c>
      <c r="B114" t="s">
        <v>10</v>
      </c>
      <c r="C114" s="4">
        <f>'Energy Balance 2017'!H27</f>
        <v>32.994768513806051</v>
      </c>
    </row>
    <row r="115" spans="1:3" x14ac:dyDescent="0.25">
      <c r="A115" s="2" t="s">
        <v>17</v>
      </c>
      <c r="B115" t="s">
        <v>11</v>
      </c>
      <c r="C115" s="4">
        <f>'Energy Balance 2017'!H28</f>
        <v>514.0715000535439</v>
      </c>
    </row>
    <row r="116" spans="1:3" x14ac:dyDescent="0.25">
      <c r="A116" t="s">
        <v>7</v>
      </c>
      <c r="B116" t="s">
        <v>44</v>
      </c>
      <c r="C116" s="4">
        <f>C111</f>
        <v>0</v>
      </c>
    </row>
    <row r="117" spans="1:3" x14ac:dyDescent="0.25">
      <c r="A117" t="s">
        <v>8</v>
      </c>
      <c r="B117" t="s">
        <v>44</v>
      </c>
      <c r="C117" s="4">
        <f>C112</f>
        <v>515.90633528023898</v>
      </c>
    </row>
    <row r="118" spans="1:3" x14ac:dyDescent="0.25">
      <c r="A118" t="s">
        <v>9</v>
      </c>
      <c r="B118" t="s">
        <v>44</v>
      </c>
      <c r="C118" s="4">
        <f>C113</f>
        <v>1342.8075423261128</v>
      </c>
    </row>
    <row r="119" spans="1:3" x14ac:dyDescent="0.25">
      <c r="A119" t="s">
        <v>10</v>
      </c>
      <c r="B119" t="s">
        <v>44</v>
      </c>
      <c r="C119" s="4">
        <f>C114</f>
        <v>32.994768513806051</v>
      </c>
    </row>
    <row r="120" spans="1:3" x14ac:dyDescent="0.25">
      <c r="A120" t="s">
        <v>11</v>
      </c>
      <c r="B120" t="s">
        <v>44</v>
      </c>
      <c r="C120" s="4">
        <f>C115</f>
        <v>514.0715000535439</v>
      </c>
    </row>
    <row r="121" spans="1:3" x14ac:dyDescent="0.25">
      <c r="A121" t="s">
        <v>51</v>
      </c>
      <c r="B121" s="2" t="s">
        <v>17</v>
      </c>
      <c r="C121" s="4">
        <f>'Energy Balance 2017'!H17</f>
        <v>2547.3740326741326</v>
      </c>
    </row>
    <row r="122" spans="1:3" x14ac:dyDescent="0.25">
      <c r="A122" s="2" t="s">
        <v>52</v>
      </c>
      <c r="B122" s="2" t="s">
        <v>17</v>
      </c>
      <c r="C122" s="4">
        <f>'Energy Balance 2017'!H18</f>
        <v>1912.184918314714</v>
      </c>
    </row>
    <row r="123" spans="1:3" x14ac:dyDescent="0.25">
      <c r="A123" s="2" t="s">
        <v>17</v>
      </c>
      <c r="B123" s="2" t="s">
        <v>15</v>
      </c>
      <c r="C123" s="4">
        <f>'Energy Balance 2017'!H22</f>
        <v>390.26122098022569</v>
      </c>
    </row>
    <row r="124" spans="1:3" x14ac:dyDescent="0.25">
      <c r="A124" t="s">
        <v>45</v>
      </c>
      <c r="B124" t="s">
        <v>56</v>
      </c>
      <c r="C124" s="4">
        <f>'Energy Balance 2017'!H5</f>
        <v>0</v>
      </c>
    </row>
    <row r="125" spans="1:3" x14ac:dyDescent="0.25">
      <c r="A125" t="s">
        <v>46</v>
      </c>
      <c r="B125" t="s">
        <v>56</v>
      </c>
      <c r="C125" s="4">
        <f>'Energy Balance 2017'!H6</f>
        <v>26.65954428202938</v>
      </c>
    </row>
    <row r="126" spans="1:3" x14ac:dyDescent="0.25">
      <c r="A126" t="s">
        <v>56</v>
      </c>
      <c r="B126" t="s">
        <v>6</v>
      </c>
      <c r="C126" s="4">
        <f>'Energy Balance 2017'!I9</f>
        <v>0</v>
      </c>
    </row>
    <row r="127" spans="1:3" x14ac:dyDescent="0.25">
      <c r="A127" t="s">
        <v>14</v>
      </c>
      <c r="B127" t="s">
        <v>56</v>
      </c>
      <c r="C127" s="4">
        <f>'Energy Balance 2017'!I12</f>
        <v>0</v>
      </c>
    </row>
    <row r="128" spans="1:3" x14ac:dyDescent="0.25">
      <c r="A128" t="s">
        <v>47</v>
      </c>
      <c r="B128" t="s">
        <v>56</v>
      </c>
      <c r="C128" s="4">
        <f>'Energy Balance 2017'!I13</f>
        <v>0</v>
      </c>
    </row>
    <row r="129" spans="1:3" x14ac:dyDescent="0.25">
      <c r="A129" t="s">
        <v>56</v>
      </c>
      <c r="B129" t="s">
        <v>7</v>
      </c>
      <c r="C129" s="4">
        <f>'Energy Balance 2017'!I24</f>
        <v>8.8615370185005631</v>
      </c>
    </row>
    <row r="130" spans="1:3" x14ac:dyDescent="0.25">
      <c r="A130" t="s">
        <v>56</v>
      </c>
      <c r="B130" t="s">
        <v>8</v>
      </c>
      <c r="C130" s="4">
        <f>'Energy Balance 2017'!I25</f>
        <v>1.0651836007010982</v>
      </c>
    </row>
    <row r="131" spans="1:3" x14ac:dyDescent="0.25">
      <c r="A131" t="s">
        <v>56</v>
      </c>
      <c r="B131" t="s">
        <v>9</v>
      </c>
      <c r="C131" s="4">
        <f>'Energy Balance 2017'!I26</f>
        <v>15.0258646011353</v>
      </c>
    </row>
    <row r="132" spans="1:3" x14ac:dyDescent="0.25">
      <c r="A132" t="s">
        <v>56</v>
      </c>
      <c r="B132" t="s">
        <v>10</v>
      </c>
      <c r="C132" s="4">
        <f>'Energy Balance 2017'!I27</f>
        <v>0</v>
      </c>
    </row>
    <row r="133" spans="1:3" x14ac:dyDescent="0.25">
      <c r="A133" t="s">
        <v>56</v>
      </c>
      <c r="B133" t="s">
        <v>11</v>
      </c>
      <c r="C133" s="4">
        <f>'Energy Balance 2017'!I28</f>
        <v>0</v>
      </c>
    </row>
    <row r="134" spans="1:3" x14ac:dyDescent="0.25">
      <c r="A134" t="s">
        <v>7</v>
      </c>
      <c r="B134" t="s">
        <v>44</v>
      </c>
      <c r="C134" s="4">
        <f>C129</f>
        <v>8.8615370185005631</v>
      </c>
    </row>
    <row r="135" spans="1:3" x14ac:dyDescent="0.25">
      <c r="A135" t="s">
        <v>8</v>
      </c>
      <c r="B135" t="s">
        <v>44</v>
      </c>
      <c r="C135" s="4">
        <f>C130</f>
        <v>1.0651836007010982</v>
      </c>
    </row>
    <row r="136" spans="1:3" x14ac:dyDescent="0.25">
      <c r="A136" t="s">
        <v>9</v>
      </c>
      <c r="B136" t="s">
        <v>44</v>
      </c>
      <c r="C136" s="4">
        <f>C131</f>
        <v>15.0258646011353</v>
      </c>
    </row>
    <row r="137" spans="1:3" x14ac:dyDescent="0.25">
      <c r="A137" t="s">
        <v>10</v>
      </c>
      <c r="B137" t="s">
        <v>44</v>
      </c>
      <c r="C137" s="4">
        <f t="shared" ref="C137:C138" si="3">C132</f>
        <v>0</v>
      </c>
    </row>
    <row r="138" spans="1:3" x14ac:dyDescent="0.25">
      <c r="A138" t="s">
        <v>11</v>
      </c>
      <c r="B138" t="s">
        <v>44</v>
      </c>
      <c r="C138" s="4">
        <f t="shared" si="3"/>
        <v>0</v>
      </c>
    </row>
    <row r="139" spans="1:3" x14ac:dyDescent="0.25">
      <c r="A139" t="s">
        <v>51</v>
      </c>
      <c r="B139" t="s">
        <v>56</v>
      </c>
      <c r="C139" s="4">
        <f>'Energy Balance 2017'!I17</f>
        <v>0</v>
      </c>
    </row>
    <row r="140" spans="1:3" x14ac:dyDescent="0.25">
      <c r="A140" t="s">
        <v>52</v>
      </c>
      <c r="B140" t="s">
        <v>56</v>
      </c>
      <c r="C140" s="4">
        <f>'Energy Balance 2017'!I18</f>
        <v>120.41261291716035</v>
      </c>
    </row>
    <row r="141" spans="1:3" x14ac:dyDescent="0.25">
      <c r="A141" t="s">
        <v>56</v>
      </c>
      <c r="B141" t="s">
        <v>15</v>
      </c>
      <c r="C141" s="4">
        <f>'Energy Balance 2017'!I22</f>
        <v>95.460027696823445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Working Out</vt:lpstr>
      <vt:lpstr>Energy Balance 2017</vt:lpstr>
      <vt:lpstr>nodes</vt:lpstr>
      <vt:lpstr>links</vt:lpstr>
      <vt:lpstr>Backup</vt:lpstr>
    </vt:vector>
  </TitlesOfParts>
  <Company>Scottish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Iain Scherr</dc:creator>
  <cp:lastModifiedBy>Energy Stats</cp:lastModifiedBy>
  <dcterms:created xsi:type="dcterms:W3CDTF">2019-01-23T10:32:33Z</dcterms:created>
  <dcterms:modified xsi:type="dcterms:W3CDTF">2023-06-19T11:32:00Z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990703761577606</vt:r8>
  </property>
</Properties>
</file>